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7" i="16" l="1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M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N106" i="16"/>
  <c r="M106" i="16"/>
  <c r="N105" i="16"/>
  <c r="M105" i="16"/>
  <c r="N104" i="16"/>
  <c r="M104" i="16"/>
  <c r="N103" i="16"/>
  <c r="M103" i="16"/>
  <c r="N102" i="16"/>
  <c r="M102" i="16"/>
  <c r="N101" i="16"/>
  <c r="M101" i="16"/>
  <c r="N100" i="16"/>
  <c r="M100" i="16"/>
  <c r="N99" i="16"/>
  <c r="M99" i="16"/>
  <c r="N98" i="16"/>
  <c r="M98" i="16"/>
  <c r="N97" i="16"/>
  <c r="M97" i="16"/>
  <c r="N96" i="16"/>
  <c r="M96" i="16"/>
  <c r="N95" i="16"/>
  <c r="M95" i="16"/>
  <c r="N94" i="16"/>
  <c r="M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N63" i="16"/>
  <c r="M63" i="16"/>
  <c r="N62" i="16"/>
  <c r="M62" i="16"/>
  <c r="N61" i="16"/>
  <c r="M61" i="16"/>
  <c r="N60" i="16"/>
  <c r="M60" i="16"/>
  <c r="N59" i="16"/>
  <c r="M59" i="16"/>
  <c r="N58" i="16"/>
  <c r="M58" i="16"/>
  <c r="N57" i="16"/>
  <c r="M57" i="16"/>
  <c r="N56" i="16"/>
  <c r="M56" i="16"/>
  <c r="N55" i="16"/>
  <c r="M55" i="16"/>
  <c r="N54" i="16"/>
  <c r="M54" i="16"/>
  <c r="N53" i="16"/>
  <c r="M53" i="16"/>
  <c r="N52" i="16"/>
  <c r="M52" i="16"/>
  <c r="N51" i="16"/>
  <c r="M51" i="16"/>
  <c r="N50" i="16"/>
  <c r="M50" i="16"/>
  <c r="N49" i="16"/>
  <c r="M49" i="16"/>
  <c r="N48" i="16"/>
  <c r="M48" i="16"/>
  <c r="N47" i="16"/>
  <c r="M47" i="16"/>
  <c r="N46" i="16"/>
  <c r="M46" i="16"/>
  <c r="N45" i="16"/>
  <c r="M45" i="16"/>
  <c r="N44" i="16"/>
  <c r="M44" i="16"/>
  <c r="N43" i="16"/>
  <c r="M43" i="16"/>
  <c r="N42" i="16"/>
  <c r="M42" i="16"/>
  <c r="N41" i="16"/>
  <c r="M41" i="16"/>
  <c r="N40" i="16"/>
  <c r="M40" i="16"/>
  <c r="N39" i="16"/>
  <c r="M39" i="16"/>
  <c r="N38" i="16"/>
  <c r="M38" i="16"/>
  <c r="N37" i="16"/>
  <c r="M37" i="16"/>
  <c r="N36" i="16"/>
  <c r="M36" i="16"/>
  <c r="N35" i="16"/>
  <c r="M35" i="16"/>
  <c r="N34" i="16"/>
  <c r="M34" i="16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M13" i="16"/>
  <c r="N12" i="16"/>
  <c r="M12" i="16"/>
  <c r="N11" i="16"/>
  <c r="M11" i="16"/>
  <c r="N10" i="16"/>
  <c r="M10" i="16"/>
  <c r="N9" i="16"/>
  <c r="M9" i="16"/>
  <c r="N8" i="16"/>
  <c r="M8" i="16"/>
  <c r="N7" i="16"/>
  <c r="M7" i="16"/>
  <c r="N6" i="16"/>
  <c r="M6" i="16"/>
  <c r="T5" i="16"/>
  <c r="S5" i="16"/>
  <c r="R5" i="16"/>
  <c r="Q5" i="16"/>
  <c r="P5" i="16"/>
  <c r="O5" i="16"/>
  <c r="N5" i="16"/>
  <c r="M5" i="16"/>
  <c r="T3" i="16"/>
  <c r="X72" i="16" s="1"/>
  <c r="N3" i="16"/>
  <c r="O3" i="16" s="1"/>
  <c r="M86" i="16" s="1"/>
  <c r="M3" i="16"/>
  <c r="T2" i="16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M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M105" i="15"/>
  <c r="N104" i="15"/>
  <c r="M104" i="15"/>
  <c r="N103" i="15"/>
  <c r="M103" i="15"/>
  <c r="N102" i="15"/>
  <c r="M102" i="15"/>
  <c r="N101" i="15"/>
  <c r="M101" i="15"/>
  <c r="N100" i="15"/>
  <c r="M100" i="15"/>
  <c r="N99" i="15"/>
  <c r="M99" i="15"/>
  <c r="N98" i="15"/>
  <c r="M98" i="15"/>
  <c r="N97" i="15"/>
  <c r="M97" i="15"/>
  <c r="N96" i="15"/>
  <c r="M96" i="15"/>
  <c r="N95" i="15"/>
  <c r="M95" i="15"/>
  <c r="N94" i="15"/>
  <c r="M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M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N57" i="15"/>
  <c r="M57" i="15"/>
  <c r="N56" i="15"/>
  <c r="M56" i="15"/>
  <c r="N55" i="15"/>
  <c r="M55" i="15"/>
  <c r="N54" i="15"/>
  <c r="M54" i="15"/>
  <c r="N53" i="15"/>
  <c r="M53" i="15"/>
  <c r="N52" i="15"/>
  <c r="M52" i="15"/>
  <c r="N51" i="15"/>
  <c r="M51" i="15"/>
  <c r="N50" i="15"/>
  <c r="M50" i="15"/>
  <c r="N49" i="15"/>
  <c r="M49" i="15"/>
  <c r="N48" i="15"/>
  <c r="M48" i="15"/>
  <c r="N47" i="15"/>
  <c r="M47" i="15"/>
  <c r="N46" i="15"/>
  <c r="N45" i="15"/>
  <c r="M45" i="15"/>
  <c r="N44" i="15"/>
  <c r="M44" i="15"/>
  <c r="N43" i="15"/>
  <c r="M43" i="15"/>
  <c r="N42" i="15"/>
  <c r="M42" i="15"/>
  <c r="N41" i="15"/>
  <c r="M41" i="15"/>
  <c r="N40" i="15"/>
  <c r="M40" i="15"/>
  <c r="N39" i="15"/>
  <c r="M39" i="15"/>
  <c r="N38" i="15"/>
  <c r="M38" i="15"/>
  <c r="N37" i="15"/>
  <c r="M37" i="15"/>
  <c r="N36" i="15"/>
  <c r="M36" i="15"/>
  <c r="N35" i="15"/>
  <c r="M35" i="15"/>
  <c r="N34" i="15"/>
  <c r="M34" i="15"/>
  <c r="N33" i="15"/>
  <c r="M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5" i="15"/>
  <c r="M25" i="15"/>
  <c r="N24" i="15"/>
  <c r="M24" i="15"/>
  <c r="N23" i="15"/>
  <c r="M23" i="15"/>
  <c r="N22" i="15"/>
  <c r="M22" i="15"/>
  <c r="N21" i="15"/>
  <c r="M21" i="15"/>
  <c r="N20" i="15"/>
  <c r="M20" i="15"/>
  <c r="N19" i="15"/>
  <c r="M19" i="15"/>
  <c r="N18" i="15"/>
  <c r="M18" i="15"/>
  <c r="N17" i="15"/>
  <c r="M17" i="15"/>
  <c r="N16" i="15"/>
  <c r="M16" i="15"/>
  <c r="N15" i="15"/>
  <c r="M15" i="15"/>
  <c r="N14" i="15"/>
  <c r="M14" i="15"/>
  <c r="N13" i="15"/>
  <c r="M13" i="15"/>
  <c r="N12" i="15"/>
  <c r="M12" i="15"/>
  <c r="N11" i="15"/>
  <c r="M11" i="15"/>
  <c r="N10" i="15"/>
  <c r="M10" i="15"/>
  <c r="N9" i="15"/>
  <c r="M9" i="15"/>
  <c r="N8" i="15"/>
  <c r="M8" i="15"/>
  <c r="N7" i="15"/>
  <c r="M7" i="15"/>
  <c r="N6" i="15"/>
  <c r="M6" i="15"/>
  <c r="T5" i="15"/>
  <c r="S5" i="15"/>
  <c r="R5" i="15"/>
  <c r="Q5" i="15"/>
  <c r="P5" i="15"/>
  <c r="O5" i="15"/>
  <c r="N5" i="15"/>
  <c r="M5" i="15"/>
  <c r="T3" i="15"/>
  <c r="N3" i="15"/>
  <c r="O3" i="15" s="1"/>
  <c r="M3" i="15"/>
  <c r="T2" i="15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M149" i="14"/>
  <c r="M148" i="14"/>
  <c r="M147" i="14"/>
  <c r="M146" i="14"/>
  <c r="M145" i="14"/>
  <c r="M144" i="14"/>
  <c r="M143" i="14"/>
  <c r="M142" i="14"/>
  <c r="M141" i="14"/>
  <c r="M140" i="14"/>
  <c r="M139" i="14"/>
  <c r="M138" i="14"/>
  <c r="M137" i="14"/>
  <c r="M136" i="14"/>
  <c r="M135" i="14"/>
  <c r="M134" i="14"/>
  <c r="M133" i="14"/>
  <c r="M132" i="14"/>
  <c r="M131" i="14"/>
  <c r="M130" i="14"/>
  <c r="M129" i="14"/>
  <c r="M128" i="14"/>
  <c r="M127" i="14"/>
  <c r="M126" i="14"/>
  <c r="M125" i="14"/>
  <c r="M124" i="14"/>
  <c r="M123" i="14"/>
  <c r="M122" i="14"/>
  <c r="M121" i="14"/>
  <c r="M120" i="14"/>
  <c r="M119" i="14"/>
  <c r="M118" i="14"/>
  <c r="M117" i="14"/>
  <c r="M116" i="14"/>
  <c r="M115" i="14"/>
  <c r="M114" i="14"/>
  <c r="M113" i="14"/>
  <c r="M112" i="14"/>
  <c r="M111" i="14"/>
  <c r="M110" i="14"/>
  <c r="M109" i="14"/>
  <c r="M108" i="14"/>
  <c r="M107" i="14"/>
  <c r="M106" i="14"/>
  <c r="M105" i="14"/>
  <c r="M104" i="14"/>
  <c r="V103" i="14"/>
  <c r="M103" i="14"/>
  <c r="M102" i="14"/>
  <c r="M101" i="14"/>
  <c r="M100" i="14"/>
  <c r="M99" i="14"/>
  <c r="M98" i="14"/>
  <c r="M97" i="14"/>
  <c r="M96" i="14"/>
  <c r="M95" i="14"/>
  <c r="M94" i="14"/>
  <c r="M93" i="14"/>
  <c r="M92" i="14"/>
  <c r="M91" i="14"/>
  <c r="M90" i="14"/>
  <c r="M89" i="14"/>
  <c r="M88" i="14"/>
  <c r="M87" i="14"/>
  <c r="M86" i="14"/>
  <c r="X86" i="14" s="1"/>
  <c r="M85" i="14"/>
  <c r="V84" i="14"/>
  <c r="M84" i="14"/>
  <c r="M83" i="14"/>
  <c r="M82" i="14"/>
  <c r="M81" i="14"/>
  <c r="M80" i="14"/>
  <c r="M79" i="14"/>
  <c r="M78" i="14"/>
  <c r="X78" i="14" s="1"/>
  <c r="M77" i="14"/>
  <c r="V76" i="14"/>
  <c r="M76" i="14"/>
  <c r="M75" i="14"/>
  <c r="M74" i="14"/>
  <c r="M73" i="14"/>
  <c r="M72" i="14"/>
  <c r="M71" i="14"/>
  <c r="M70" i="14"/>
  <c r="X70" i="14" s="1"/>
  <c r="M69" i="14"/>
  <c r="M68" i="14"/>
  <c r="X67" i="14"/>
  <c r="M67" i="14"/>
  <c r="M66" i="14"/>
  <c r="M65" i="14"/>
  <c r="M64" i="14"/>
  <c r="X63" i="14"/>
  <c r="M63" i="14"/>
  <c r="M62" i="14"/>
  <c r="M61" i="14"/>
  <c r="M60" i="14"/>
  <c r="X59" i="14"/>
  <c r="M59" i="14"/>
  <c r="M58" i="14"/>
  <c r="M57" i="14"/>
  <c r="M56" i="14"/>
  <c r="X55" i="14"/>
  <c r="M55" i="14"/>
  <c r="M54" i="14"/>
  <c r="M53" i="14"/>
  <c r="M52" i="14"/>
  <c r="X51" i="14"/>
  <c r="M51" i="14"/>
  <c r="M50" i="14"/>
  <c r="M49" i="14"/>
  <c r="M48" i="14"/>
  <c r="X47" i="14"/>
  <c r="M47" i="14"/>
  <c r="M46" i="14"/>
  <c r="M45" i="14"/>
  <c r="M44" i="14"/>
  <c r="X43" i="14"/>
  <c r="M43" i="14"/>
  <c r="M42" i="14"/>
  <c r="M41" i="14"/>
  <c r="M40" i="14"/>
  <c r="X39" i="14"/>
  <c r="M39" i="14"/>
  <c r="M38" i="14"/>
  <c r="M37" i="14"/>
  <c r="V36" i="14"/>
  <c r="M36" i="14"/>
  <c r="M35" i="14"/>
  <c r="M34" i="14"/>
  <c r="X33" i="14"/>
  <c r="M33" i="14"/>
  <c r="M32" i="14"/>
  <c r="X31" i="14"/>
  <c r="V31" i="14"/>
  <c r="M31" i="14"/>
  <c r="X30" i="14"/>
  <c r="M30" i="14"/>
  <c r="M29" i="14"/>
  <c r="Z29" i="14" s="1"/>
  <c r="V28" i="14"/>
  <c r="M28" i="14"/>
  <c r="M27" i="14"/>
  <c r="M26" i="14"/>
  <c r="X25" i="14"/>
  <c r="M25" i="14"/>
  <c r="M24" i="14"/>
  <c r="X23" i="14"/>
  <c r="V23" i="14"/>
  <c r="M23" i="14"/>
  <c r="X22" i="14"/>
  <c r="M22" i="14"/>
  <c r="P5" i="14" s="1"/>
  <c r="M21" i="14"/>
  <c r="Z21" i="14" s="1"/>
  <c r="V20" i="14"/>
  <c r="M20" i="14"/>
  <c r="M19" i="14"/>
  <c r="M18" i="14"/>
  <c r="X18" i="14" s="1"/>
  <c r="M17" i="14"/>
  <c r="X17" i="14" s="1"/>
  <c r="Z16" i="14"/>
  <c r="V16" i="14"/>
  <c r="M16" i="14"/>
  <c r="M15" i="14"/>
  <c r="M14" i="14"/>
  <c r="X14" i="14" s="1"/>
  <c r="M13" i="14"/>
  <c r="X13" i="14" s="1"/>
  <c r="Z12" i="14"/>
  <c r="V12" i="14"/>
  <c r="M12" i="14"/>
  <c r="M11" i="14"/>
  <c r="M10" i="14"/>
  <c r="X10" i="14" s="1"/>
  <c r="M9" i="14"/>
  <c r="X9" i="14" s="1"/>
  <c r="Z8" i="14"/>
  <c r="V8" i="14"/>
  <c r="M8" i="14"/>
  <c r="M7" i="14"/>
  <c r="M6" i="14"/>
  <c r="X6" i="14" s="1"/>
  <c r="X5" i="14"/>
  <c r="S5" i="14"/>
  <c r="Z88" i="14" s="1"/>
  <c r="R5" i="14"/>
  <c r="Q5" i="14"/>
  <c r="X66" i="14" s="1"/>
  <c r="O5" i="14"/>
  <c r="N5" i="14"/>
  <c r="U30" i="14" s="1"/>
  <c r="M5" i="14"/>
  <c r="O3" i="14"/>
  <c r="X75" i="16" l="1"/>
  <c r="V6" i="15"/>
  <c r="Z6" i="15"/>
  <c r="AA33" i="16"/>
  <c r="X74" i="16"/>
  <c r="X6" i="16"/>
  <c r="X8" i="16"/>
  <c r="AA9" i="16"/>
  <c r="AA10" i="16"/>
  <c r="X12" i="16"/>
  <c r="AA13" i="16"/>
  <c r="AA14" i="16"/>
  <c r="W19" i="16"/>
  <c r="W26" i="16"/>
  <c r="X28" i="16"/>
  <c r="AA29" i="16"/>
  <c r="AA30" i="16"/>
  <c r="X35" i="16"/>
  <c r="W42" i="16"/>
  <c r="X44" i="16"/>
  <c r="AA45" i="16"/>
  <c r="AA46" i="16"/>
  <c r="X51" i="16"/>
  <c r="W58" i="16"/>
  <c r="X60" i="16"/>
  <c r="AA61" i="16"/>
  <c r="AA62" i="16"/>
  <c r="X71" i="16"/>
  <c r="W10" i="16"/>
  <c r="W14" i="16"/>
  <c r="AA17" i="16"/>
  <c r="X23" i="16"/>
  <c r="X32" i="16"/>
  <c r="W46" i="16"/>
  <c r="AA49" i="16"/>
  <c r="X55" i="16"/>
  <c r="W62" i="16"/>
  <c r="X67" i="16"/>
  <c r="W6" i="15"/>
  <c r="AA6" i="15"/>
  <c r="AA5" i="16"/>
  <c r="X11" i="16"/>
  <c r="W15" i="16"/>
  <c r="W22" i="16"/>
  <c r="X24" i="16"/>
  <c r="AA25" i="16"/>
  <c r="AA26" i="16"/>
  <c r="X31" i="16"/>
  <c r="W38" i="16"/>
  <c r="X40" i="16"/>
  <c r="AA41" i="16"/>
  <c r="AA42" i="16"/>
  <c r="X47" i="16"/>
  <c r="W54" i="16"/>
  <c r="X56" i="16"/>
  <c r="AA57" i="16"/>
  <c r="AA58" i="16"/>
  <c r="X63" i="16"/>
  <c r="X76" i="16"/>
  <c r="W11" i="16"/>
  <c r="X16" i="16"/>
  <c r="AA18" i="16"/>
  <c r="W30" i="16"/>
  <c r="AA34" i="16"/>
  <c r="X39" i="16"/>
  <c r="X48" i="16"/>
  <c r="AA50" i="16"/>
  <c r="X66" i="16"/>
  <c r="Z8" i="16"/>
  <c r="W7" i="16"/>
  <c r="W18" i="16"/>
  <c r="X20" i="16"/>
  <c r="AA21" i="16"/>
  <c r="AA22" i="16"/>
  <c r="X27" i="16"/>
  <c r="W34" i="16"/>
  <c r="X36" i="16"/>
  <c r="AA37" i="16"/>
  <c r="AA38" i="16"/>
  <c r="X43" i="16"/>
  <c r="W50" i="16"/>
  <c r="X52" i="16"/>
  <c r="AA53" i="16"/>
  <c r="AA54" i="16"/>
  <c r="X59" i="16"/>
  <c r="AA6" i="16"/>
  <c r="X7" i="16"/>
  <c r="W5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271" i="16"/>
  <c r="Y269" i="16"/>
  <c r="Y267" i="16"/>
  <c r="Y265" i="16"/>
  <c r="Y263" i="16"/>
  <c r="Y261" i="16"/>
  <c r="Y259" i="16"/>
  <c r="Y257" i="16"/>
  <c r="Y255" i="16"/>
  <c r="Y254" i="16"/>
  <c r="Y253" i="16"/>
  <c r="Y252" i="16"/>
  <c r="Y251" i="16"/>
  <c r="Y250" i="16"/>
  <c r="Y249" i="16"/>
  <c r="Y248" i="16"/>
  <c r="Y247" i="16"/>
  <c r="Y246" i="16"/>
  <c r="Y245" i="16"/>
  <c r="Y244" i="16"/>
  <c r="Y243" i="16"/>
  <c r="Y242" i="16"/>
  <c r="Y241" i="16"/>
  <c r="Y240" i="16"/>
  <c r="Y239" i="16"/>
  <c r="Y238" i="16"/>
  <c r="Y237" i="16"/>
  <c r="Y236" i="16"/>
  <c r="Y235" i="16"/>
  <c r="Y234" i="16"/>
  <c r="Y233" i="16"/>
  <c r="Y232" i="16"/>
  <c r="Y231" i="16"/>
  <c r="Y230" i="16"/>
  <c r="Y229" i="16"/>
  <c r="Y228" i="16"/>
  <c r="Y227" i="16"/>
  <c r="Y226" i="16"/>
  <c r="Y225" i="16"/>
  <c r="Y224" i="16"/>
  <c r="Y223" i="16"/>
  <c r="Y222" i="16"/>
  <c r="Y221" i="16"/>
  <c r="Y220" i="16"/>
  <c r="Y219" i="16"/>
  <c r="Y218" i="16"/>
  <c r="Y191" i="16"/>
  <c r="Y190" i="16"/>
  <c r="Y189" i="16"/>
  <c r="Y188" i="16"/>
  <c r="Y187" i="16"/>
  <c r="Y186" i="16"/>
  <c r="Y185" i="16"/>
  <c r="Y184" i="16"/>
  <c r="Y183" i="16"/>
  <c r="Y182" i="16"/>
  <c r="Y181" i="16"/>
  <c r="Y180" i="16"/>
  <c r="Y179" i="16"/>
  <c r="Y178" i="16"/>
  <c r="Y177" i="16"/>
  <c r="Y176" i="16"/>
  <c r="Y175" i="16"/>
  <c r="Y268" i="16"/>
  <c r="Y264" i="16"/>
  <c r="Y260" i="16"/>
  <c r="Y256" i="16"/>
  <c r="Y216" i="16"/>
  <c r="Y214" i="16"/>
  <c r="Y212" i="16"/>
  <c r="Y210" i="16"/>
  <c r="Y208" i="16"/>
  <c r="Y206" i="16"/>
  <c r="Y204" i="16"/>
  <c r="Y202" i="16"/>
  <c r="Y200" i="16"/>
  <c r="Y262" i="16"/>
  <c r="Y215" i="16"/>
  <c r="Y211" i="16"/>
  <c r="Y207" i="16"/>
  <c r="Y203" i="16"/>
  <c r="Y199" i="16"/>
  <c r="Y198" i="16"/>
  <c r="Y197" i="16"/>
  <c r="Y196" i="16"/>
  <c r="Y195" i="16"/>
  <c r="Y194" i="16"/>
  <c r="Y193" i="16"/>
  <c r="Y192" i="16"/>
  <c r="Y173" i="16"/>
  <c r="Y171" i="16"/>
  <c r="Y169" i="16"/>
  <c r="Y258" i="16"/>
  <c r="Y270" i="16"/>
  <c r="Y217" i="16"/>
  <c r="Y213" i="16"/>
  <c r="Y209" i="16"/>
  <c r="Y205" i="16"/>
  <c r="Y201" i="16"/>
  <c r="Y174" i="16"/>
  <c r="Y172" i="16"/>
  <c r="Y170" i="16"/>
  <c r="Y168" i="16"/>
  <c r="Y167" i="16"/>
  <c r="Y166" i="16"/>
  <c r="Y165" i="16"/>
  <c r="Y164" i="16"/>
  <c r="Y163" i="16"/>
  <c r="Y162" i="16"/>
  <c r="Y161" i="16"/>
  <c r="Y160" i="16"/>
  <c r="Y159" i="16"/>
  <c r="Y158" i="16"/>
  <c r="Y157" i="16"/>
  <c r="Y156" i="16"/>
  <c r="Y155" i="16"/>
  <c r="Y154" i="16"/>
  <c r="Y153" i="16"/>
  <c r="Y152" i="16"/>
  <c r="Y145" i="16"/>
  <c r="Y151" i="16"/>
  <c r="Y150" i="16"/>
  <c r="Y149" i="16"/>
  <c r="Y148" i="16"/>
  <c r="Y147" i="16"/>
  <c r="Y266" i="16"/>
  <c r="Y146" i="16"/>
  <c r="Y144" i="16"/>
  <c r="Y143" i="16"/>
  <c r="Y142" i="16"/>
  <c r="Y141" i="16"/>
  <c r="Y140" i="16"/>
  <c r="Y139" i="16"/>
  <c r="Y138" i="16"/>
  <c r="Y137" i="16"/>
  <c r="Y136" i="16"/>
  <c r="Y135" i="16"/>
  <c r="Y134" i="16"/>
  <c r="Y133" i="16"/>
  <c r="Y132" i="16"/>
  <c r="Y131" i="16"/>
  <c r="Y130" i="16"/>
  <c r="Y129" i="16"/>
  <c r="Y128" i="16"/>
  <c r="Y127" i="16"/>
  <c r="Y126" i="16"/>
  <c r="Y125" i="16"/>
  <c r="Y124" i="16"/>
  <c r="Y123" i="16"/>
  <c r="Y122" i="16"/>
  <c r="Y121" i="16"/>
  <c r="Y120" i="16"/>
  <c r="Y119" i="16"/>
  <c r="Y118" i="16"/>
  <c r="Y117" i="16"/>
  <c r="Y116" i="16"/>
  <c r="Y115" i="16"/>
  <c r="Y114" i="16"/>
  <c r="Y113" i="16"/>
  <c r="Y112" i="16"/>
  <c r="Y111" i="16"/>
  <c r="Y110" i="16"/>
  <c r="Y109" i="16"/>
  <c r="Y108" i="16"/>
  <c r="Y107" i="16"/>
  <c r="Y106" i="16"/>
  <c r="Y105" i="16"/>
  <c r="Y104" i="16"/>
  <c r="Y103" i="16"/>
  <c r="Y102" i="16"/>
  <c r="Y101" i="16"/>
  <c r="Y100" i="16"/>
  <c r="Y99" i="16"/>
  <c r="Y98" i="16"/>
  <c r="Y97" i="16"/>
  <c r="Y96" i="16"/>
  <c r="Y95" i="16"/>
  <c r="Y94" i="16"/>
  <c r="Y93" i="16"/>
  <c r="Y92" i="16"/>
  <c r="Y91" i="16"/>
  <c r="Y90" i="16"/>
  <c r="Y89" i="16"/>
  <c r="Y88" i="16"/>
  <c r="Y87" i="16"/>
  <c r="Y86" i="16"/>
  <c r="Y85" i="16"/>
  <c r="Y84" i="16"/>
  <c r="Y83" i="16"/>
  <c r="Y82" i="16"/>
  <c r="Y81" i="16"/>
  <c r="Y80" i="16"/>
  <c r="Y79" i="16"/>
  <c r="Y78" i="16"/>
  <c r="Y77" i="16"/>
  <c r="Y76" i="16"/>
  <c r="Y75" i="16"/>
  <c r="Y74" i="16"/>
  <c r="Y73" i="16"/>
  <c r="Y72" i="16"/>
  <c r="Y71" i="16"/>
  <c r="Y70" i="16"/>
  <c r="Y69" i="16"/>
  <c r="Y68" i="16"/>
  <c r="Y67" i="16"/>
  <c r="Y66" i="16"/>
  <c r="Y65" i="16"/>
  <c r="Y64" i="16"/>
  <c r="Y63" i="16"/>
  <c r="Y62" i="16"/>
  <c r="Y61" i="16"/>
  <c r="Y60" i="16"/>
  <c r="Y59" i="16"/>
  <c r="Y58" i="16"/>
  <c r="Y57" i="16"/>
  <c r="Y56" i="16"/>
  <c r="Y55" i="16"/>
  <c r="Y54" i="16"/>
  <c r="Y53" i="16"/>
  <c r="Y52" i="16"/>
  <c r="Y51" i="16"/>
  <c r="Y50" i="16"/>
  <c r="Y49" i="16"/>
  <c r="Y48" i="16"/>
  <c r="Y47" i="16"/>
  <c r="Y46" i="16"/>
  <c r="Y45" i="16"/>
  <c r="Y44" i="16"/>
  <c r="Y43" i="16"/>
  <c r="Y42" i="16"/>
  <c r="Y41" i="16"/>
  <c r="Y40" i="16"/>
  <c r="Y39" i="16"/>
  <c r="Y38" i="16"/>
  <c r="Y37" i="16"/>
  <c r="Y36" i="16"/>
  <c r="Y35" i="16"/>
  <c r="Y34" i="16"/>
  <c r="Y33" i="16"/>
  <c r="Y32" i="16"/>
  <c r="Y31" i="16"/>
  <c r="Y30" i="16"/>
  <c r="Y29" i="16"/>
  <c r="Y28" i="16"/>
  <c r="Y27" i="16"/>
  <c r="Y26" i="16"/>
  <c r="Y25" i="16"/>
  <c r="Y24" i="16"/>
  <c r="Y23" i="16"/>
  <c r="Y22" i="16"/>
  <c r="Y21" i="16"/>
  <c r="Y20" i="16"/>
  <c r="Y19" i="16"/>
  <c r="Y18" i="16"/>
  <c r="Y17" i="16"/>
  <c r="Y16" i="16"/>
  <c r="Y15" i="16"/>
  <c r="Y14" i="16"/>
  <c r="Y13" i="16"/>
  <c r="Y12" i="16"/>
  <c r="Y11" i="16"/>
  <c r="Y10" i="16"/>
  <c r="Y9" i="16"/>
  <c r="Y8" i="16"/>
  <c r="Y7" i="16"/>
  <c r="Y6" i="16"/>
  <c r="Y5" i="16"/>
  <c r="X5" i="16"/>
  <c r="W6" i="16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36" i="16"/>
  <c r="V235" i="16"/>
  <c r="V234" i="16"/>
  <c r="V233" i="16"/>
  <c r="V232" i="16"/>
  <c r="V231" i="16"/>
  <c r="V230" i="16"/>
  <c r="V229" i="16"/>
  <c r="V228" i="16"/>
  <c r="V227" i="16"/>
  <c r="V226" i="16"/>
  <c r="V225" i="16"/>
  <c r="V224" i="16"/>
  <c r="V223" i="16"/>
  <c r="V222" i="16"/>
  <c r="V221" i="16"/>
  <c r="V220" i="16"/>
  <c r="V219" i="16"/>
  <c r="V218" i="16"/>
  <c r="V217" i="16"/>
  <c r="V216" i="16"/>
  <c r="V215" i="16"/>
  <c r="V214" i="16"/>
  <c r="V213" i="16"/>
  <c r="V212" i="16"/>
  <c r="V211" i="16"/>
  <c r="V210" i="16"/>
  <c r="V209" i="16"/>
  <c r="V208" i="16"/>
  <c r="V207" i="16"/>
  <c r="V206" i="16"/>
  <c r="V205" i="16"/>
  <c r="V204" i="16"/>
  <c r="V203" i="16"/>
  <c r="V202" i="16"/>
  <c r="V201" i="16"/>
  <c r="V200" i="16"/>
  <c r="V199" i="16"/>
  <c r="V198" i="16"/>
  <c r="V197" i="16"/>
  <c r="V196" i="16"/>
  <c r="V195" i="16"/>
  <c r="V194" i="16"/>
  <c r="V193" i="16"/>
  <c r="V192" i="16"/>
  <c r="V270" i="16"/>
  <c r="V268" i="16"/>
  <c r="V266" i="16"/>
  <c r="V264" i="16"/>
  <c r="V262" i="16"/>
  <c r="V260" i="16"/>
  <c r="V258" i="16"/>
  <c r="V256" i="16"/>
  <c r="V271" i="16"/>
  <c r="V267" i="16"/>
  <c r="V263" i="16"/>
  <c r="V259" i="16"/>
  <c r="V269" i="16"/>
  <c r="V265" i="16"/>
  <c r="V261" i="16"/>
  <c r="V257" i="16"/>
  <c r="V189" i="16"/>
  <c r="V185" i="16"/>
  <c r="V181" i="16"/>
  <c r="V177" i="16"/>
  <c r="V174" i="16"/>
  <c r="V172" i="16"/>
  <c r="V170" i="16"/>
  <c r="V188" i="16"/>
  <c r="V184" i="16"/>
  <c r="V180" i="16"/>
  <c r="V176" i="16"/>
  <c r="V168" i="16"/>
  <c r="V167" i="16"/>
  <c r="V166" i="16"/>
  <c r="V165" i="16"/>
  <c r="V164" i="16"/>
  <c r="V163" i="16"/>
  <c r="V162" i="16"/>
  <c r="V161" i="16"/>
  <c r="V160" i="16"/>
  <c r="V159" i="16"/>
  <c r="V158" i="16"/>
  <c r="V157" i="16"/>
  <c r="V156" i="16"/>
  <c r="V155" i="16"/>
  <c r="V154" i="16"/>
  <c r="V153" i="16"/>
  <c r="V152" i="16"/>
  <c r="V151" i="16"/>
  <c r="V150" i="16"/>
  <c r="V149" i="16"/>
  <c r="V148" i="16"/>
  <c r="V147" i="16"/>
  <c r="V191" i="16"/>
  <c r="V187" i="16"/>
  <c r="V183" i="16"/>
  <c r="V179" i="16"/>
  <c r="V175" i="16"/>
  <c r="V173" i="16"/>
  <c r="V171" i="16"/>
  <c r="V169" i="16"/>
  <c r="V190" i="16"/>
  <c r="V146" i="16"/>
  <c r="V178" i="16"/>
  <c r="V144" i="16"/>
  <c r="V143" i="16"/>
  <c r="V142" i="16"/>
  <c r="V141" i="16"/>
  <c r="V140" i="16"/>
  <c r="V139" i="16"/>
  <c r="V138" i="16"/>
  <c r="V137" i="16"/>
  <c r="V136" i="16"/>
  <c r="V135" i="16"/>
  <c r="V134" i="16"/>
  <c r="V133" i="16"/>
  <c r="V132" i="16"/>
  <c r="V131" i="16"/>
  <c r="V130" i="16"/>
  <c r="V129" i="16"/>
  <c r="V128" i="16"/>
  <c r="V127" i="16"/>
  <c r="V126" i="16"/>
  <c r="V125" i="16"/>
  <c r="V124" i="16"/>
  <c r="V123" i="16"/>
  <c r="V122" i="16"/>
  <c r="V121" i="16"/>
  <c r="V120" i="16"/>
  <c r="V119" i="16"/>
  <c r="V118" i="16"/>
  <c r="V117" i="16"/>
  <c r="V116" i="16"/>
  <c r="V115" i="16"/>
  <c r="V114" i="16"/>
  <c r="V113" i="16"/>
  <c r="V112" i="16"/>
  <c r="V111" i="16"/>
  <c r="V110" i="16"/>
  <c r="V109" i="16"/>
  <c r="V108" i="16"/>
  <c r="V107" i="16"/>
  <c r="V106" i="16"/>
  <c r="V105" i="16"/>
  <c r="V104" i="16"/>
  <c r="V103" i="16"/>
  <c r="V102" i="16"/>
  <c r="V101" i="16"/>
  <c r="V100" i="16"/>
  <c r="V99" i="16"/>
  <c r="V98" i="16"/>
  <c r="V97" i="16"/>
  <c r="V96" i="16"/>
  <c r="V95" i="16"/>
  <c r="V94" i="16"/>
  <c r="V93" i="16"/>
  <c r="V92" i="16"/>
  <c r="V91" i="16"/>
  <c r="V90" i="16"/>
  <c r="V89" i="16"/>
  <c r="V88" i="16"/>
  <c r="V87" i="16"/>
  <c r="V86" i="16"/>
  <c r="V85" i="16"/>
  <c r="V84" i="16"/>
  <c r="V83" i="16"/>
  <c r="V82" i="16"/>
  <c r="V81" i="16"/>
  <c r="V80" i="16"/>
  <c r="V79" i="16"/>
  <c r="V78" i="16"/>
  <c r="V77" i="16"/>
  <c r="V76" i="16"/>
  <c r="V75" i="16"/>
  <c r="V74" i="16"/>
  <c r="V73" i="16"/>
  <c r="V72" i="16"/>
  <c r="V71" i="16"/>
  <c r="V70" i="16"/>
  <c r="V182" i="16"/>
  <c r="V145" i="16"/>
  <c r="V186" i="16"/>
  <c r="V68" i="16"/>
  <c r="V64" i="16"/>
  <c r="V61" i="16"/>
  <c r="V57" i="16"/>
  <c r="V53" i="16"/>
  <c r="V49" i="16"/>
  <c r="V45" i="16"/>
  <c r="V41" i="16"/>
  <c r="V37" i="16"/>
  <c r="V33" i="16"/>
  <c r="V25" i="16"/>
  <c r="V13" i="16"/>
  <c r="V67" i="16"/>
  <c r="V62" i="16"/>
  <c r="V58" i="16"/>
  <c r="V54" i="16"/>
  <c r="V50" i="16"/>
  <c r="V46" i="16"/>
  <c r="V42" i="16"/>
  <c r="V38" i="16"/>
  <c r="V34" i="16"/>
  <c r="V30" i="16"/>
  <c r="V26" i="16"/>
  <c r="V22" i="16"/>
  <c r="V18" i="16"/>
  <c r="V14" i="16"/>
  <c r="V66" i="16"/>
  <c r="V63" i="16"/>
  <c r="V59" i="16"/>
  <c r="V55" i="16"/>
  <c r="V51" i="16"/>
  <c r="V47" i="16"/>
  <c r="V43" i="16"/>
  <c r="V39" i="16"/>
  <c r="V35" i="16"/>
  <c r="V31" i="16"/>
  <c r="V27" i="16"/>
  <c r="V23" i="16"/>
  <c r="V19" i="16"/>
  <c r="V15" i="16"/>
  <c r="V11" i="16"/>
  <c r="V7" i="16"/>
  <c r="V6" i="16"/>
  <c r="V5" i="16"/>
  <c r="V17" i="16"/>
  <c r="V69" i="16"/>
  <c r="V65" i="16"/>
  <c r="V60" i="16"/>
  <c r="V56" i="16"/>
  <c r="V52" i="16"/>
  <c r="V48" i="16"/>
  <c r="V44" i="16"/>
  <c r="V40" i="16"/>
  <c r="V36" i="16"/>
  <c r="V32" i="16"/>
  <c r="V28" i="16"/>
  <c r="V24" i="16"/>
  <c r="V20" i="16"/>
  <c r="V16" i="16"/>
  <c r="V12" i="16"/>
  <c r="V8" i="16"/>
  <c r="V29" i="16"/>
  <c r="V21" i="16"/>
  <c r="V9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69" i="16"/>
  <c r="Z267" i="16"/>
  <c r="Z265" i="16"/>
  <c r="Z263" i="16"/>
  <c r="Z261" i="16"/>
  <c r="Z259" i="16"/>
  <c r="Z257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8" i="16"/>
  <c r="Z227" i="16"/>
  <c r="Z226" i="16"/>
  <c r="Z225" i="16"/>
  <c r="Z224" i="16"/>
  <c r="Z223" i="16"/>
  <c r="Z222" i="16"/>
  <c r="Z221" i="16"/>
  <c r="Z220" i="16"/>
  <c r="Z219" i="16"/>
  <c r="Z218" i="16"/>
  <c r="Z217" i="16"/>
  <c r="Z216" i="16"/>
  <c r="Z215" i="16"/>
  <c r="Z214" i="16"/>
  <c r="Z213" i="16"/>
  <c r="Z212" i="16"/>
  <c r="Z211" i="16"/>
  <c r="Z210" i="16"/>
  <c r="Z209" i="16"/>
  <c r="Z208" i="16"/>
  <c r="Z207" i="16"/>
  <c r="Z206" i="16"/>
  <c r="Z205" i="16"/>
  <c r="Z204" i="16"/>
  <c r="Z203" i="16"/>
  <c r="Z202" i="16"/>
  <c r="Z201" i="16"/>
  <c r="Z200" i="16"/>
  <c r="Z199" i="16"/>
  <c r="Z198" i="16"/>
  <c r="Z197" i="16"/>
  <c r="Z196" i="16"/>
  <c r="Z195" i="16"/>
  <c r="Z194" i="16"/>
  <c r="Z193" i="16"/>
  <c r="Z192" i="16"/>
  <c r="Z270" i="16"/>
  <c r="Z268" i="16"/>
  <c r="Z266" i="16"/>
  <c r="Z264" i="16"/>
  <c r="Z262" i="16"/>
  <c r="Z260" i="16"/>
  <c r="Z258" i="16"/>
  <c r="Z256" i="16"/>
  <c r="Z191" i="16"/>
  <c r="Z187" i="16"/>
  <c r="Z183" i="16"/>
  <c r="Z179" i="16"/>
  <c r="Z175" i="16"/>
  <c r="Z190" i="16"/>
  <c r="Z186" i="16"/>
  <c r="Z182" i="16"/>
  <c r="Z178" i="16"/>
  <c r="Z174" i="16"/>
  <c r="Z172" i="16"/>
  <c r="Z170" i="16"/>
  <c r="Z168" i="16"/>
  <c r="Z167" i="16"/>
  <c r="Z166" i="16"/>
  <c r="Z165" i="16"/>
  <c r="Z164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89" i="16"/>
  <c r="Z185" i="16"/>
  <c r="Z181" i="16"/>
  <c r="Z177" i="16"/>
  <c r="Z180" i="16"/>
  <c r="Z184" i="16"/>
  <c r="Z171" i="16"/>
  <c r="Z146" i="16"/>
  <c r="Z144" i="16"/>
  <c r="Z143" i="16"/>
  <c r="Z142" i="16"/>
  <c r="Z141" i="16"/>
  <c r="Z140" i="16"/>
  <c r="Z139" i="16"/>
  <c r="Z138" i="16"/>
  <c r="Z137" i="16"/>
  <c r="Z136" i="16"/>
  <c r="Z135" i="16"/>
  <c r="Z134" i="16"/>
  <c r="Z133" i="16"/>
  <c r="Z132" i="16"/>
  <c r="Z131" i="16"/>
  <c r="Z130" i="16"/>
  <c r="Z129" i="16"/>
  <c r="Z128" i="16"/>
  <c r="Z127" i="16"/>
  <c r="Z126" i="16"/>
  <c r="Z125" i="16"/>
  <c r="Z124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9" i="16"/>
  <c r="Z188" i="16"/>
  <c r="Z176" i="16"/>
  <c r="Z173" i="16"/>
  <c r="Z169" i="16"/>
  <c r="Z145" i="16"/>
  <c r="Z66" i="16"/>
  <c r="Z60" i="16"/>
  <c r="Z56" i="16"/>
  <c r="Z52" i="16"/>
  <c r="Z48" i="16"/>
  <c r="Z44" i="16"/>
  <c r="Z40" i="16"/>
  <c r="Z36" i="16"/>
  <c r="Z32" i="16"/>
  <c r="Z28" i="16"/>
  <c r="Z20" i="16"/>
  <c r="Z12" i="16"/>
  <c r="Z65" i="16"/>
  <c r="Z61" i="16"/>
  <c r="Z57" i="16"/>
  <c r="Z53" i="16"/>
  <c r="Z49" i="16"/>
  <c r="Z45" i="16"/>
  <c r="Z41" i="16"/>
  <c r="Z37" i="16"/>
  <c r="Z33" i="16"/>
  <c r="Z29" i="16"/>
  <c r="Z25" i="16"/>
  <c r="Z21" i="16"/>
  <c r="Z17" i="16"/>
  <c r="Z13" i="16"/>
  <c r="Z68" i="16"/>
  <c r="Z64" i="16"/>
  <c r="Z62" i="16"/>
  <c r="Z58" i="16"/>
  <c r="Z54" i="16"/>
  <c r="Z50" i="16"/>
  <c r="Z46" i="16"/>
  <c r="Z42" i="16"/>
  <c r="Z38" i="16"/>
  <c r="Z34" i="16"/>
  <c r="Z30" i="16"/>
  <c r="Z26" i="16"/>
  <c r="Z22" i="16"/>
  <c r="Z18" i="16"/>
  <c r="Z14" i="16"/>
  <c r="Z10" i="16"/>
  <c r="Z6" i="16"/>
  <c r="Z5" i="16"/>
  <c r="Z24" i="16"/>
  <c r="Z16" i="16"/>
  <c r="Z67" i="16"/>
  <c r="Z63" i="16"/>
  <c r="Z59" i="16"/>
  <c r="Z55" i="16"/>
  <c r="Z51" i="16"/>
  <c r="Z47" i="16"/>
  <c r="Z43" i="16"/>
  <c r="Z39" i="16"/>
  <c r="Z35" i="16"/>
  <c r="Z31" i="16"/>
  <c r="Z27" i="16"/>
  <c r="Z23" i="16"/>
  <c r="Z19" i="16"/>
  <c r="Z15" i="16"/>
  <c r="Z11" i="16"/>
  <c r="Z7" i="16"/>
  <c r="Z9" i="16"/>
  <c r="V10" i="16"/>
  <c r="X19" i="16"/>
  <c r="W297" i="16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3" i="16"/>
  <c r="W232" i="16"/>
  <c r="W231" i="16"/>
  <c r="W230" i="16"/>
  <c r="W229" i="16"/>
  <c r="W225" i="16"/>
  <c r="W221" i="16"/>
  <c r="W228" i="16"/>
  <c r="W224" i="16"/>
  <c r="W220" i="16"/>
  <c r="W217" i="16"/>
  <c r="W215" i="16"/>
  <c r="W213" i="16"/>
  <c r="W211" i="16"/>
  <c r="W209" i="16"/>
  <c r="W207" i="16"/>
  <c r="W205" i="16"/>
  <c r="W203" i="16"/>
  <c r="W201" i="16"/>
  <c r="W227" i="16"/>
  <c r="W223" i="16"/>
  <c r="W219" i="16"/>
  <c r="W191" i="16"/>
  <c r="W190" i="16"/>
  <c r="W189" i="16"/>
  <c r="W188" i="16"/>
  <c r="W187" i="16"/>
  <c r="W186" i="16"/>
  <c r="W185" i="16"/>
  <c r="W184" i="16"/>
  <c r="W183" i="16"/>
  <c r="W182" i="16"/>
  <c r="W181" i="16"/>
  <c r="W180" i="16"/>
  <c r="W179" i="16"/>
  <c r="W178" i="16"/>
  <c r="W177" i="16"/>
  <c r="W176" i="16"/>
  <c r="W175" i="16"/>
  <c r="W174" i="16"/>
  <c r="W173" i="16"/>
  <c r="W172" i="16"/>
  <c r="W171" i="16"/>
  <c r="W170" i="16"/>
  <c r="W169" i="16"/>
  <c r="W222" i="16"/>
  <c r="W168" i="16"/>
  <c r="W167" i="16"/>
  <c r="W166" i="16"/>
  <c r="W165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50" i="16"/>
  <c r="W149" i="16"/>
  <c r="W148" i="16"/>
  <c r="W147" i="16"/>
  <c r="W146" i="16"/>
  <c r="W145" i="16"/>
  <c r="W226" i="16"/>
  <c r="W216" i="16"/>
  <c r="W212" i="16"/>
  <c r="W208" i="16"/>
  <c r="W204" i="16"/>
  <c r="W200" i="16"/>
  <c r="W199" i="16"/>
  <c r="W198" i="16"/>
  <c r="W197" i="16"/>
  <c r="W196" i="16"/>
  <c r="W195" i="16"/>
  <c r="W194" i="16"/>
  <c r="W193" i="16"/>
  <c r="W192" i="16"/>
  <c r="W214" i="16"/>
  <c r="W144" i="16"/>
  <c r="W143" i="16"/>
  <c r="W142" i="16"/>
  <c r="W141" i="16"/>
  <c r="W140" i="16"/>
  <c r="W139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67" i="16"/>
  <c r="W66" i="16"/>
  <c r="W65" i="16"/>
  <c r="W64" i="16"/>
  <c r="W210" i="16"/>
  <c r="W206" i="16"/>
  <c r="W218" i="16"/>
  <c r="W202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27" i="16"/>
  <c r="AA223" i="16"/>
  <c r="AA219" i="16"/>
  <c r="AA216" i="16"/>
  <c r="AA214" i="16"/>
  <c r="AA212" i="16"/>
  <c r="AA210" i="16"/>
  <c r="AA208" i="16"/>
  <c r="AA206" i="16"/>
  <c r="AA204" i="16"/>
  <c r="AA202" i="16"/>
  <c r="AA200" i="16"/>
  <c r="AA198" i="16"/>
  <c r="AA196" i="16"/>
  <c r="AA194" i="16"/>
  <c r="AA192" i="16"/>
  <c r="AA226" i="16"/>
  <c r="AA222" i="16"/>
  <c r="AA218" i="16"/>
  <c r="AA225" i="16"/>
  <c r="AA221" i="16"/>
  <c r="AA217" i="16"/>
  <c r="AA215" i="16"/>
  <c r="AA213" i="16"/>
  <c r="AA211" i="16"/>
  <c r="AA209" i="16"/>
  <c r="AA207" i="16"/>
  <c r="AA205" i="16"/>
  <c r="AA203" i="16"/>
  <c r="AA201" i="16"/>
  <c r="AA199" i="16"/>
  <c r="AA197" i="16"/>
  <c r="AA195" i="16"/>
  <c r="AA193" i="16"/>
  <c r="AA191" i="16"/>
  <c r="AA190" i="16"/>
  <c r="AA189" i="16"/>
  <c r="AA188" i="16"/>
  <c r="AA187" i="16"/>
  <c r="AA186" i="16"/>
  <c r="AA185" i="16"/>
  <c r="AA184" i="16"/>
  <c r="AA183" i="16"/>
  <c r="AA182" i="16"/>
  <c r="AA181" i="16"/>
  <c r="AA180" i="16"/>
  <c r="AA179" i="16"/>
  <c r="AA178" i="16"/>
  <c r="AA177" i="16"/>
  <c r="AA176" i="16"/>
  <c r="AA175" i="16"/>
  <c r="AA174" i="16"/>
  <c r="AA173" i="16"/>
  <c r="AA172" i="16"/>
  <c r="AA171" i="16"/>
  <c r="AA170" i="16"/>
  <c r="AA169" i="16"/>
  <c r="AA168" i="16"/>
  <c r="AA252" i="16"/>
  <c r="AA248" i="16"/>
  <c r="AA244" i="16"/>
  <c r="AA240" i="16"/>
  <c r="AA236" i="16"/>
  <c r="AA232" i="16"/>
  <c r="AA228" i="16"/>
  <c r="AA167" i="16"/>
  <c r="AA166" i="16"/>
  <c r="AA165" i="16"/>
  <c r="AA164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4" i="16"/>
  <c r="AA253" i="16"/>
  <c r="AA249" i="16"/>
  <c r="AA245" i="16"/>
  <c r="AA241" i="16"/>
  <c r="AA237" i="16"/>
  <c r="AA233" i="16"/>
  <c r="AA229" i="16"/>
  <c r="AA254" i="16"/>
  <c r="AA250" i="16"/>
  <c r="AA246" i="16"/>
  <c r="AA242" i="16"/>
  <c r="AA238" i="16"/>
  <c r="AA234" i="16"/>
  <c r="AA230" i="16"/>
  <c r="AA220" i="16"/>
  <c r="AA239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AA109" i="16"/>
  <c r="AA108" i="16"/>
  <c r="AA107" i="16"/>
  <c r="AA106" i="16"/>
  <c r="AA105" i="16"/>
  <c r="AA104" i="16"/>
  <c r="AA103" i="16"/>
  <c r="AA102" i="16"/>
  <c r="AA101" i="16"/>
  <c r="AA100" i="16"/>
  <c r="AA99" i="16"/>
  <c r="AA98" i="16"/>
  <c r="AA97" i="16"/>
  <c r="AA96" i="16"/>
  <c r="AA95" i="16"/>
  <c r="AA94" i="16"/>
  <c r="AA93" i="16"/>
  <c r="AA92" i="16"/>
  <c r="AA91" i="16"/>
  <c r="AA90" i="16"/>
  <c r="AA89" i="16"/>
  <c r="AA88" i="16"/>
  <c r="AA87" i="16"/>
  <c r="AA86" i="16"/>
  <c r="AA85" i="16"/>
  <c r="AA84" i="16"/>
  <c r="AA83" i="16"/>
  <c r="AA82" i="16"/>
  <c r="AA81" i="16"/>
  <c r="AA80" i="16"/>
  <c r="AA79" i="16"/>
  <c r="AA78" i="16"/>
  <c r="AA77" i="16"/>
  <c r="AA76" i="16"/>
  <c r="AA75" i="16"/>
  <c r="AA74" i="16"/>
  <c r="AA73" i="16"/>
  <c r="AA72" i="16"/>
  <c r="AA71" i="16"/>
  <c r="AA70" i="16"/>
  <c r="AA69" i="16"/>
  <c r="AA68" i="16"/>
  <c r="AA67" i="16"/>
  <c r="AA66" i="16"/>
  <c r="AA65" i="16"/>
  <c r="AA64" i="16"/>
  <c r="AA63" i="16"/>
  <c r="AA251" i="16"/>
  <c r="AA235" i="16"/>
  <c r="AA224" i="16"/>
  <c r="AA247" i="16"/>
  <c r="AA231" i="16"/>
  <c r="AA243" i="16"/>
  <c r="AA8" i="16"/>
  <c r="W9" i="16"/>
  <c r="X10" i="16"/>
  <c r="AA12" i="16"/>
  <c r="W13" i="16"/>
  <c r="X14" i="16"/>
  <c r="AA16" i="16"/>
  <c r="W17" i="16"/>
  <c r="X18" i="16"/>
  <c r="AA20" i="16"/>
  <c r="W21" i="16"/>
  <c r="X22" i="16"/>
  <c r="AA24" i="16"/>
  <c r="W25" i="16"/>
  <c r="X26" i="16"/>
  <c r="AA28" i="16"/>
  <c r="W29" i="16"/>
  <c r="X30" i="16"/>
  <c r="AA32" i="16"/>
  <c r="W33" i="16"/>
  <c r="X34" i="16"/>
  <c r="AA36" i="16"/>
  <c r="W37" i="16"/>
  <c r="X38" i="16"/>
  <c r="AA40" i="16"/>
  <c r="W41" i="16"/>
  <c r="X42" i="16"/>
  <c r="AA44" i="16"/>
  <c r="W45" i="16"/>
  <c r="X46" i="16"/>
  <c r="AA48" i="16"/>
  <c r="W49" i="16"/>
  <c r="X50" i="16"/>
  <c r="AA52" i="16"/>
  <c r="W53" i="16"/>
  <c r="X54" i="16"/>
  <c r="AA56" i="16"/>
  <c r="W57" i="16"/>
  <c r="X58" i="16"/>
  <c r="AA60" i="16"/>
  <c r="W61" i="16"/>
  <c r="X62" i="16"/>
  <c r="X64" i="16"/>
  <c r="X68" i="16"/>
  <c r="X70" i="16"/>
  <c r="X15" i="16"/>
  <c r="X270" i="16"/>
  <c r="X268" i="16"/>
  <c r="X266" i="16"/>
  <c r="X264" i="16"/>
  <c r="X262" i="16"/>
  <c r="X260" i="16"/>
  <c r="X258" i="16"/>
  <c r="X256" i="16"/>
  <c r="X297" i="16"/>
  <c r="X296" i="16"/>
  <c r="X295" i="16"/>
  <c r="X294" i="16"/>
  <c r="X293" i="16"/>
  <c r="X292" i="16"/>
  <c r="X291" i="16"/>
  <c r="X290" i="16"/>
  <c r="X289" i="16"/>
  <c r="X288" i="16"/>
  <c r="X287" i="16"/>
  <c r="X286" i="16"/>
  <c r="X285" i="16"/>
  <c r="X284" i="16"/>
  <c r="X283" i="16"/>
  <c r="X282" i="16"/>
  <c r="X281" i="16"/>
  <c r="X280" i="16"/>
  <c r="X279" i="16"/>
  <c r="X278" i="16"/>
  <c r="X277" i="16"/>
  <c r="X276" i="16"/>
  <c r="X275" i="16"/>
  <c r="X274" i="16"/>
  <c r="X273" i="16"/>
  <c r="X272" i="16"/>
  <c r="X271" i="16"/>
  <c r="X269" i="16"/>
  <c r="X267" i="16"/>
  <c r="X265" i="16"/>
  <c r="X263" i="16"/>
  <c r="X261" i="16"/>
  <c r="X259" i="16"/>
  <c r="X257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31" i="16"/>
  <c r="X230" i="16"/>
  <c r="X229" i="16"/>
  <c r="X228" i="16"/>
  <c r="X224" i="16"/>
  <c r="X220" i="16"/>
  <c r="X217" i="16"/>
  <c r="X215" i="16"/>
  <c r="X213" i="16"/>
  <c r="X211" i="16"/>
  <c r="X209" i="16"/>
  <c r="X207" i="16"/>
  <c r="X205" i="16"/>
  <c r="X203" i="16"/>
  <c r="X201" i="16"/>
  <c r="X199" i="16"/>
  <c r="X197" i="16"/>
  <c r="X195" i="16"/>
  <c r="X193" i="16"/>
  <c r="X227" i="16"/>
  <c r="X223" i="16"/>
  <c r="X219" i="16"/>
  <c r="X226" i="16"/>
  <c r="X222" i="16"/>
  <c r="X218" i="16"/>
  <c r="X216" i="16"/>
  <c r="X214" i="16"/>
  <c r="X212" i="16"/>
  <c r="X210" i="16"/>
  <c r="X208" i="16"/>
  <c r="X206" i="16"/>
  <c r="X204" i="16"/>
  <c r="X202" i="16"/>
  <c r="X200" i="16"/>
  <c r="X198" i="16"/>
  <c r="X196" i="16"/>
  <c r="X194" i="16"/>
  <c r="X192" i="16"/>
  <c r="X225" i="16"/>
  <c r="X188" i="16"/>
  <c r="X184" i="16"/>
  <c r="X180" i="16"/>
  <c r="X176" i="16"/>
  <c r="X191" i="16"/>
  <c r="X187" i="16"/>
  <c r="X183" i="16"/>
  <c r="X179" i="16"/>
  <c r="X175" i="16"/>
  <c r="X173" i="16"/>
  <c r="X171" i="16"/>
  <c r="X169" i="16"/>
  <c r="X190" i="16"/>
  <c r="X186" i="16"/>
  <c r="X182" i="16"/>
  <c r="X178" i="16"/>
  <c r="X221" i="16"/>
  <c r="X177" i="16"/>
  <c r="X174" i="16"/>
  <c r="X170" i="16"/>
  <c r="X166" i="16"/>
  <c r="X162" i="16"/>
  <c r="X158" i="16"/>
  <c r="X154" i="16"/>
  <c r="X181" i="16"/>
  <c r="X167" i="16"/>
  <c r="X163" i="16"/>
  <c r="X159" i="16"/>
  <c r="X155" i="16"/>
  <c r="X145" i="16"/>
  <c r="X185" i="16"/>
  <c r="X172" i="16"/>
  <c r="X168" i="16"/>
  <c r="X164" i="16"/>
  <c r="X160" i="16"/>
  <c r="X156" i="16"/>
  <c r="X152" i="16"/>
  <c r="X151" i="16"/>
  <c r="X150" i="16"/>
  <c r="X149" i="16"/>
  <c r="X148" i="16"/>
  <c r="X147" i="16"/>
  <c r="X189" i="16"/>
  <c r="X165" i="16"/>
  <c r="X161" i="16"/>
  <c r="X157" i="16"/>
  <c r="X153" i="16"/>
  <c r="X146" i="16"/>
  <c r="X144" i="16"/>
  <c r="X143" i="16"/>
  <c r="X142" i="16"/>
  <c r="X141" i="16"/>
  <c r="X140" i="16"/>
  <c r="X139" i="16"/>
  <c r="X138" i="16"/>
  <c r="X137" i="16"/>
  <c r="X136" i="16"/>
  <c r="X135" i="16"/>
  <c r="X134" i="16"/>
  <c r="X133" i="16"/>
  <c r="X132" i="16"/>
  <c r="X131" i="16"/>
  <c r="X130" i="16"/>
  <c r="X129" i="16"/>
  <c r="X128" i="16"/>
  <c r="X127" i="16"/>
  <c r="X126" i="16"/>
  <c r="X125" i="16"/>
  <c r="X124" i="16"/>
  <c r="X123" i="16"/>
  <c r="X122" i="16"/>
  <c r="X121" i="16"/>
  <c r="X120" i="16"/>
  <c r="X119" i="16"/>
  <c r="X118" i="16"/>
  <c r="X117" i="16"/>
  <c r="X116" i="16"/>
  <c r="X115" i="16"/>
  <c r="X114" i="16"/>
  <c r="X113" i="16"/>
  <c r="X112" i="16"/>
  <c r="X111" i="16"/>
  <c r="X110" i="16"/>
  <c r="X109" i="16"/>
  <c r="X108" i="16"/>
  <c r="X107" i="16"/>
  <c r="X106" i="16"/>
  <c r="X105" i="16"/>
  <c r="X104" i="16"/>
  <c r="X103" i="16"/>
  <c r="X102" i="16"/>
  <c r="X101" i="16"/>
  <c r="X100" i="16"/>
  <c r="X99" i="16"/>
  <c r="X98" i="16"/>
  <c r="X97" i="16"/>
  <c r="X96" i="16"/>
  <c r="X95" i="16"/>
  <c r="X94" i="16"/>
  <c r="X93" i="16"/>
  <c r="X92" i="16"/>
  <c r="X91" i="16"/>
  <c r="X90" i="16"/>
  <c r="X89" i="16"/>
  <c r="X88" i="16"/>
  <c r="X87" i="16"/>
  <c r="X86" i="16"/>
  <c r="X85" i="16"/>
  <c r="X84" i="16"/>
  <c r="X83" i="16"/>
  <c r="X82" i="16"/>
  <c r="X81" i="16"/>
  <c r="X80" i="16"/>
  <c r="X79" i="16"/>
  <c r="X78" i="16"/>
  <c r="X77" i="16"/>
  <c r="AA7" i="16"/>
  <c r="W8" i="16"/>
  <c r="X9" i="16"/>
  <c r="AA11" i="16"/>
  <c r="W12" i="16"/>
  <c r="X13" i="16"/>
  <c r="AA15" i="16"/>
  <c r="W16" i="16"/>
  <c r="X17" i="16"/>
  <c r="AA19" i="16"/>
  <c r="W20" i="16"/>
  <c r="X21" i="16"/>
  <c r="AA23" i="16"/>
  <c r="W24" i="16"/>
  <c r="X25" i="16"/>
  <c r="AA27" i="16"/>
  <c r="W28" i="16"/>
  <c r="X29" i="16"/>
  <c r="AA31" i="16"/>
  <c r="W32" i="16"/>
  <c r="X33" i="16"/>
  <c r="AA35" i="16"/>
  <c r="W36" i="16"/>
  <c r="X37" i="16"/>
  <c r="AA39" i="16"/>
  <c r="W40" i="16"/>
  <c r="X41" i="16"/>
  <c r="AA43" i="16"/>
  <c r="W44" i="16"/>
  <c r="X45" i="16"/>
  <c r="AA47" i="16"/>
  <c r="W48" i="16"/>
  <c r="X49" i="16"/>
  <c r="AA51" i="16"/>
  <c r="W52" i="16"/>
  <c r="X53" i="16"/>
  <c r="AA55" i="16"/>
  <c r="W56" i="16"/>
  <c r="X57" i="16"/>
  <c r="AA59" i="16"/>
  <c r="W60" i="16"/>
  <c r="X61" i="16"/>
  <c r="X65" i="16"/>
  <c r="X69" i="16"/>
  <c r="X73" i="16"/>
  <c r="W23" i="16"/>
  <c r="W27" i="16"/>
  <c r="W31" i="16"/>
  <c r="W35" i="16"/>
  <c r="W39" i="16"/>
  <c r="W43" i="16"/>
  <c r="W47" i="16"/>
  <c r="W51" i="16"/>
  <c r="W55" i="16"/>
  <c r="W59" i="16"/>
  <c r="W63" i="16"/>
  <c r="M86" i="15"/>
  <c r="M46" i="15"/>
  <c r="X297" i="15"/>
  <c r="X296" i="15"/>
  <c r="X295" i="15"/>
  <c r="X294" i="15"/>
  <c r="X293" i="15"/>
  <c r="X292" i="15"/>
  <c r="X291" i="15"/>
  <c r="X290" i="15"/>
  <c r="X289" i="15"/>
  <c r="X288" i="15"/>
  <c r="X287" i="15"/>
  <c r="X286" i="15"/>
  <c r="X285" i="15"/>
  <c r="X284" i="15"/>
  <c r="X283" i="15"/>
  <c r="X279" i="15"/>
  <c r="X275" i="15"/>
  <c r="X271" i="15"/>
  <c r="X255" i="15"/>
  <c r="X254" i="15"/>
  <c r="X253" i="15"/>
  <c r="X252" i="15"/>
  <c r="X251" i="15"/>
  <c r="X250" i="15"/>
  <c r="X249" i="15"/>
  <c r="X248" i="15"/>
  <c r="X247" i="15"/>
  <c r="X246" i="15"/>
  <c r="X280" i="15"/>
  <c r="X276" i="15"/>
  <c r="X272" i="15"/>
  <c r="X268" i="15"/>
  <c r="X267" i="15"/>
  <c r="X266" i="15"/>
  <c r="X265" i="15"/>
  <c r="X264" i="15"/>
  <c r="X263" i="15"/>
  <c r="X262" i="15"/>
  <c r="X261" i="15"/>
  <c r="X260" i="15"/>
  <c r="X259" i="15"/>
  <c r="X258" i="15"/>
  <c r="X257" i="15"/>
  <c r="X282" i="15"/>
  <c r="X278" i="15"/>
  <c r="X274" i="15"/>
  <c r="X270" i="15"/>
  <c r="X281" i="15"/>
  <c r="X243" i="15"/>
  <c r="X239" i="15"/>
  <c r="X237" i="15"/>
  <c r="X235" i="15"/>
  <c r="X233" i="15"/>
  <c r="X231" i="15"/>
  <c r="X229" i="15"/>
  <c r="X227" i="15"/>
  <c r="X225" i="15"/>
  <c r="X223" i="15"/>
  <c r="X221" i="15"/>
  <c r="X277" i="15"/>
  <c r="X242" i="15"/>
  <c r="X273" i="15"/>
  <c r="X256" i="15"/>
  <c r="X245" i="15"/>
  <c r="X241" i="15"/>
  <c r="X238" i="15"/>
  <c r="X236" i="15"/>
  <c r="X234" i="15"/>
  <c r="X232" i="15"/>
  <c r="X230" i="15"/>
  <c r="X228" i="15"/>
  <c r="X226" i="15"/>
  <c r="X224" i="15"/>
  <c r="X222" i="15"/>
  <c r="X269" i="15"/>
  <c r="X244" i="15"/>
  <c r="X240" i="15"/>
  <c r="X220" i="15"/>
  <c r="X219" i="15"/>
  <c r="X218" i="15"/>
  <c r="X217" i="15"/>
  <c r="X216" i="15"/>
  <c r="X215" i="15"/>
  <c r="X214" i="15"/>
  <c r="X213" i="15"/>
  <c r="X212" i="15"/>
  <c r="X211" i="15"/>
  <c r="X210" i="15"/>
  <c r="X209" i="15"/>
  <c r="X208" i="15"/>
  <c r="X207" i="15"/>
  <c r="X206" i="15"/>
  <c r="X205" i="15"/>
  <c r="X204" i="15"/>
  <c r="X203" i="15"/>
  <c r="X202" i="15"/>
  <c r="X201" i="15"/>
  <c r="X200" i="15"/>
  <c r="X199" i="15"/>
  <c r="X195" i="15"/>
  <c r="X191" i="15"/>
  <c r="X187" i="15"/>
  <c r="X183" i="15"/>
  <c r="X179" i="15"/>
  <c r="X175" i="15"/>
  <c r="X171" i="15"/>
  <c r="X170" i="15"/>
  <c r="X169" i="15"/>
  <c r="X168" i="15"/>
  <c r="X167" i="15"/>
  <c r="X166" i="15"/>
  <c r="X165" i="15"/>
  <c r="X164" i="15"/>
  <c r="X163" i="15"/>
  <c r="X162" i="15"/>
  <c r="X161" i="15"/>
  <c r="X160" i="15"/>
  <c r="X152" i="15"/>
  <c r="X151" i="15"/>
  <c r="X150" i="15"/>
  <c r="X149" i="15"/>
  <c r="X148" i="15"/>
  <c r="X147" i="15"/>
  <c r="X146" i="15"/>
  <c r="X145" i="15"/>
  <c r="X144" i="15"/>
  <c r="X143" i="15"/>
  <c r="X142" i="15"/>
  <c r="X141" i="15"/>
  <c r="X140" i="15"/>
  <c r="X139" i="15"/>
  <c r="X138" i="15"/>
  <c r="X137" i="15"/>
  <c r="X136" i="15"/>
  <c r="X135" i="15"/>
  <c r="X134" i="15"/>
  <c r="X133" i="15"/>
  <c r="X132" i="15"/>
  <c r="X131" i="15"/>
  <c r="X130" i="15"/>
  <c r="X129" i="15"/>
  <c r="X128" i="15"/>
  <c r="X127" i="15"/>
  <c r="X126" i="15"/>
  <c r="X125" i="15"/>
  <c r="X124" i="15"/>
  <c r="X123" i="15"/>
  <c r="X122" i="15"/>
  <c r="X121" i="15"/>
  <c r="X196" i="15"/>
  <c r="X192" i="15"/>
  <c r="X188" i="15"/>
  <c r="X184" i="15"/>
  <c r="X180" i="15"/>
  <c r="X176" i="15"/>
  <c r="X172" i="15"/>
  <c r="X159" i="15"/>
  <c r="X157" i="15"/>
  <c r="X155" i="15"/>
  <c r="X153" i="15"/>
  <c r="X197" i="15"/>
  <c r="X193" i="15"/>
  <c r="X189" i="15"/>
  <c r="X185" i="15"/>
  <c r="X181" i="15"/>
  <c r="X177" i="15"/>
  <c r="X173" i="15"/>
  <c r="X198" i="15"/>
  <c r="X194" i="15"/>
  <c r="X190" i="15"/>
  <c r="X186" i="15"/>
  <c r="X182" i="15"/>
  <c r="X178" i="15"/>
  <c r="X174" i="15"/>
  <c r="X158" i="15"/>
  <c r="X156" i="15"/>
  <c r="X154" i="15"/>
  <c r="X118" i="15"/>
  <c r="X114" i="15"/>
  <c r="X110" i="15"/>
  <c r="X103" i="15"/>
  <c r="X99" i="15"/>
  <c r="X95" i="15"/>
  <c r="X92" i="15"/>
  <c r="X90" i="15"/>
  <c r="X88" i="15"/>
  <c r="X86" i="15"/>
  <c r="X84" i="15"/>
  <c r="X82" i="15"/>
  <c r="X80" i="15"/>
  <c r="X78" i="15"/>
  <c r="X76" i="15"/>
  <c r="X119" i="15"/>
  <c r="X115" i="15"/>
  <c r="X111" i="15"/>
  <c r="X107" i="15"/>
  <c r="X106" i="15"/>
  <c r="X102" i="15"/>
  <c r="X98" i="15"/>
  <c r="X94" i="15"/>
  <c r="X120" i="15"/>
  <c r="X116" i="15"/>
  <c r="X112" i="15"/>
  <c r="X108" i="15"/>
  <c r="X105" i="15"/>
  <c r="X101" i="15"/>
  <c r="X97" i="15"/>
  <c r="X93" i="15"/>
  <c r="X91" i="15"/>
  <c r="X89" i="15"/>
  <c r="X87" i="15"/>
  <c r="X85" i="15"/>
  <c r="X83" i="15"/>
  <c r="X81" i="15"/>
  <c r="X79" i="15"/>
  <c r="X77" i="15"/>
  <c r="X117" i="15"/>
  <c r="X113" i="15"/>
  <c r="X109" i="15"/>
  <c r="X104" i="15"/>
  <c r="X100" i="15"/>
  <c r="X96" i="15"/>
  <c r="X75" i="15"/>
  <c r="X74" i="15"/>
  <c r="X73" i="15"/>
  <c r="X72" i="15"/>
  <c r="X71" i="15"/>
  <c r="X70" i="15"/>
  <c r="X69" i="15"/>
  <c r="X68" i="15"/>
  <c r="X67" i="15"/>
  <c r="X66" i="15"/>
  <c r="X65" i="15"/>
  <c r="X64" i="15"/>
  <c r="X63" i="15"/>
  <c r="X62" i="15"/>
  <c r="X61" i="15"/>
  <c r="X60" i="15"/>
  <c r="X59" i="15"/>
  <c r="X58" i="15"/>
  <c r="X57" i="15"/>
  <c r="X56" i="15"/>
  <c r="X55" i="15"/>
  <c r="X54" i="15"/>
  <c r="X53" i="15"/>
  <c r="X52" i="15"/>
  <c r="X51" i="15"/>
  <c r="X50" i="15"/>
  <c r="X49" i="15"/>
  <c r="X48" i="15"/>
  <c r="X47" i="15"/>
  <c r="V5" i="15"/>
  <c r="Z5" i="15"/>
  <c r="W7" i="15"/>
  <c r="X28" i="15"/>
  <c r="X32" i="15"/>
  <c r="X36" i="15"/>
  <c r="X40" i="15"/>
  <c r="X44" i="15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9" i="15"/>
  <c r="Y258" i="15"/>
  <c r="Y257" i="15"/>
  <c r="Y256" i="15"/>
  <c r="Y255" i="15"/>
  <c r="Y254" i="15"/>
  <c r="Y253" i="15"/>
  <c r="Y252" i="15"/>
  <c r="Y251" i="15"/>
  <c r="Y250" i="15"/>
  <c r="Y249" i="15"/>
  <c r="Y248" i="15"/>
  <c r="Y247" i="15"/>
  <c r="Y246" i="15"/>
  <c r="Y245" i="15"/>
  <c r="Y244" i="15"/>
  <c r="Y243" i="15"/>
  <c r="Y242" i="15"/>
  <c r="Y241" i="15"/>
  <c r="Y240" i="15"/>
  <c r="Y239" i="15"/>
  <c r="Y238" i="15"/>
  <c r="Y236" i="15"/>
  <c r="Y234" i="15"/>
  <c r="Y232" i="15"/>
  <c r="Y230" i="15"/>
  <c r="Y228" i="15"/>
  <c r="Y226" i="15"/>
  <c r="Y224" i="15"/>
  <c r="Y222" i="15"/>
  <c r="Y220" i="15"/>
  <c r="Y219" i="15"/>
  <c r="Y218" i="15"/>
  <c r="Y217" i="15"/>
  <c r="Y216" i="15"/>
  <c r="Y215" i="15"/>
  <c r="Y214" i="15"/>
  <c r="Y213" i="15"/>
  <c r="Y212" i="15"/>
  <c r="Y211" i="15"/>
  <c r="Y210" i="15"/>
  <c r="Y209" i="15"/>
  <c r="Y208" i="15"/>
  <c r="Y207" i="15"/>
  <c r="Y206" i="15"/>
  <c r="Y205" i="15"/>
  <c r="Y204" i="15"/>
  <c r="Y203" i="15"/>
  <c r="Y202" i="15"/>
  <c r="Y201" i="15"/>
  <c r="Y200" i="15"/>
  <c r="Y199" i="15"/>
  <c r="Y198" i="15"/>
  <c r="Y197" i="15"/>
  <c r="Y196" i="15"/>
  <c r="Y195" i="15"/>
  <c r="Y194" i="15"/>
  <c r="Y193" i="15"/>
  <c r="Y192" i="15"/>
  <c r="Y191" i="15"/>
  <c r="Y190" i="15"/>
  <c r="Y189" i="15"/>
  <c r="Y188" i="15"/>
  <c r="Y187" i="15"/>
  <c r="Y186" i="15"/>
  <c r="Y185" i="15"/>
  <c r="Y184" i="15"/>
  <c r="Y183" i="15"/>
  <c r="Y182" i="15"/>
  <c r="Y181" i="15"/>
  <c r="Y180" i="15"/>
  <c r="Y179" i="15"/>
  <c r="Y178" i="15"/>
  <c r="Y177" i="15"/>
  <c r="Y176" i="15"/>
  <c r="Y175" i="15"/>
  <c r="Y174" i="15"/>
  <c r="Y173" i="15"/>
  <c r="Y172" i="15"/>
  <c r="Y171" i="15"/>
  <c r="Y237" i="15"/>
  <c r="Y235" i="15"/>
  <c r="Y233" i="15"/>
  <c r="Y231" i="15"/>
  <c r="Y229" i="15"/>
  <c r="Y227" i="15"/>
  <c r="Y225" i="15"/>
  <c r="Y223" i="15"/>
  <c r="Y221" i="15"/>
  <c r="Y159" i="15"/>
  <c r="Y157" i="15"/>
  <c r="Y155" i="15"/>
  <c r="Y153" i="15"/>
  <c r="Y158" i="15"/>
  <c r="Y156" i="15"/>
  <c r="Y154" i="15"/>
  <c r="Y170" i="15"/>
  <c r="Y169" i="15"/>
  <c r="Y168" i="15"/>
  <c r="Y167" i="15"/>
  <c r="Y166" i="15"/>
  <c r="Y165" i="15"/>
  <c r="Y164" i="15"/>
  <c r="Y163" i="15"/>
  <c r="Y162" i="15"/>
  <c r="Y161" i="15"/>
  <c r="Y160" i="15"/>
  <c r="Y152" i="15"/>
  <c r="Y151" i="15"/>
  <c r="Y150" i="15"/>
  <c r="Y149" i="15"/>
  <c r="Y148" i="15"/>
  <c r="Y147" i="15"/>
  <c r="Y146" i="15"/>
  <c r="Y145" i="15"/>
  <c r="Y144" i="15"/>
  <c r="Y143" i="15"/>
  <c r="Y142" i="15"/>
  <c r="Y141" i="15"/>
  <c r="Y140" i="15"/>
  <c r="Y139" i="15"/>
  <c r="Y138" i="15"/>
  <c r="Y137" i="15"/>
  <c r="Y136" i="15"/>
  <c r="Y135" i="15"/>
  <c r="Y134" i="15"/>
  <c r="Y133" i="15"/>
  <c r="Y132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108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Y91" i="15"/>
  <c r="Y89" i="15"/>
  <c r="Y87" i="15"/>
  <c r="Y85" i="15"/>
  <c r="Y83" i="15"/>
  <c r="Y81" i="15"/>
  <c r="Y79" i="15"/>
  <c r="Y77" i="15"/>
  <c r="Y75" i="15"/>
  <c r="Y74" i="15"/>
  <c r="Y73" i="15"/>
  <c r="Y72" i="15"/>
  <c r="Y71" i="15"/>
  <c r="Y70" i="15"/>
  <c r="Y69" i="15"/>
  <c r="Y68" i="15"/>
  <c r="Y67" i="15"/>
  <c r="Y66" i="15"/>
  <c r="Y65" i="15"/>
  <c r="Y64" i="15"/>
  <c r="Y63" i="15"/>
  <c r="Y62" i="15"/>
  <c r="Y61" i="15"/>
  <c r="Y60" i="15"/>
  <c r="Y59" i="15"/>
  <c r="Y58" i="15"/>
  <c r="Y57" i="15"/>
  <c r="Y56" i="15"/>
  <c r="Y55" i="15"/>
  <c r="Y54" i="15"/>
  <c r="Y53" i="15"/>
  <c r="Y52" i="15"/>
  <c r="Y51" i="15"/>
  <c r="Y50" i="15"/>
  <c r="Y49" i="15"/>
  <c r="Y48" i="15"/>
  <c r="Y47" i="15"/>
  <c r="Y46" i="15"/>
  <c r="Y45" i="15"/>
  <c r="Y44" i="15"/>
  <c r="Y43" i="15"/>
  <c r="Y42" i="15"/>
  <c r="Y41" i="15"/>
  <c r="Y40" i="15"/>
  <c r="Y39" i="15"/>
  <c r="Y38" i="15"/>
  <c r="Y37" i="15"/>
  <c r="Y36" i="15"/>
  <c r="Y35" i="15"/>
  <c r="Y34" i="15"/>
  <c r="Y33" i="15"/>
  <c r="Y32" i="15"/>
  <c r="Y31" i="15"/>
  <c r="Y30" i="15"/>
  <c r="Y29" i="15"/>
  <c r="Y28" i="15"/>
  <c r="Y27" i="15"/>
  <c r="Y26" i="15"/>
  <c r="Y92" i="15"/>
  <c r="Y90" i="15"/>
  <c r="Y88" i="15"/>
  <c r="Y86" i="15"/>
  <c r="Y84" i="15"/>
  <c r="Y82" i="15"/>
  <c r="Y80" i="15"/>
  <c r="Y78" i="15"/>
  <c r="Y76" i="15"/>
  <c r="W5" i="15"/>
  <c r="AA5" i="15"/>
  <c r="X7" i="15"/>
  <c r="X27" i="15"/>
  <c r="X31" i="15"/>
  <c r="X35" i="15"/>
  <c r="X39" i="15"/>
  <c r="X43" i="15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9" i="15"/>
  <c r="V258" i="15"/>
  <c r="V257" i="15"/>
  <c r="V256" i="15"/>
  <c r="V244" i="15"/>
  <c r="V240" i="15"/>
  <c r="V243" i="15"/>
  <c r="V239" i="15"/>
  <c r="V237" i="15"/>
  <c r="V235" i="15"/>
  <c r="V233" i="15"/>
  <c r="V231" i="15"/>
  <c r="V229" i="15"/>
  <c r="V227" i="15"/>
  <c r="V225" i="15"/>
  <c r="V223" i="15"/>
  <c r="V221" i="15"/>
  <c r="V220" i="15"/>
  <c r="V219" i="15"/>
  <c r="V218" i="15"/>
  <c r="V217" i="15"/>
  <c r="V216" i="15"/>
  <c r="V215" i="15"/>
  <c r="V214" i="15"/>
  <c r="V213" i="15"/>
  <c r="V212" i="15"/>
  <c r="V211" i="15"/>
  <c r="V210" i="15"/>
  <c r="V209" i="15"/>
  <c r="V208" i="15"/>
  <c r="V207" i="15"/>
  <c r="V206" i="15"/>
  <c r="V205" i="15"/>
  <c r="V204" i="15"/>
  <c r="V203" i="15"/>
  <c r="V202" i="15"/>
  <c r="V201" i="15"/>
  <c r="V200" i="15"/>
  <c r="V199" i="15"/>
  <c r="V198" i="15"/>
  <c r="V197" i="15"/>
  <c r="V196" i="15"/>
  <c r="V195" i="15"/>
  <c r="V194" i="15"/>
  <c r="V193" i="15"/>
  <c r="V192" i="15"/>
  <c r="V191" i="15"/>
  <c r="V190" i="15"/>
  <c r="V189" i="15"/>
  <c r="V188" i="15"/>
  <c r="V187" i="15"/>
  <c r="V186" i="15"/>
  <c r="V185" i="15"/>
  <c r="V184" i="15"/>
  <c r="V183" i="15"/>
  <c r="V182" i="15"/>
  <c r="V181" i="15"/>
  <c r="V180" i="15"/>
  <c r="V179" i="15"/>
  <c r="V178" i="15"/>
  <c r="V177" i="15"/>
  <c r="V176" i="15"/>
  <c r="V175" i="15"/>
  <c r="V174" i="15"/>
  <c r="V173" i="15"/>
  <c r="V172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255" i="15"/>
  <c r="V254" i="15"/>
  <c r="V253" i="15"/>
  <c r="V252" i="15"/>
  <c r="V251" i="15"/>
  <c r="V250" i="15"/>
  <c r="V249" i="15"/>
  <c r="V248" i="15"/>
  <c r="V247" i="15"/>
  <c r="V246" i="15"/>
  <c r="V242" i="15"/>
  <c r="V245" i="15"/>
  <c r="V241" i="15"/>
  <c r="V238" i="15"/>
  <c r="V236" i="15"/>
  <c r="V234" i="15"/>
  <c r="V232" i="15"/>
  <c r="V230" i="15"/>
  <c r="V228" i="15"/>
  <c r="V226" i="15"/>
  <c r="V224" i="15"/>
  <c r="V222" i="15"/>
  <c r="V158" i="15"/>
  <c r="V156" i="15"/>
  <c r="V154" i="15"/>
  <c r="V159" i="15"/>
  <c r="V157" i="15"/>
  <c r="V155" i="15"/>
  <c r="V153" i="15"/>
  <c r="V152" i="15"/>
  <c r="V151" i="15"/>
  <c r="V150" i="15"/>
  <c r="V149" i="15"/>
  <c r="V148" i="15"/>
  <c r="V147" i="15"/>
  <c r="V146" i="15"/>
  <c r="V145" i="15"/>
  <c r="V144" i="15"/>
  <c r="V143" i="15"/>
  <c r="V142" i="15"/>
  <c r="V141" i="15"/>
  <c r="V140" i="15"/>
  <c r="V139" i="15"/>
  <c r="V138" i="15"/>
  <c r="V137" i="15"/>
  <c r="V136" i="15"/>
  <c r="V135" i="15"/>
  <c r="V134" i="15"/>
  <c r="V133" i="15"/>
  <c r="V132" i="15"/>
  <c r="V131" i="15"/>
  <c r="V130" i="15"/>
  <c r="V129" i="15"/>
  <c r="V128" i="15"/>
  <c r="V127" i="15"/>
  <c r="V126" i="15"/>
  <c r="V125" i="15"/>
  <c r="V124" i="15"/>
  <c r="V123" i="15"/>
  <c r="V122" i="15"/>
  <c r="V121" i="15"/>
  <c r="V120" i="15"/>
  <c r="V119" i="15"/>
  <c r="V118" i="15"/>
  <c r="V117" i="15"/>
  <c r="V116" i="15"/>
  <c r="V115" i="15"/>
  <c r="V114" i="15"/>
  <c r="V113" i="15"/>
  <c r="V112" i="15"/>
  <c r="V111" i="15"/>
  <c r="V110" i="15"/>
  <c r="V109" i="15"/>
  <c r="V108" i="15"/>
  <c r="V107" i="15"/>
  <c r="V104" i="15"/>
  <c r="V100" i="15"/>
  <c r="V96" i="15"/>
  <c r="V103" i="15"/>
  <c r="V99" i="15"/>
  <c r="V95" i="15"/>
  <c r="V92" i="15"/>
  <c r="V90" i="15"/>
  <c r="V88" i="15"/>
  <c r="V86" i="15"/>
  <c r="V84" i="15"/>
  <c r="V82" i="15"/>
  <c r="V80" i="15"/>
  <c r="V78" i="15"/>
  <c r="V76" i="15"/>
  <c r="V75" i="15"/>
  <c r="V74" i="15"/>
  <c r="V73" i="15"/>
  <c r="V72" i="15"/>
  <c r="V71" i="15"/>
  <c r="V70" i="15"/>
  <c r="V69" i="15"/>
  <c r="V68" i="15"/>
  <c r="V67" i="15"/>
  <c r="V66" i="15"/>
  <c r="V65" i="15"/>
  <c r="V64" i="15"/>
  <c r="V63" i="15"/>
  <c r="V62" i="15"/>
  <c r="V61" i="15"/>
  <c r="V60" i="15"/>
  <c r="V59" i="15"/>
  <c r="V58" i="15"/>
  <c r="V57" i="15"/>
  <c r="V56" i="15"/>
  <c r="V55" i="15"/>
  <c r="V54" i="15"/>
  <c r="V53" i="15"/>
  <c r="V52" i="15"/>
  <c r="V51" i="15"/>
  <c r="V50" i="15"/>
  <c r="V49" i="15"/>
  <c r="V48" i="15"/>
  <c r="V47" i="15"/>
  <c r="V46" i="15"/>
  <c r="V45" i="15"/>
  <c r="V44" i="15"/>
  <c r="V43" i="15"/>
  <c r="V42" i="15"/>
  <c r="V41" i="15"/>
  <c r="V40" i="15"/>
  <c r="V39" i="15"/>
  <c r="V38" i="15"/>
  <c r="V37" i="15"/>
  <c r="V36" i="15"/>
  <c r="V35" i="15"/>
  <c r="V34" i="15"/>
  <c r="V33" i="15"/>
  <c r="V32" i="15"/>
  <c r="V31" i="15"/>
  <c r="V30" i="15"/>
  <c r="V29" i="15"/>
  <c r="V28" i="15"/>
  <c r="V27" i="15"/>
  <c r="V26" i="15"/>
  <c r="V25" i="15"/>
  <c r="V24" i="15"/>
  <c r="V23" i="15"/>
  <c r="V22" i="15"/>
  <c r="V21" i="15"/>
  <c r="V20" i="15"/>
  <c r="V19" i="15"/>
  <c r="V18" i="15"/>
  <c r="V17" i="15"/>
  <c r="V16" i="15"/>
  <c r="V15" i="15"/>
  <c r="V14" i="15"/>
  <c r="V13" i="15"/>
  <c r="V12" i="15"/>
  <c r="V11" i="15"/>
  <c r="V10" i="15"/>
  <c r="V9" i="15"/>
  <c r="V8" i="15"/>
  <c r="V7" i="15"/>
  <c r="V106" i="15"/>
  <c r="V102" i="15"/>
  <c r="V98" i="15"/>
  <c r="V94" i="15"/>
  <c r="V105" i="15"/>
  <c r="V101" i="15"/>
  <c r="V97" i="15"/>
  <c r="V93" i="15"/>
  <c r="V91" i="15"/>
  <c r="V89" i="15"/>
  <c r="V87" i="15"/>
  <c r="V85" i="15"/>
  <c r="V83" i="15"/>
  <c r="V81" i="15"/>
  <c r="V79" i="15"/>
  <c r="V77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8" i="15"/>
  <c r="Z257" i="15"/>
  <c r="Z256" i="15"/>
  <c r="Z242" i="15"/>
  <c r="Z238" i="15"/>
  <c r="Z236" i="15"/>
  <c r="Z234" i="15"/>
  <c r="Z232" i="15"/>
  <c r="Z230" i="15"/>
  <c r="Z228" i="15"/>
  <c r="Z226" i="15"/>
  <c r="Z224" i="15"/>
  <c r="Z222" i="15"/>
  <c r="Z255" i="15"/>
  <c r="Z254" i="15"/>
  <c r="Z253" i="15"/>
  <c r="Z252" i="15"/>
  <c r="Z251" i="15"/>
  <c r="Z250" i="15"/>
  <c r="Z249" i="15"/>
  <c r="Z248" i="15"/>
  <c r="Z247" i="15"/>
  <c r="Z246" i="15"/>
  <c r="Z245" i="15"/>
  <c r="Z241" i="15"/>
  <c r="Z220" i="15"/>
  <c r="Z219" i="15"/>
  <c r="Z218" i="15"/>
  <c r="Z217" i="15"/>
  <c r="Z216" i="15"/>
  <c r="Z215" i="15"/>
  <c r="Z214" i="15"/>
  <c r="Z213" i="15"/>
  <c r="Z212" i="15"/>
  <c r="Z211" i="15"/>
  <c r="Z210" i="15"/>
  <c r="Z209" i="15"/>
  <c r="Z208" i="15"/>
  <c r="Z207" i="15"/>
  <c r="Z206" i="15"/>
  <c r="Z205" i="15"/>
  <c r="Z204" i="15"/>
  <c r="Z203" i="15"/>
  <c r="Z202" i="15"/>
  <c r="Z201" i="15"/>
  <c r="Z200" i="15"/>
  <c r="Z199" i="15"/>
  <c r="Z198" i="15"/>
  <c r="Z197" i="15"/>
  <c r="Z196" i="15"/>
  <c r="Z195" i="15"/>
  <c r="Z194" i="15"/>
  <c r="Z193" i="15"/>
  <c r="Z192" i="15"/>
  <c r="Z191" i="15"/>
  <c r="Z190" i="15"/>
  <c r="Z189" i="15"/>
  <c r="Z188" i="15"/>
  <c r="Z187" i="15"/>
  <c r="Z186" i="15"/>
  <c r="Z185" i="15"/>
  <c r="Z184" i="15"/>
  <c r="Z183" i="15"/>
  <c r="Z182" i="15"/>
  <c r="Z181" i="15"/>
  <c r="Z180" i="15"/>
  <c r="Z179" i="15"/>
  <c r="Z178" i="15"/>
  <c r="Z177" i="15"/>
  <c r="Z176" i="15"/>
  <c r="Z175" i="15"/>
  <c r="Z174" i="15"/>
  <c r="Z173" i="15"/>
  <c r="Z172" i="15"/>
  <c r="Z171" i="15"/>
  <c r="Z170" i="15"/>
  <c r="Z169" i="15"/>
  <c r="Z168" i="15"/>
  <c r="Z167" i="15"/>
  <c r="Z166" i="15"/>
  <c r="Z165" i="15"/>
  <c r="Z164" i="15"/>
  <c r="Z163" i="15"/>
  <c r="Z162" i="15"/>
  <c r="Z161" i="15"/>
  <c r="Z160" i="15"/>
  <c r="Z244" i="15"/>
  <c r="Z240" i="15"/>
  <c r="Z237" i="15"/>
  <c r="Z235" i="15"/>
  <c r="Z233" i="15"/>
  <c r="Z231" i="15"/>
  <c r="Z229" i="15"/>
  <c r="Z227" i="15"/>
  <c r="Z225" i="15"/>
  <c r="Z223" i="15"/>
  <c r="Z221" i="15"/>
  <c r="Z243" i="15"/>
  <c r="Z239" i="15"/>
  <c r="Z158" i="15"/>
  <c r="Z156" i="15"/>
  <c r="Z154" i="15"/>
  <c r="Z152" i="15"/>
  <c r="Z151" i="15"/>
  <c r="Z150" i="15"/>
  <c r="Z149" i="15"/>
  <c r="Z148" i="15"/>
  <c r="Z147" i="15"/>
  <c r="Z146" i="15"/>
  <c r="Z145" i="15"/>
  <c r="Z144" i="15"/>
  <c r="Z143" i="15"/>
  <c r="Z142" i="15"/>
  <c r="Z141" i="15"/>
  <c r="Z140" i="15"/>
  <c r="Z139" i="15"/>
  <c r="Z138" i="15"/>
  <c r="Z137" i="15"/>
  <c r="Z136" i="15"/>
  <c r="Z135" i="15"/>
  <c r="Z134" i="15"/>
  <c r="Z133" i="15"/>
  <c r="Z132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59" i="15"/>
  <c r="Z157" i="15"/>
  <c r="Z155" i="15"/>
  <c r="Z153" i="15"/>
  <c r="Z106" i="15"/>
  <c r="Z102" i="15"/>
  <c r="Z98" i="15"/>
  <c r="Z94" i="15"/>
  <c r="Z91" i="15"/>
  <c r="Z89" i="15"/>
  <c r="Z87" i="15"/>
  <c r="Z85" i="15"/>
  <c r="Z83" i="15"/>
  <c r="Z81" i="15"/>
  <c r="Z79" i="15"/>
  <c r="Z77" i="15"/>
  <c r="Z105" i="15"/>
  <c r="Z101" i="15"/>
  <c r="Z97" i="15"/>
  <c r="Z93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40" i="15"/>
  <c r="Z39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Z15" i="15"/>
  <c r="Z14" i="15"/>
  <c r="Z13" i="15"/>
  <c r="Z12" i="15"/>
  <c r="Z11" i="15"/>
  <c r="Z10" i="15"/>
  <c r="Z9" i="15"/>
  <c r="Z8" i="15"/>
  <c r="Z7" i="15"/>
  <c r="Z104" i="15"/>
  <c r="Z100" i="15"/>
  <c r="Z96" i="15"/>
  <c r="Z92" i="15"/>
  <c r="Z90" i="15"/>
  <c r="Z88" i="15"/>
  <c r="Z86" i="15"/>
  <c r="Z84" i="15"/>
  <c r="Z82" i="15"/>
  <c r="Z80" i="15"/>
  <c r="Z78" i="15"/>
  <c r="Z76" i="15"/>
  <c r="Z103" i="15"/>
  <c r="Z99" i="15"/>
  <c r="Z95" i="15"/>
  <c r="X5" i="15"/>
  <c r="X6" i="15"/>
  <c r="Y7" i="15"/>
  <c r="X8" i="15"/>
  <c r="X9" i="15"/>
  <c r="X10" i="15"/>
  <c r="X11" i="15"/>
  <c r="X12" i="15"/>
  <c r="X13" i="15"/>
  <c r="X14" i="15"/>
  <c r="X15" i="15"/>
  <c r="X16" i="15"/>
  <c r="X17" i="15"/>
  <c r="X18" i="15"/>
  <c r="X19" i="15"/>
  <c r="X20" i="15"/>
  <c r="X21" i="15"/>
  <c r="X22" i="15"/>
  <c r="X23" i="15"/>
  <c r="X24" i="15"/>
  <c r="X25" i="15"/>
  <c r="X26" i="15"/>
  <c r="X30" i="15"/>
  <c r="X34" i="15"/>
  <c r="X38" i="15"/>
  <c r="X42" i="15"/>
  <c r="X46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41" i="15"/>
  <c r="W240" i="15"/>
  <c r="W239" i="15"/>
  <c r="W238" i="15"/>
  <c r="W237" i="15"/>
  <c r="W236" i="15"/>
  <c r="W235" i="15"/>
  <c r="W234" i="15"/>
  <c r="W233" i="15"/>
  <c r="W232" i="15"/>
  <c r="W231" i="15"/>
  <c r="W230" i="15"/>
  <c r="W229" i="15"/>
  <c r="W228" i="15"/>
  <c r="W227" i="15"/>
  <c r="W226" i="15"/>
  <c r="W225" i="15"/>
  <c r="W224" i="15"/>
  <c r="W223" i="15"/>
  <c r="W222" i="15"/>
  <c r="W221" i="15"/>
  <c r="W220" i="15"/>
  <c r="W219" i="15"/>
  <c r="W218" i="15"/>
  <c r="W217" i="15"/>
  <c r="W216" i="15"/>
  <c r="W215" i="15"/>
  <c r="W214" i="15"/>
  <c r="W213" i="15"/>
  <c r="W212" i="15"/>
  <c r="W211" i="15"/>
  <c r="W210" i="15"/>
  <c r="W209" i="15"/>
  <c r="W208" i="15"/>
  <c r="W207" i="15"/>
  <c r="W206" i="15"/>
  <c r="W205" i="15"/>
  <c r="W204" i="15"/>
  <c r="W203" i="15"/>
  <c r="W202" i="15"/>
  <c r="W201" i="15"/>
  <c r="W200" i="15"/>
  <c r="W199" i="15"/>
  <c r="W198" i="15"/>
  <c r="W197" i="15"/>
  <c r="W196" i="15"/>
  <c r="W195" i="15"/>
  <c r="W194" i="15"/>
  <c r="W193" i="15"/>
  <c r="W192" i="15"/>
  <c r="W191" i="15"/>
  <c r="W190" i="15"/>
  <c r="W189" i="15"/>
  <c r="W188" i="15"/>
  <c r="W187" i="15"/>
  <c r="W186" i="15"/>
  <c r="W185" i="15"/>
  <c r="W184" i="15"/>
  <c r="W183" i="15"/>
  <c r="W182" i="15"/>
  <c r="W181" i="15"/>
  <c r="W180" i="15"/>
  <c r="W179" i="15"/>
  <c r="W178" i="15"/>
  <c r="W177" i="15"/>
  <c r="W176" i="15"/>
  <c r="W175" i="15"/>
  <c r="W174" i="15"/>
  <c r="W173" i="15"/>
  <c r="W172" i="15"/>
  <c r="W171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38" i="15"/>
  <c r="W137" i="15"/>
  <c r="W136" i="15"/>
  <c r="W135" i="15"/>
  <c r="W134" i="15"/>
  <c r="W133" i="15"/>
  <c r="W132" i="15"/>
  <c r="W131" i="15"/>
  <c r="W130" i="15"/>
  <c r="W129" i="15"/>
  <c r="W128" i="15"/>
  <c r="W127" i="15"/>
  <c r="W126" i="15"/>
  <c r="W125" i="15"/>
  <c r="W124" i="15"/>
  <c r="W123" i="15"/>
  <c r="W122" i="15"/>
  <c r="W121" i="15"/>
  <c r="W120" i="15"/>
  <c r="W119" i="15"/>
  <c r="W118" i="15"/>
  <c r="W117" i="15"/>
  <c r="W116" i="15"/>
  <c r="W115" i="15"/>
  <c r="W114" i="15"/>
  <c r="W113" i="15"/>
  <c r="W112" i="15"/>
  <c r="W111" i="15"/>
  <c r="W110" i="15"/>
  <c r="W109" i="15"/>
  <c r="W108" i="15"/>
  <c r="W107" i="15"/>
  <c r="W106" i="15"/>
  <c r="W105" i="15"/>
  <c r="W104" i="15"/>
  <c r="W103" i="15"/>
  <c r="W102" i="15"/>
  <c r="W101" i="15"/>
  <c r="W100" i="15"/>
  <c r="W99" i="15"/>
  <c r="W98" i="15"/>
  <c r="W97" i="15"/>
  <c r="W96" i="15"/>
  <c r="W95" i="15"/>
  <c r="W94" i="15"/>
  <c r="W93" i="15"/>
  <c r="W92" i="15"/>
  <c r="W91" i="15"/>
  <c r="W90" i="15"/>
  <c r="W89" i="15"/>
  <c r="W88" i="15"/>
  <c r="W87" i="15"/>
  <c r="W86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70" i="15"/>
  <c r="W69" i="15"/>
  <c r="W68" i="15"/>
  <c r="W67" i="15"/>
  <c r="W66" i="15"/>
  <c r="W65" i="15"/>
  <c r="W64" i="15"/>
  <c r="W63" i="15"/>
  <c r="W62" i="15"/>
  <c r="W61" i="15"/>
  <c r="W60" i="15"/>
  <c r="W59" i="15"/>
  <c r="W58" i="15"/>
  <c r="W57" i="15"/>
  <c r="W56" i="15"/>
  <c r="W55" i="15"/>
  <c r="W54" i="15"/>
  <c r="W53" i="15"/>
  <c r="W52" i="15"/>
  <c r="W51" i="15"/>
  <c r="W50" i="15"/>
  <c r="W49" i="15"/>
  <c r="W48" i="15"/>
  <c r="W47" i="15"/>
  <c r="W46" i="15"/>
  <c r="W45" i="15"/>
  <c r="W44" i="15"/>
  <c r="W43" i="15"/>
  <c r="W42" i="15"/>
  <c r="W41" i="15"/>
  <c r="W40" i="15"/>
  <c r="W39" i="15"/>
  <c r="W38" i="15"/>
  <c r="W37" i="15"/>
  <c r="W36" i="15"/>
  <c r="W35" i="15"/>
  <c r="W34" i="15"/>
  <c r="W33" i="15"/>
  <c r="W32" i="15"/>
  <c r="W31" i="15"/>
  <c r="W30" i="15"/>
  <c r="W29" i="15"/>
  <c r="W28" i="15"/>
  <c r="W27" i="15"/>
  <c r="W26" i="15"/>
  <c r="W25" i="15"/>
  <c r="W24" i="15"/>
  <c r="W23" i="15"/>
  <c r="W22" i="15"/>
  <c r="W21" i="15"/>
  <c r="W20" i="15"/>
  <c r="W19" i="15"/>
  <c r="W18" i="15"/>
  <c r="W17" i="15"/>
  <c r="W16" i="15"/>
  <c r="W15" i="15"/>
  <c r="W14" i="15"/>
  <c r="W13" i="15"/>
  <c r="W12" i="15"/>
  <c r="W11" i="15"/>
  <c r="W10" i="15"/>
  <c r="W9" i="15"/>
  <c r="W8" i="15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50" i="15"/>
  <c r="AA249" i="15"/>
  <c r="AA248" i="15"/>
  <c r="AA247" i="15"/>
  <c r="AA246" i="15"/>
  <c r="AA245" i="15"/>
  <c r="AA244" i="15"/>
  <c r="AA243" i="15"/>
  <c r="AA242" i="15"/>
  <c r="AA241" i="15"/>
  <c r="AA240" i="15"/>
  <c r="AA239" i="15"/>
  <c r="AA238" i="15"/>
  <c r="AA237" i="15"/>
  <c r="AA236" i="15"/>
  <c r="AA235" i="15"/>
  <c r="AA234" i="15"/>
  <c r="AA233" i="15"/>
  <c r="AA232" i="15"/>
  <c r="AA231" i="15"/>
  <c r="AA230" i="15"/>
  <c r="AA229" i="15"/>
  <c r="AA228" i="15"/>
  <c r="AA227" i="15"/>
  <c r="AA226" i="15"/>
  <c r="AA225" i="15"/>
  <c r="AA224" i="15"/>
  <c r="AA223" i="15"/>
  <c r="AA222" i="15"/>
  <c r="AA221" i="15"/>
  <c r="AA220" i="15"/>
  <c r="AA219" i="15"/>
  <c r="AA218" i="15"/>
  <c r="AA217" i="15"/>
  <c r="AA216" i="15"/>
  <c r="AA215" i="15"/>
  <c r="AA214" i="15"/>
  <c r="AA213" i="15"/>
  <c r="AA212" i="15"/>
  <c r="AA211" i="15"/>
  <c r="AA210" i="15"/>
  <c r="AA209" i="15"/>
  <c r="AA208" i="15"/>
  <c r="AA207" i="15"/>
  <c r="AA206" i="15"/>
  <c r="AA205" i="15"/>
  <c r="AA204" i="15"/>
  <c r="AA203" i="15"/>
  <c r="AA202" i="15"/>
  <c r="AA201" i="15"/>
  <c r="AA200" i="15"/>
  <c r="AA199" i="15"/>
  <c r="AA198" i="15"/>
  <c r="AA197" i="15"/>
  <c r="AA196" i="15"/>
  <c r="AA195" i="15"/>
  <c r="AA194" i="15"/>
  <c r="AA193" i="15"/>
  <c r="AA192" i="15"/>
  <c r="AA191" i="15"/>
  <c r="AA190" i="15"/>
  <c r="AA189" i="15"/>
  <c r="AA188" i="15"/>
  <c r="AA187" i="15"/>
  <c r="AA186" i="15"/>
  <c r="AA185" i="15"/>
  <c r="AA184" i="15"/>
  <c r="AA183" i="15"/>
  <c r="AA182" i="15"/>
  <c r="AA181" i="15"/>
  <c r="AA180" i="15"/>
  <c r="AA179" i="15"/>
  <c r="AA178" i="15"/>
  <c r="AA177" i="15"/>
  <c r="AA176" i="15"/>
  <c r="AA175" i="15"/>
  <c r="AA174" i="15"/>
  <c r="AA173" i="15"/>
  <c r="AA172" i="15"/>
  <c r="AA171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7" i="15"/>
  <c r="AA126" i="15"/>
  <c r="AA125" i="15"/>
  <c r="AA124" i="15"/>
  <c r="AA123" i="15"/>
  <c r="AA122" i="15"/>
  <c r="AA121" i="15"/>
  <c r="AA120" i="15"/>
  <c r="AA119" i="15"/>
  <c r="AA118" i="15"/>
  <c r="AA117" i="15"/>
  <c r="AA116" i="15"/>
  <c r="AA115" i="15"/>
  <c r="AA114" i="15"/>
  <c r="AA113" i="15"/>
  <c r="AA112" i="15"/>
  <c r="AA111" i="15"/>
  <c r="AA110" i="15"/>
  <c r="AA109" i="15"/>
  <c r="AA108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AA92" i="15"/>
  <c r="AA91" i="15"/>
  <c r="AA90" i="15"/>
  <c r="AA89" i="15"/>
  <c r="AA88" i="15"/>
  <c r="AA87" i="15"/>
  <c r="AA86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70" i="15"/>
  <c r="AA69" i="15"/>
  <c r="AA68" i="15"/>
  <c r="AA67" i="15"/>
  <c r="AA66" i="15"/>
  <c r="AA65" i="15"/>
  <c r="AA64" i="15"/>
  <c r="AA63" i="15"/>
  <c r="AA62" i="15"/>
  <c r="AA61" i="15"/>
  <c r="AA60" i="15"/>
  <c r="AA59" i="15"/>
  <c r="AA58" i="15"/>
  <c r="AA57" i="15"/>
  <c r="AA56" i="15"/>
  <c r="AA55" i="15"/>
  <c r="AA54" i="15"/>
  <c r="AA53" i="15"/>
  <c r="AA52" i="15"/>
  <c r="AA51" i="15"/>
  <c r="AA50" i="15"/>
  <c r="AA49" i="15"/>
  <c r="AA48" i="15"/>
  <c r="AA47" i="15"/>
  <c r="AA46" i="15"/>
  <c r="AA45" i="15"/>
  <c r="AA44" i="15"/>
  <c r="AA43" i="15"/>
  <c r="AA42" i="15"/>
  <c r="AA41" i="15"/>
  <c r="AA40" i="15"/>
  <c r="AA39" i="15"/>
  <c r="AA38" i="15"/>
  <c r="AA37" i="15"/>
  <c r="AA36" i="15"/>
  <c r="AA35" i="15"/>
  <c r="AA34" i="15"/>
  <c r="AA33" i="15"/>
  <c r="AA32" i="15"/>
  <c r="AA31" i="15"/>
  <c r="AA30" i="15"/>
  <c r="AA29" i="15"/>
  <c r="AA28" i="15"/>
  <c r="AA27" i="15"/>
  <c r="AA26" i="15"/>
  <c r="AA25" i="15"/>
  <c r="AA24" i="15"/>
  <c r="AA23" i="15"/>
  <c r="AA22" i="15"/>
  <c r="AA21" i="15"/>
  <c r="AA20" i="15"/>
  <c r="AA19" i="15"/>
  <c r="AA18" i="15"/>
  <c r="AA17" i="15"/>
  <c r="AA16" i="15"/>
  <c r="AA15" i="15"/>
  <c r="AA14" i="15"/>
  <c r="AA13" i="15"/>
  <c r="AA12" i="15"/>
  <c r="AA11" i="15"/>
  <c r="AA10" i="15"/>
  <c r="AA9" i="15"/>
  <c r="AA8" i="15"/>
  <c r="Y5" i="15"/>
  <c r="Y6" i="15"/>
  <c r="AA7" i="15"/>
  <c r="Y8" i="15"/>
  <c r="Y9" i="15"/>
  <c r="Y10" i="15"/>
  <c r="Y11" i="15"/>
  <c r="Y12" i="15"/>
  <c r="Y13" i="15"/>
  <c r="Y14" i="15"/>
  <c r="Y15" i="15"/>
  <c r="Y16" i="15"/>
  <c r="Y17" i="15"/>
  <c r="Y18" i="15"/>
  <c r="Y19" i="15"/>
  <c r="Y20" i="15"/>
  <c r="Y21" i="15"/>
  <c r="Y22" i="15"/>
  <c r="Y23" i="15"/>
  <c r="Y24" i="15"/>
  <c r="Y25" i="15"/>
  <c r="X29" i="15"/>
  <c r="X33" i="15"/>
  <c r="X37" i="15"/>
  <c r="X41" i="15"/>
  <c r="X45" i="15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42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9" i="14"/>
  <c r="W243" i="14"/>
  <c r="W241" i="14"/>
  <c r="W237" i="14"/>
  <c r="W233" i="14"/>
  <c r="W229" i="14"/>
  <c r="W225" i="14"/>
  <c r="W221" i="14"/>
  <c r="W297" i="14"/>
  <c r="W293" i="14"/>
  <c r="W289" i="14"/>
  <c r="W285" i="14"/>
  <c r="W281" i="14"/>
  <c r="W277" i="14"/>
  <c r="W273" i="14"/>
  <c r="W269" i="14"/>
  <c r="W265" i="14"/>
  <c r="W261" i="14"/>
  <c r="W257" i="14"/>
  <c r="W253" i="14"/>
  <c r="W248" i="14"/>
  <c r="W238" i="14"/>
  <c r="W234" i="14"/>
  <c r="W230" i="14"/>
  <c r="W226" i="14"/>
  <c r="W222" i="14"/>
  <c r="W240" i="14"/>
  <c r="W236" i="14"/>
  <c r="W232" i="14"/>
  <c r="W228" i="14"/>
  <c r="W224" i="14"/>
  <c r="W220" i="14"/>
  <c r="W216" i="14"/>
  <c r="W212" i="14"/>
  <c r="W208" i="14"/>
  <c r="W204" i="14"/>
  <c r="W200" i="14"/>
  <c r="W196" i="14"/>
  <c r="W192" i="14"/>
  <c r="W188" i="14"/>
  <c r="W217" i="14"/>
  <c r="W213" i="14"/>
  <c r="W209" i="14"/>
  <c r="W205" i="14"/>
  <c r="W201" i="14"/>
  <c r="W197" i="14"/>
  <c r="W193" i="14"/>
  <c r="W189" i="14"/>
  <c r="W185" i="14"/>
  <c r="W245" i="14"/>
  <c r="W244" i="14"/>
  <c r="W218" i="14"/>
  <c r="W214" i="14"/>
  <c r="W210" i="14"/>
  <c r="W206" i="14"/>
  <c r="W202" i="14"/>
  <c r="W198" i="14"/>
  <c r="W194" i="14"/>
  <c r="W190" i="14"/>
  <c r="W186" i="14"/>
  <c r="W239" i="14"/>
  <c r="W235" i="14"/>
  <c r="W231" i="14"/>
  <c r="W227" i="14"/>
  <c r="W223" i="14"/>
  <c r="W183" i="14"/>
  <c r="W181" i="14"/>
  <c r="W177" i="14"/>
  <c r="W173" i="14"/>
  <c r="W169" i="14"/>
  <c r="W165" i="14"/>
  <c r="W161" i="14"/>
  <c r="W157" i="14"/>
  <c r="W153" i="14"/>
  <c r="W149" i="14"/>
  <c r="W145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219" i="14"/>
  <c r="W211" i="14"/>
  <c r="W203" i="14"/>
  <c r="W195" i="14"/>
  <c r="W187" i="14"/>
  <c r="W184" i="14"/>
  <c r="W182" i="14"/>
  <c r="W178" i="14"/>
  <c r="W174" i="14"/>
  <c r="W170" i="14"/>
  <c r="W166" i="14"/>
  <c r="W162" i="14"/>
  <c r="W158" i="14"/>
  <c r="W154" i="14"/>
  <c r="W150" i="14"/>
  <c r="W146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94" i="14"/>
  <c r="W90" i="14"/>
  <c r="W179" i="14"/>
  <c r="W175" i="14"/>
  <c r="W171" i="14"/>
  <c r="W167" i="14"/>
  <c r="W163" i="14"/>
  <c r="W159" i="14"/>
  <c r="W155" i="14"/>
  <c r="W151" i="14"/>
  <c r="W147" i="14"/>
  <c r="W143" i="14"/>
  <c r="W139" i="14"/>
  <c r="W135" i="14"/>
  <c r="W131" i="14"/>
  <c r="W127" i="14"/>
  <c r="W123" i="14"/>
  <c r="W119" i="14"/>
  <c r="W115" i="14"/>
  <c r="W111" i="14"/>
  <c r="W107" i="14"/>
  <c r="W103" i="14"/>
  <c r="W99" i="14"/>
  <c r="W95" i="14"/>
  <c r="W91" i="14"/>
  <c r="W89" i="14"/>
  <c r="W87" i="14"/>
  <c r="W83" i="14"/>
  <c r="W79" i="14"/>
  <c r="W75" i="14"/>
  <c r="W71" i="14"/>
  <c r="W67" i="14"/>
  <c r="W63" i="14"/>
  <c r="W59" i="14"/>
  <c r="W55" i="14"/>
  <c r="W51" i="14"/>
  <c r="W47" i="14"/>
  <c r="W43" i="14"/>
  <c r="W39" i="14"/>
  <c r="W35" i="14"/>
  <c r="W31" i="14"/>
  <c r="W27" i="14"/>
  <c r="W23" i="14"/>
  <c r="W180" i="14"/>
  <c r="W172" i="14"/>
  <c r="W164" i="14"/>
  <c r="W156" i="14"/>
  <c r="W148" i="14"/>
  <c r="W140" i="14"/>
  <c r="W132" i="14"/>
  <c r="W124" i="14"/>
  <c r="W116" i="14"/>
  <c r="W108" i="14"/>
  <c r="W100" i="14"/>
  <c r="W92" i="14"/>
  <c r="W84" i="14"/>
  <c r="W80" i="14"/>
  <c r="W76" i="14"/>
  <c r="W72" i="14"/>
  <c r="W68" i="14"/>
  <c r="W64" i="14"/>
  <c r="W60" i="14"/>
  <c r="W56" i="14"/>
  <c r="W52" i="14"/>
  <c r="W48" i="14"/>
  <c r="W44" i="14"/>
  <c r="W40" i="14"/>
  <c r="W247" i="14"/>
  <c r="W215" i="14"/>
  <c r="W207" i="14"/>
  <c r="W199" i="14"/>
  <c r="W191" i="14"/>
  <c r="W176" i="14"/>
  <c r="W168" i="14"/>
  <c r="W160" i="14"/>
  <c r="W152" i="14"/>
  <c r="W144" i="14"/>
  <c r="W136" i="14"/>
  <c r="W128" i="14"/>
  <c r="W120" i="14"/>
  <c r="W112" i="14"/>
  <c r="W104" i="14"/>
  <c r="W96" i="14"/>
  <c r="W88" i="14"/>
  <c r="W86" i="14"/>
  <c r="W82" i="14"/>
  <c r="W78" i="14"/>
  <c r="W74" i="14"/>
  <c r="W70" i="14"/>
  <c r="W85" i="14"/>
  <c r="W77" i="14"/>
  <c r="W32" i="14"/>
  <c r="W30" i="14"/>
  <c r="W24" i="14"/>
  <c r="W22" i="14"/>
  <c r="W18" i="14"/>
  <c r="W14" i="14"/>
  <c r="W10" i="14"/>
  <c r="W6" i="14"/>
  <c r="W62" i="14"/>
  <c r="W54" i="14"/>
  <c r="W50" i="14"/>
  <c r="W42" i="14"/>
  <c r="W38" i="14"/>
  <c r="W36" i="14"/>
  <c r="W34" i="14"/>
  <c r="W26" i="14"/>
  <c r="W16" i="14"/>
  <c r="W12" i="14"/>
  <c r="W8" i="14"/>
  <c r="W33" i="14"/>
  <c r="W17" i="14"/>
  <c r="W9" i="14"/>
  <c r="W5" i="14"/>
  <c r="W69" i="14"/>
  <c r="W65" i="14"/>
  <c r="W61" i="14"/>
  <c r="W57" i="14"/>
  <c r="W53" i="14"/>
  <c r="W49" i="14"/>
  <c r="W45" i="14"/>
  <c r="W41" i="14"/>
  <c r="W37" i="14"/>
  <c r="W29" i="14"/>
  <c r="W21" i="14"/>
  <c r="W19" i="14"/>
  <c r="W15" i="14"/>
  <c r="W11" i="14"/>
  <c r="W7" i="14"/>
  <c r="W81" i="14"/>
  <c r="W73" i="14"/>
  <c r="W66" i="14"/>
  <c r="W58" i="14"/>
  <c r="W46" i="14"/>
  <c r="W28" i="14"/>
  <c r="W20" i="14"/>
  <c r="W25" i="14"/>
  <c r="W13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95" i="14"/>
  <c r="Y294" i="14"/>
  <c r="Y291" i="14"/>
  <c r="Y290" i="14"/>
  <c r="Y287" i="14"/>
  <c r="Y286" i="14"/>
  <c r="Y283" i="14"/>
  <c r="Y282" i="14"/>
  <c r="Y279" i="14"/>
  <c r="Y278" i="14"/>
  <c r="Y275" i="14"/>
  <c r="Y274" i="14"/>
  <c r="Y271" i="14"/>
  <c r="Y270" i="14"/>
  <c r="Y267" i="14"/>
  <c r="Y266" i="14"/>
  <c r="Y263" i="14"/>
  <c r="Y262" i="14"/>
  <c r="Y259" i="14"/>
  <c r="Y258" i="14"/>
  <c r="Y255" i="14"/>
  <c r="Y254" i="14"/>
  <c r="Y251" i="14"/>
  <c r="Y245" i="14"/>
  <c r="Y239" i="14"/>
  <c r="Y235" i="14"/>
  <c r="Y231" i="14"/>
  <c r="Y227" i="14"/>
  <c r="Y223" i="14"/>
  <c r="Y250" i="14"/>
  <c r="Y247" i="14"/>
  <c r="Y242" i="14"/>
  <c r="Y240" i="14"/>
  <c r="Y236" i="14"/>
  <c r="Y232" i="14"/>
  <c r="Y228" i="14"/>
  <c r="Y224" i="14"/>
  <c r="Y221" i="14"/>
  <c r="Y218" i="14"/>
  <c r="Y214" i="14"/>
  <c r="Y210" i="14"/>
  <c r="Y206" i="14"/>
  <c r="Y202" i="14"/>
  <c r="Y198" i="14"/>
  <c r="Y194" i="14"/>
  <c r="Y190" i="14"/>
  <c r="Y249" i="14"/>
  <c r="Y243" i="14"/>
  <c r="Y219" i="14"/>
  <c r="Y215" i="14"/>
  <c r="Y211" i="14"/>
  <c r="Y207" i="14"/>
  <c r="Y203" i="14"/>
  <c r="Y199" i="14"/>
  <c r="Y195" i="14"/>
  <c r="Y191" i="14"/>
  <c r="Y187" i="14"/>
  <c r="Y183" i="14"/>
  <c r="Y220" i="14"/>
  <c r="Y216" i="14"/>
  <c r="Y212" i="14"/>
  <c r="Y208" i="14"/>
  <c r="Y204" i="14"/>
  <c r="Y200" i="14"/>
  <c r="Y196" i="14"/>
  <c r="Y192" i="14"/>
  <c r="Y188" i="14"/>
  <c r="Y184" i="14"/>
  <c r="Y241" i="14"/>
  <c r="Y237" i="14"/>
  <c r="Y233" i="14"/>
  <c r="Y229" i="14"/>
  <c r="Y225" i="14"/>
  <c r="Y213" i="14"/>
  <c r="Y205" i="14"/>
  <c r="Y197" i="14"/>
  <c r="Y189" i="14"/>
  <c r="Y186" i="14"/>
  <c r="Y185" i="14"/>
  <c r="Y182" i="14"/>
  <c r="Y179" i="14"/>
  <c r="Y175" i="14"/>
  <c r="Y171" i="14"/>
  <c r="Y167" i="14"/>
  <c r="Y163" i="14"/>
  <c r="Y159" i="14"/>
  <c r="Y155" i="14"/>
  <c r="Y151" i="14"/>
  <c r="Y147" i="14"/>
  <c r="Y143" i="14"/>
  <c r="Y139" i="14"/>
  <c r="Y135" i="14"/>
  <c r="Y131" i="14"/>
  <c r="Y127" i="14"/>
  <c r="Y123" i="14"/>
  <c r="Y119" i="14"/>
  <c r="Y115" i="14"/>
  <c r="Y111" i="14"/>
  <c r="Y107" i="14"/>
  <c r="Y103" i="14"/>
  <c r="Y99" i="14"/>
  <c r="Y95" i="14"/>
  <c r="Y91" i="14"/>
  <c r="Y246" i="14"/>
  <c r="Y180" i="14"/>
  <c r="Y176" i="14"/>
  <c r="Y172" i="14"/>
  <c r="Y168" i="14"/>
  <c r="Y164" i="14"/>
  <c r="Y160" i="14"/>
  <c r="Y156" i="14"/>
  <c r="Y152" i="14"/>
  <c r="Y148" i="14"/>
  <c r="Y144" i="14"/>
  <c r="Y140" i="14"/>
  <c r="Y136" i="14"/>
  <c r="Y132" i="14"/>
  <c r="Y128" i="14"/>
  <c r="Y124" i="14"/>
  <c r="Y120" i="14"/>
  <c r="Y116" i="14"/>
  <c r="Y112" i="14"/>
  <c r="Y108" i="14"/>
  <c r="Y104" i="14"/>
  <c r="Y100" i="14"/>
  <c r="Y96" i="14"/>
  <c r="Y92" i="14"/>
  <c r="Y88" i="14"/>
  <c r="Y238" i="14"/>
  <c r="Y234" i="14"/>
  <c r="Y230" i="14"/>
  <c r="Y226" i="14"/>
  <c r="Y222" i="14"/>
  <c r="Y217" i="14"/>
  <c r="Y209" i="14"/>
  <c r="Y201" i="14"/>
  <c r="Y193" i="14"/>
  <c r="Y181" i="14"/>
  <c r="Y177" i="14"/>
  <c r="Y173" i="14"/>
  <c r="Y169" i="14"/>
  <c r="Y165" i="14"/>
  <c r="Y161" i="14"/>
  <c r="Y157" i="14"/>
  <c r="Y153" i="14"/>
  <c r="Y149" i="14"/>
  <c r="Y145" i="14"/>
  <c r="Y141" i="14"/>
  <c r="Y137" i="14"/>
  <c r="Y133" i="14"/>
  <c r="Y129" i="14"/>
  <c r="Y125" i="14"/>
  <c r="Y121" i="14"/>
  <c r="Y117" i="14"/>
  <c r="Y113" i="14"/>
  <c r="Y109" i="14"/>
  <c r="Y105" i="14"/>
  <c r="Y101" i="14"/>
  <c r="Y97" i="14"/>
  <c r="Y93" i="14"/>
  <c r="Y89" i="14"/>
  <c r="Y174" i="14"/>
  <c r="Y166" i="14"/>
  <c r="Y158" i="14"/>
  <c r="Y150" i="14"/>
  <c r="Y142" i="14"/>
  <c r="Y134" i="14"/>
  <c r="Y126" i="14"/>
  <c r="Y118" i="14"/>
  <c r="Y110" i="14"/>
  <c r="Y102" i="14"/>
  <c r="Y94" i="14"/>
  <c r="Y85" i="14"/>
  <c r="Y81" i="14"/>
  <c r="Y77" i="14"/>
  <c r="Y73" i="14"/>
  <c r="Y69" i="14"/>
  <c r="Y65" i="14"/>
  <c r="Y61" i="14"/>
  <c r="Y57" i="14"/>
  <c r="Y53" i="14"/>
  <c r="Y49" i="14"/>
  <c r="Y45" i="14"/>
  <c r="Y41" i="14"/>
  <c r="Y37" i="14"/>
  <c r="Y33" i="14"/>
  <c r="Y29" i="14"/>
  <c r="Y25" i="14"/>
  <c r="Y21" i="14"/>
  <c r="Y86" i="14"/>
  <c r="Y82" i="14"/>
  <c r="Y78" i="14"/>
  <c r="Y74" i="14"/>
  <c r="Y70" i="14"/>
  <c r="Y66" i="14"/>
  <c r="Y62" i="14"/>
  <c r="Y58" i="14"/>
  <c r="Y54" i="14"/>
  <c r="Y50" i="14"/>
  <c r="Y46" i="14"/>
  <c r="Y42" i="14"/>
  <c r="Y38" i="14"/>
  <c r="Y178" i="14"/>
  <c r="Y170" i="14"/>
  <c r="Y162" i="14"/>
  <c r="Y154" i="14"/>
  <c r="Y146" i="14"/>
  <c r="Y138" i="14"/>
  <c r="Y130" i="14"/>
  <c r="Y122" i="14"/>
  <c r="Y114" i="14"/>
  <c r="Y90" i="14"/>
  <c r="Y87" i="14"/>
  <c r="Y84" i="14"/>
  <c r="Y80" i="14"/>
  <c r="Y76" i="14"/>
  <c r="Y72" i="14"/>
  <c r="Y7" i="14"/>
  <c r="U11" i="14"/>
  <c r="Y15" i="14"/>
  <c r="Y24" i="14"/>
  <c r="U26" i="14"/>
  <c r="Y27" i="14"/>
  <c r="Y32" i="14"/>
  <c r="U40" i="14"/>
  <c r="U43" i="14"/>
  <c r="U44" i="14"/>
  <c r="U47" i="14"/>
  <c r="U48" i="14"/>
  <c r="U51" i="14"/>
  <c r="U52" i="14"/>
  <c r="U55" i="14"/>
  <c r="U56" i="14"/>
  <c r="U59" i="14"/>
  <c r="U60" i="14"/>
  <c r="U63" i="14"/>
  <c r="U64" i="14"/>
  <c r="U67" i="14"/>
  <c r="U68" i="14"/>
  <c r="Y71" i="14"/>
  <c r="Y79" i="14"/>
  <c r="Z87" i="14"/>
  <c r="Y106" i="14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4" i="14"/>
  <c r="V290" i="14"/>
  <c r="V286" i="14"/>
  <c r="V282" i="14"/>
  <c r="V278" i="14"/>
  <c r="V274" i="14"/>
  <c r="V270" i="14"/>
  <c r="V266" i="14"/>
  <c r="V262" i="14"/>
  <c r="V258" i="14"/>
  <c r="V254" i="14"/>
  <c r="V244" i="14"/>
  <c r="V240" i="14"/>
  <c r="V236" i="14"/>
  <c r="V232" i="14"/>
  <c r="V228" i="14"/>
  <c r="V224" i="14"/>
  <c r="V296" i="14"/>
  <c r="V295" i="14"/>
  <c r="V292" i="14"/>
  <c r="V291" i="14"/>
  <c r="V288" i="14"/>
  <c r="V287" i="14"/>
  <c r="V284" i="14"/>
  <c r="V283" i="14"/>
  <c r="V280" i="14"/>
  <c r="V279" i="14"/>
  <c r="V276" i="14"/>
  <c r="V275" i="14"/>
  <c r="V272" i="14"/>
  <c r="V271" i="14"/>
  <c r="V268" i="14"/>
  <c r="V267" i="14"/>
  <c r="V264" i="14"/>
  <c r="V263" i="14"/>
  <c r="V260" i="14"/>
  <c r="V259" i="14"/>
  <c r="V256" i="14"/>
  <c r="V255" i="14"/>
  <c r="V252" i="14"/>
  <c r="V251" i="14"/>
  <c r="V246" i="14"/>
  <c r="V243" i="14"/>
  <c r="V241" i="14"/>
  <c r="V237" i="14"/>
  <c r="V233" i="14"/>
  <c r="V229" i="14"/>
  <c r="V225" i="14"/>
  <c r="V247" i="14"/>
  <c r="V239" i="14"/>
  <c r="V238" i="14"/>
  <c r="V235" i="14"/>
  <c r="V234" i="14"/>
  <c r="V231" i="14"/>
  <c r="V230" i="14"/>
  <c r="V227" i="14"/>
  <c r="V226" i="14"/>
  <c r="V223" i="14"/>
  <c r="V222" i="14"/>
  <c r="V219" i="14"/>
  <c r="V215" i="14"/>
  <c r="V211" i="14"/>
  <c r="V207" i="14"/>
  <c r="V203" i="14"/>
  <c r="V199" i="14"/>
  <c r="V195" i="14"/>
  <c r="V191" i="14"/>
  <c r="V187" i="14"/>
  <c r="V248" i="14"/>
  <c r="V242" i="14"/>
  <c r="V220" i="14"/>
  <c r="V216" i="14"/>
  <c r="V212" i="14"/>
  <c r="V208" i="14"/>
  <c r="V204" i="14"/>
  <c r="V200" i="14"/>
  <c r="V196" i="14"/>
  <c r="V192" i="14"/>
  <c r="V188" i="14"/>
  <c r="V184" i="14"/>
  <c r="V221" i="14"/>
  <c r="V217" i="14"/>
  <c r="V213" i="14"/>
  <c r="V209" i="14"/>
  <c r="V205" i="14"/>
  <c r="V201" i="14"/>
  <c r="V197" i="14"/>
  <c r="V193" i="14"/>
  <c r="V189" i="14"/>
  <c r="V185" i="14"/>
  <c r="V218" i="14"/>
  <c r="V210" i="14"/>
  <c r="V202" i="14"/>
  <c r="V194" i="14"/>
  <c r="V180" i="14"/>
  <c r="V176" i="14"/>
  <c r="V172" i="14"/>
  <c r="V168" i="14"/>
  <c r="V164" i="14"/>
  <c r="V160" i="14"/>
  <c r="V156" i="14"/>
  <c r="V152" i="14"/>
  <c r="V148" i="14"/>
  <c r="V144" i="14"/>
  <c r="V140" i="14"/>
  <c r="V136" i="14"/>
  <c r="V132" i="14"/>
  <c r="V128" i="14"/>
  <c r="V124" i="14"/>
  <c r="V120" i="14"/>
  <c r="V116" i="14"/>
  <c r="V112" i="14"/>
  <c r="V108" i="14"/>
  <c r="V104" i="14"/>
  <c r="V100" i="14"/>
  <c r="V96" i="14"/>
  <c r="V92" i="14"/>
  <c r="V186" i="14"/>
  <c r="V183" i="14"/>
  <c r="V181" i="14"/>
  <c r="V177" i="14"/>
  <c r="V173" i="14"/>
  <c r="V169" i="14"/>
  <c r="V165" i="14"/>
  <c r="V161" i="14"/>
  <c r="V157" i="14"/>
  <c r="V153" i="14"/>
  <c r="V149" i="14"/>
  <c r="V145" i="14"/>
  <c r="V141" i="14"/>
  <c r="V137" i="14"/>
  <c r="V133" i="14"/>
  <c r="V129" i="14"/>
  <c r="V125" i="14"/>
  <c r="V121" i="14"/>
  <c r="V117" i="14"/>
  <c r="V113" i="14"/>
  <c r="V109" i="14"/>
  <c r="V105" i="14"/>
  <c r="V101" i="14"/>
  <c r="V97" i="14"/>
  <c r="V93" i="14"/>
  <c r="V89" i="14"/>
  <c r="V214" i="14"/>
  <c r="V206" i="14"/>
  <c r="V198" i="14"/>
  <c r="V190" i="14"/>
  <c r="V182" i="14"/>
  <c r="V178" i="14"/>
  <c r="V174" i="14"/>
  <c r="V170" i="14"/>
  <c r="V166" i="14"/>
  <c r="V162" i="14"/>
  <c r="V158" i="14"/>
  <c r="V154" i="14"/>
  <c r="V150" i="14"/>
  <c r="V146" i="14"/>
  <c r="V142" i="14"/>
  <c r="V138" i="14"/>
  <c r="V134" i="14"/>
  <c r="V130" i="14"/>
  <c r="V126" i="14"/>
  <c r="V122" i="14"/>
  <c r="V118" i="14"/>
  <c r="V114" i="14"/>
  <c r="V110" i="14"/>
  <c r="V106" i="14"/>
  <c r="V102" i="14"/>
  <c r="V98" i="14"/>
  <c r="V94" i="14"/>
  <c r="V90" i="14"/>
  <c r="V179" i="14"/>
  <c r="V171" i="14"/>
  <c r="V163" i="14"/>
  <c r="V155" i="14"/>
  <c r="V147" i="14"/>
  <c r="V139" i="14"/>
  <c r="V131" i="14"/>
  <c r="V123" i="14"/>
  <c r="V115" i="14"/>
  <c r="V107" i="14"/>
  <c r="V99" i="14"/>
  <c r="V91" i="14"/>
  <c r="V88" i="14"/>
  <c r="V86" i="14"/>
  <c r="V82" i="14"/>
  <c r="V78" i="14"/>
  <c r="V74" i="14"/>
  <c r="V70" i="14"/>
  <c r="V66" i="14"/>
  <c r="V62" i="14"/>
  <c r="V58" i="14"/>
  <c r="V54" i="14"/>
  <c r="V50" i="14"/>
  <c r="V46" i="14"/>
  <c r="V42" i="14"/>
  <c r="V38" i="14"/>
  <c r="V34" i="14"/>
  <c r="V30" i="14"/>
  <c r="V26" i="14"/>
  <c r="V22" i="14"/>
  <c r="V87" i="14"/>
  <c r="V83" i="14"/>
  <c r="V79" i="14"/>
  <c r="V75" i="14"/>
  <c r="V71" i="14"/>
  <c r="V67" i="14"/>
  <c r="V63" i="14"/>
  <c r="V59" i="14"/>
  <c r="V55" i="14"/>
  <c r="V51" i="14"/>
  <c r="V47" i="14"/>
  <c r="V43" i="14"/>
  <c r="V39" i="14"/>
  <c r="V250" i="14"/>
  <c r="V175" i="14"/>
  <c r="V167" i="14"/>
  <c r="V159" i="14"/>
  <c r="V151" i="14"/>
  <c r="V143" i="14"/>
  <c r="V135" i="14"/>
  <c r="V127" i="14"/>
  <c r="V119" i="14"/>
  <c r="V111" i="14"/>
  <c r="V85" i="14"/>
  <c r="V81" i="14"/>
  <c r="V77" i="14"/>
  <c r="V73" i="14"/>
  <c r="Y6" i="14"/>
  <c r="Z7" i="14"/>
  <c r="U10" i="14"/>
  <c r="Z11" i="14"/>
  <c r="U14" i="14"/>
  <c r="V15" i="14"/>
  <c r="U18" i="14"/>
  <c r="V19" i="14"/>
  <c r="Y22" i="14"/>
  <c r="U27" i="14"/>
  <c r="V29" i="14"/>
  <c r="Y30" i="14"/>
  <c r="V44" i="14"/>
  <c r="V45" i="14"/>
  <c r="V56" i="14"/>
  <c r="V57" i="14"/>
  <c r="V60" i="14"/>
  <c r="V61" i="14"/>
  <c r="V64" i="14"/>
  <c r="V65" i="14"/>
  <c r="V68" i="14"/>
  <c r="V69" i="14"/>
  <c r="Z76" i="14"/>
  <c r="U83" i="14"/>
  <c r="Z84" i="14"/>
  <c r="U5" i="14"/>
  <c r="Y5" i="14"/>
  <c r="V6" i="14"/>
  <c r="Z6" i="14"/>
  <c r="X8" i="14"/>
  <c r="U9" i="14"/>
  <c r="Y9" i="14"/>
  <c r="V10" i="14"/>
  <c r="Z10" i="14"/>
  <c r="X12" i="14"/>
  <c r="U13" i="14"/>
  <c r="Y13" i="14"/>
  <c r="V14" i="14"/>
  <c r="Z14" i="14"/>
  <c r="X16" i="14"/>
  <c r="U17" i="14"/>
  <c r="Y17" i="14"/>
  <c r="V18" i="14"/>
  <c r="Z18" i="14"/>
  <c r="Y20" i="14"/>
  <c r="U22" i="14"/>
  <c r="Y23" i="14"/>
  <c r="V24" i="14"/>
  <c r="Z25" i="14"/>
  <c r="X26" i="14"/>
  <c r="V27" i="14"/>
  <c r="Y28" i="14"/>
  <c r="Y31" i="14"/>
  <c r="V32" i="14"/>
  <c r="Z33" i="14"/>
  <c r="X34" i="14"/>
  <c r="V35" i="14"/>
  <c r="Y36" i="14"/>
  <c r="X38" i="14"/>
  <c r="Y39" i="14"/>
  <c r="Y40" i="14"/>
  <c r="X42" i="14"/>
  <c r="Y43" i="14"/>
  <c r="Y44" i="14"/>
  <c r="X46" i="14"/>
  <c r="Y47" i="14"/>
  <c r="Y48" i="14"/>
  <c r="X50" i="14"/>
  <c r="Y51" i="14"/>
  <c r="Y52" i="14"/>
  <c r="X54" i="14"/>
  <c r="Y55" i="14"/>
  <c r="Y56" i="14"/>
  <c r="X58" i="14"/>
  <c r="Y59" i="14"/>
  <c r="Y60" i="14"/>
  <c r="X62" i="14"/>
  <c r="Y63" i="14"/>
  <c r="Y64" i="14"/>
  <c r="Y67" i="14"/>
  <c r="Y68" i="14"/>
  <c r="V72" i="14"/>
  <c r="Y75" i="14"/>
  <c r="V80" i="14"/>
  <c r="Y83" i="14"/>
  <c r="V95" i="14"/>
  <c r="Y98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50" i="14"/>
  <c r="U247" i="14"/>
  <c r="U242" i="14"/>
  <c r="U239" i="14"/>
  <c r="U235" i="14"/>
  <c r="U231" i="14"/>
  <c r="U227" i="14"/>
  <c r="U223" i="14"/>
  <c r="U249" i="14"/>
  <c r="U240" i="14"/>
  <c r="U236" i="14"/>
  <c r="U232" i="14"/>
  <c r="U228" i="14"/>
  <c r="U224" i="14"/>
  <c r="U295" i="14"/>
  <c r="U291" i="14"/>
  <c r="U287" i="14"/>
  <c r="U283" i="14"/>
  <c r="U279" i="14"/>
  <c r="U275" i="14"/>
  <c r="U271" i="14"/>
  <c r="U267" i="14"/>
  <c r="U263" i="14"/>
  <c r="U259" i="14"/>
  <c r="U255" i="14"/>
  <c r="U251" i="14"/>
  <c r="U246" i="14"/>
  <c r="U218" i="14"/>
  <c r="U214" i="14"/>
  <c r="U210" i="14"/>
  <c r="U206" i="14"/>
  <c r="U202" i="14"/>
  <c r="U198" i="14"/>
  <c r="U194" i="14"/>
  <c r="U190" i="14"/>
  <c r="U241" i="14"/>
  <c r="U238" i="14"/>
  <c r="U237" i="14"/>
  <c r="U234" i="14"/>
  <c r="U233" i="14"/>
  <c r="U230" i="14"/>
  <c r="U229" i="14"/>
  <c r="U226" i="14"/>
  <c r="U225" i="14"/>
  <c r="U222" i="14"/>
  <c r="U219" i="14"/>
  <c r="U215" i="14"/>
  <c r="U211" i="14"/>
  <c r="U207" i="14"/>
  <c r="U203" i="14"/>
  <c r="U199" i="14"/>
  <c r="U195" i="14"/>
  <c r="U191" i="14"/>
  <c r="U187" i="14"/>
  <c r="U183" i="14"/>
  <c r="U294" i="14"/>
  <c r="U290" i="14"/>
  <c r="U286" i="14"/>
  <c r="U282" i="14"/>
  <c r="U278" i="14"/>
  <c r="U274" i="14"/>
  <c r="U270" i="14"/>
  <c r="U266" i="14"/>
  <c r="U262" i="14"/>
  <c r="U258" i="14"/>
  <c r="U254" i="14"/>
  <c r="U243" i="14"/>
  <c r="U220" i="14"/>
  <c r="U216" i="14"/>
  <c r="U212" i="14"/>
  <c r="U208" i="14"/>
  <c r="U204" i="14"/>
  <c r="U200" i="14"/>
  <c r="U196" i="14"/>
  <c r="U192" i="14"/>
  <c r="U188" i="14"/>
  <c r="U184" i="14"/>
  <c r="U179" i="14"/>
  <c r="U175" i="14"/>
  <c r="U171" i="14"/>
  <c r="U167" i="14"/>
  <c r="U163" i="14"/>
  <c r="U159" i="14"/>
  <c r="U155" i="14"/>
  <c r="U151" i="14"/>
  <c r="U147" i="14"/>
  <c r="U143" i="14"/>
  <c r="U139" i="14"/>
  <c r="U135" i="14"/>
  <c r="U131" i="14"/>
  <c r="U127" i="14"/>
  <c r="U123" i="14"/>
  <c r="U119" i="14"/>
  <c r="U115" i="14"/>
  <c r="U111" i="14"/>
  <c r="U107" i="14"/>
  <c r="U103" i="14"/>
  <c r="U99" i="14"/>
  <c r="U95" i="14"/>
  <c r="U221" i="14"/>
  <c r="U213" i="14"/>
  <c r="U205" i="14"/>
  <c r="U197" i="14"/>
  <c r="U189" i="14"/>
  <c r="U180" i="14"/>
  <c r="U176" i="14"/>
  <c r="U172" i="14"/>
  <c r="U168" i="14"/>
  <c r="U164" i="14"/>
  <c r="U160" i="14"/>
  <c r="U156" i="14"/>
  <c r="U152" i="14"/>
  <c r="U148" i="14"/>
  <c r="U144" i="14"/>
  <c r="U140" i="14"/>
  <c r="U136" i="14"/>
  <c r="U132" i="14"/>
  <c r="U128" i="14"/>
  <c r="U124" i="14"/>
  <c r="U120" i="14"/>
  <c r="U116" i="14"/>
  <c r="U112" i="14"/>
  <c r="U108" i="14"/>
  <c r="U104" i="14"/>
  <c r="U100" i="14"/>
  <c r="U96" i="14"/>
  <c r="U92" i="14"/>
  <c r="U88" i="14"/>
  <c r="U186" i="14"/>
  <c r="U185" i="14"/>
  <c r="U181" i="14"/>
  <c r="U177" i="14"/>
  <c r="U173" i="14"/>
  <c r="U169" i="14"/>
  <c r="U165" i="14"/>
  <c r="U161" i="14"/>
  <c r="U157" i="14"/>
  <c r="U153" i="14"/>
  <c r="U149" i="14"/>
  <c r="U145" i="14"/>
  <c r="U141" i="14"/>
  <c r="U137" i="14"/>
  <c r="U133" i="14"/>
  <c r="U129" i="14"/>
  <c r="U125" i="14"/>
  <c r="U121" i="14"/>
  <c r="U117" i="14"/>
  <c r="U113" i="14"/>
  <c r="U109" i="14"/>
  <c r="U105" i="14"/>
  <c r="U101" i="14"/>
  <c r="U97" i="14"/>
  <c r="U93" i="14"/>
  <c r="U89" i="14"/>
  <c r="U217" i="14"/>
  <c r="U209" i="14"/>
  <c r="U201" i="14"/>
  <c r="U193" i="14"/>
  <c r="U85" i="14"/>
  <c r="U81" i="14"/>
  <c r="U77" i="14"/>
  <c r="U73" i="14"/>
  <c r="U69" i="14"/>
  <c r="U65" i="14"/>
  <c r="U61" i="14"/>
  <c r="U57" i="14"/>
  <c r="U53" i="14"/>
  <c r="U49" i="14"/>
  <c r="U45" i="14"/>
  <c r="U41" i="14"/>
  <c r="U37" i="14"/>
  <c r="U33" i="14"/>
  <c r="U29" i="14"/>
  <c r="U25" i="14"/>
  <c r="U21" i="14"/>
  <c r="U245" i="14"/>
  <c r="U182" i="14"/>
  <c r="U174" i="14"/>
  <c r="U166" i="14"/>
  <c r="U158" i="14"/>
  <c r="U150" i="14"/>
  <c r="U142" i="14"/>
  <c r="U134" i="14"/>
  <c r="U126" i="14"/>
  <c r="U118" i="14"/>
  <c r="U110" i="14"/>
  <c r="U102" i="14"/>
  <c r="U94" i="14"/>
  <c r="U91" i="14"/>
  <c r="U90" i="14"/>
  <c r="U86" i="14"/>
  <c r="U82" i="14"/>
  <c r="U78" i="14"/>
  <c r="U74" i="14"/>
  <c r="U70" i="14"/>
  <c r="U66" i="14"/>
  <c r="U62" i="14"/>
  <c r="U58" i="14"/>
  <c r="U54" i="14"/>
  <c r="U50" i="14"/>
  <c r="U46" i="14"/>
  <c r="U42" i="14"/>
  <c r="U38" i="14"/>
  <c r="U178" i="14"/>
  <c r="U170" i="14"/>
  <c r="U162" i="14"/>
  <c r="U154" i="14"/>
  <c r="U146" i="14"/>
  <c r="U138" i="14"/>
  <c r="U130" i="14"/>
  <c r="U122" i="14"/>
  <c r="U114" i="14"/>
  <c r="U106" i="14"/>
  <c r="U98" i="14"/>
  <c r="U84" i="14"/>
  <c r="U80" i="14"/>
  <c r="U76" i="14"/>
  <c r="U72" i="14"/>
  <c r="U7" i="14"/>
  <c r="Y11" i="14"/>
  <c r="U15" i="14"/>
  <c r="U19" i="14"/>
  <c r="Y19" i="14"/>
  <c r="U34" i="14"/>
  <c r="Y35" i="14"/>
  <c r="U39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41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7" i="14"/>
  <c r="Z242" i="14"/>
  <c r="Z240" i="14"/>
  <c r="Z236" i="14"/>
  <c r="Z232" i="14"/>
  <c r="Z228" i="14"/>
  <c r="Z224" i="14"/>
  <c r="Z244" i="14"/>
  <c r="Z237" i="14"/>
  <c r="Z233" i="14"/>
  <c r="Z229" i="14"/>
  <c r="Z225" i="14"/>
  <c r="Z248" i="14"/>
  <c r="Z243" i="14"/>
  <c r="Z219" i="14"/>
  <c r="Z215" i="14"/>
  <c r="Z211" i="14"/>
  <c r="Z207" i="14"/>
  <c r="Z203" i="14"/>
  <c r="Z199" i="14"/>
  <c r="Z195" i="14"/>
  <c r="Z191" i="14"/>
  <c r="Z187" i="14"/>
  <c r="Z296" i="14"/>
  <c r="Z292" i="14"/>
  <c r="Z288" i="14"/>
  <c r="Z284" i="14"/>
  <c r="Z280" i="14"/>
  <c r="Z276" i="14"/>
  <c r="Z272" i="14"/>
  <c r="Z268" i="14"/>
  <c r="Z264" i="14"/>
  <c r="Z260" i="14"/>
  <c r="Z256" i="14"/>
  <c r="Z252" i="14"/>
  <c r="Z220" i="14"/>
  <c r="Z216" i="14"/>
  <c r="Z212" i="14"/>
  <c r="Z208" i="14"/>
  <c r="Z204" i="14"/>
  <c r="Z200" i="14"/>
  <c r="Z196" i="14"/>
  <c r="Z192" i="14"/>
  <c r="Z188" i="14"/>
  <c r="Z184" i="14"/>
  <c r="Z246" i="14"/>
  <c r="Z239" i="14"/>
  <c r="Z238" i="14"/>
  <c r="Z235" i="14"/>
  <c r="Z234" i="14"/>
  <c r="Z231" i="14"/>
  <c r="Z230" i="14"/>
  <c r="Z227" i="14"/>
  <c r="Z226" i="14"/>
  <c r="Z223" i="14"/>
  <c r="Z222" i="14"/>
  <c r="Z217" i="14"/>
  <c r="Z213" i="14"/>
  <c r="Z209" i="14"/>
  <c r="Z205" i="14"/>
  <c r="Z201" i="14"/>
  <c r="Z197" i="14"/>
  <c r="Z193" i="14"/>
  <c r="Z189" i="14"/>
  <c r="Z185" i="14"/>
  <c r="Z287" i="14"/>
  <c r="Z271" i="14"/>
  <c r="Z255" i="14"/>
  <c r="Z221" i="14"/>
  <c r="Z180" i="14"/>
  <c r="Z176" i="14"/>
  <c r="Z172" i="14"/>
  <c r="Z168" i="14"/>
  <c r="Z164" i="14"/>
  <c r="Z160" i="14"/>
  <c r="Z156" i="14"/>
  <c r="Z152" i="14"/>
  <c r="Z148" i="14"/>
  <c r="Z144" i="14"/>
  <c r="Z140" i="14"/>
  <c r="Z136" i="14"/>
  <c r="Z132" i="14"/>
  <c r="Z128" i="14"/>
  <c r="Z124" i="14"/>
  <c r="Z120" i="14"/>
  <c r="Z116" i="14"/>
  <c r="Z112" i="14"/>
  <c r="Z108" i="14"/>
  <c r="Z104" i="14"/>
  <c r="Z100" i="14"/>
  <c r="Z96" i="14"/>
  <c r="Z92" i="14"/>
  <c r="Z283" i="14"/>
  <c r="Z267" i="14"/>
  <c r="Z251" i="14"/>
  <c r="Z214" i="14"/>
  <c r="Z206" i="14"/>
  <c r="Z198" i="14"/>
  <c r="Z190" i="14"/>
  <c r="Z181" i="14"/>
  <c r="Z177" i="14"/>
  <c r="Z173" i="14"/>
  <c r="Z169" i="14"/>
  <c r="Z165" i="14"/>
  <c r="Z161" i="14"/>
  <c r="Z157" i="14"/>
  <c r="Z153" i="14"/>
  <c r="Z149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97" i="14"/>
  <c r="Z93" i="14"/>
  <c r="Z89" i="14"/>
  <c r="Z295" i="14"/>
  <c r="Z279" i="14"/>
  <c r="Z263" i="14"/>
  <c r="Z178" i="14"/>
  <c r="Z174" i="14"/>
  <c r="Z170" i="14"/>
  <c r="Z166" i="14"/>
  <c r="Z162" i="14"/>
  <c r="Z158" i="14"/>
  <c r="Z154" i="14"/>
  <c r="Z150" i="14"/>
  <c r="Z146" i="14"/>
  <c r="Z142" i="14"/>
  <c r="Z138" i="14"/>
  <c r="Z134" i="14"/>
  <c r="Z130" i="14"/>
  <c r="Z126" i="14"/>
  <c r="Z122" i="14"/>
  <c r="Z118" i="14"/>
  <c r="Z114" i="14"/>
  <c r="Z110" i="14"/>
  <c r="Z106" i="14"/>
  <c r="Z102" i="14"/>
  <c r="Z98" i="14"/>
  <c r="Z94" i="14"/>
  <c r="Z90" i="14"/>
  <c r="Z259" i="14"/>
  <c r="Z182" i="14"/>
  <c r="Z86" i="14"/>
  <c r="Z82" i="14"/>
  <c r="Z78" i="14"/>
  <c r="Z74" i="14"/>
  <c r="Z70" i="14"/>
  <c r="Z66" i="14"/>
  <c r="Z62" i="14"/>
  <c r="Z58" i="14"/>
  <c r="Z54" i="14"/>
  <c r="Z50" i="14"/>
  <c r="Z46" i="14"/>
  <c r="Z42" i="14"/>
  <c r="Z38" i="14"/>
  <c r="Z34" i="14"/>
  <c r="Z30" i="14"/>
  <c r="Z26" i="14"/>
  <c r="Z22" i="14"/>
  <c r="Z175" i="14"/>
  <c r="Z167" i="14"/>
  <c r="Z159" i="14"/>
  <c r="Z151" i="14"/>
  <c r="Z143" i="14"/>
  <c r="Z135" i="14"/>
  <c r="Z127" i="14"/>
  <c r="Z119" i="14"/>
  <c r="Z111" i="14"/>
  <c r="Z103" i="14"/>
  <c r="Z95" i="14"/>
  <c r="Z83" i="14"/>
  <c r="Z79" i="14"/>
  <c r="Z75" i="14"/>
  <c r="Z71" i="14"/>
  <c r="Z67" i="14"/>
  <c r="Z63" i="14"/>
  <c r="Z59" i="14"/>
  <c r="Z55" i="14"/>
  <c r="Z51" i="14"/>
  <c r="Z47" i="14"/>
  <c r="Z43" i="14"/>
  <c r="Z39" i="14"/>
  <c r="Z291" i="14"/>
  <c r="Z218" i="14"/>
  <c r="Z210" i="14"/>
  <c r="Z202" i="14"/>
  <c r="Z194" i="14"/>
  <c r="Z186" i="14"/>
  <c r="Z183" i="14"/>
  <c r="Z275" i="14"/>
  <c r="Z179" i="14"/>
  <c r="Z171" i="14"/>
  <c r="Z163" i="14"/>
  <c r="Z155" i="14"/>
  <c r="Z147" i="14"/>
  <c r="Z139" i="14"/>
  <c r="Z131" i="14"/>
  <c r="Z123" i="14"/>
  <c r="Z115" i="14"/>
  <c r="Z107" i="14"/>
  <c r="Z99" i="14"/>
  <c r="Z91" i="14"/>
  <c r="Z85" i="14"/>
  <c r="Z81" i="14"/>
  <c r="Z77" i="14"/>
  <c r="Z73" i="14"/>
  <c r="U6" i="14"/>
  <c r="V7" i="14"/>
  <c r="Y10" i="14"/>
  <c r="V11" i="14"/>
  <c r="Y14" i="14"/>
  <c r="Z15" i="14"/>
  <c r="Y18" i="14"/>
  <c r="Z19" i="14"/>
  <c r="V21" i="14"/>
  <c r="U24" i="14"/>
  <c r="Z24" i="14"/>
  <c r="Z27" i="14"/>
  <c r="U32" i="14"/>
  <c r="Z32" i="14"/>
  <c r="U35" i="14"/>
  <c r="Z35" i="14"/>
  <c r="V37" i="14"/>
  <c r="V40" i="14"/>
  <c r="V41" i="14"/>
  <c r="V48" i="14"/>
  <c r="V49" i="14"/>
  <c r="V52" i="14"/>
  <c r="V53" i="14"/>
  <c r="U75" i="14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8" i="14"/>
  <c r="X246" i="14"/>
  <c r="X238" i="14"/>
  <c r="X234" i="14"/>
  <c r="X230" i="14"/>
  <c r="X226" i="14"/>
  <c r="X222" i="14"/>
  <c r="X294" i="14"/>
  <c r="X290" i="14"/>
  <c r="X286" i="14"/>
  <c r="X282" i="14"/>
  <c r="X278" i="14"/>
  <c r="X274" i="14"/>
  <c r="X270" i="14"/>
  <c r="X266" i="14"/>
  <c r="X262" i="14"/>
  <c r="X258" i="14"/>
  <c r="X254" i="14"/>
  <c r="X245" i="14"/>
  <c r="X239" i="14"/>
  <c r="X235" i="14"/>
  <c r="X231" i="14"/>
  <c r="X227" i="14"/>
  <c r="X223" i="14"/>
  <c r="X242" i="14"/>
  <c r="X241" i="14"/>
  <c r="X237" i="14"/>
  <c r="X233" i="14"/>
  <c r="X229" i="14"/>
  <c r="X225" i="14"/>
  <c r="X217" i="14"/>
  <c r="X213" i="14"/>
  <c r="X209" i="14"/>
  <c r="X205" i="14"/>
  <c r="X201" i="14"/>
  <c r="X197" i="14"/>
  <c r="X193" i="14"/>
  <c r="X189" i="14"/>
  <c r="X244" i="14"/>
  <c r="X221" i="14"/>
  <c r="X218" i="14"/>
  <c r="X214" i="14"/>
  <c r="X210" i="14"/>
  <c r="X206" i="14"/>
  <c r="X202" i="14"/>
  <c r="X198" i="14"/>
  <c r="X194" i="14"/>
  <c r="X190" i="14"/>
  <c r="X186" i="14"/>
  <c r="X182" i="14"/>
  <c r="X250" i="14"/>
  <c r="X249" i="14"/>
  <c r="X219" i="14"/>
  <c r="X215" i="14"/>
  <c r="X211" i="14"/>
  <c r="X207" i="14"/>
  <c r="X203" i="14"/>
  <c r="X199" i="14"/>
  <c r="X195" i="14"/>
  <c r="X191" i="14"/>
  <c r="X187" i="14"/>
  <c r="X183" i="14"/>
  <c r="X184" i="14"/>
  <c r="X178" i="14"/>
  <c r="X174" i="14"/>
  <c r="X170" i="14"/>
  <c r="X166" i="14"/>
  <c r="X162" i="14"/>
  <c r="X158" i="14"/>
  <c r="X154" i="14"/>
  <c r="X150" i="14"/>
  <c r="X146" i="14"/>
  <c r="X142" i="14"/>
  <c r="X138" i="14"/>
  <c r="X134" i="14"/>
  <c r="X130" i="14"/>
  <c r="X126" i="14"/>
  <c r="X122" i="14"/>
  <c r="X118" i="14"/>
  <c r="X114" i="14"/>
  <c r="X110" i="14"/>
  <c r="X106" i="14"/>
  <c r="X102" i="14"/>
  <c r="X98" i="14"/>
  <c r="X94" i="14"/>
  <c r="X216" i="14"/>
  <c r="X208" i="14"/>
  <c r="X200" i="14"/>
  <c r="X192" i="14"/>
  <c r="X185" i="14"/>
  <c r="X179" i="14"/>
  <c r="X175" i="14"/>
  <c r="X171" i="14"/>
  <c r="X167" i="14"/>
  <c r="X163" i="14"/>
  <c r="X159" i="14"/>
  <c r="X155" i="14"/>
  <c r="X151" i="14"/>
  <c r="X147" i="14"/>
  <c r="X143" i="14"/>
  <c r="X139" i="14"/>
  <c r="X135" i="14"/>
  <c r="X131" i="14"/>
  <c r="X127" i="14"/>
  <c r="X123" i="14"/>
  <c r="X119" i="14"/>
  <c r="X115" i="14"/>
  <c r="X111" i="14"/>
  <c r="X107" i="14"/>
  <c r="X103" i="14"/>
  <c r="X99" i="14"/>
  <c r="X95" i="14"/>
  <c r="X91" i="14"/>
  <c r="X87" i="14"/>
  <c r="X240" i="14"/>
  <c r="X236" i="14"/>
  <c r="X232" i="14"/>
  <c r="X228" i="14"/>
  <c r="X224" i="14"/>
  <c r="X180" i="14"/>
  <c r="X176" i="14"/>
  <c r="X172" i="14"/>
  <c r="X168" i="14"/>
  <c r="X164" i="14"/>
  <c r="X160" i="14"/>
  <c r="X156" i="14"/>
  <c r="X152" i="14"/>
  <c r="X148" i="14"/>
  <c r="X144" i="14"/>
  <c r="X140" i="14"/>
  <c r="X136" i="14"/>
  <c r="X132" i="14"/>
  <c r="X128" i="14"/>
  <c r="X124" i="14"/>
  <c r="X120" i="14"/>
  <c r="X116" i="14"/>
  <c r="X112" i="14"/>
  <c r="X108" i="14"/>
  <c r="X104" i="14"/>
  <c r="X100" i="14"/>
  <c r="X96" i="14"/>
  <c r="X92" i="14"/>
  <c r="X88" i="14"/>
  <c r="X90" i="14"/>
  <c r="X84" i="14"/>
  <c r="X80" i="14"/>
  <c r="X76" i="14"/>
  <c r="X72" i="14"/>
  <c r="X68" i="14"/>
  <c r="X64" i="14"/>
  <c r="X60" i="14"/>
  <c r="X56" i="14"/>
  <c r="X52" i="14"/>
  <c r="X48" i="14"/>
  <c r="X44" i="14"/>
  <c r="X40" i="14"/>
  <c r="X36" i="14"/>
  <c r="X32" i="14"/>
  <c r="X28" i="14"/>
  <c r="X24" i="14"/>
  <c r="X20" i="14"/>
  <c r="X177" i="14"/>
  <c r="X169" i="14"/>
  <c r="X161" i="14"/>
  <c r="X153" i="14"/>
  <c r="X145" i="14"/>
  <c r="X137" i="14"/>
  <c r="X129" i="14"/>
  <c r="X121" i="14"/>
  <c r="X113" i="14"/>
  <c r="X105" i="14"/>
  <c r="X97" i="14"/>
  <c r="X85" i="14"/>
  <c r="X81" i="14"/>
  <c r="X77" i="14"/>
  <c r="X73" i="14"/>
  <c r="X69" i="14"/>
  <c r="X65" i="14"/>
  <c r="X61" i="14"/>
  <c r="X57" i="14"/>
  <c r="X53" i="14"/>
  <c r="X49" i="14"/>
  <c r="X45" i="14"/>
  <c r="X41" i="14"/>
  <c r="X37" i="14"/>
  <c r="X220" i="14"/>
  <c r="X212" i="14"/>
  <c r="X204" i="14"/>
  <c r="X196" i="14"/>
  <c r="X188" i="14"/>
  <c r="X181" i="14"/>
  <c r="X173" i="14"/>
  <c r="X165" i="14"/>
  <c r="X157" i="14"/>
  <c r="X149" i="14"/>
  <c r="X141" i="14"/>
  <c r="X133" i="14"/>
  <c r="X125" i="14"/>
  <c r="X117" i="14"/>
  <c r="X109" i="14"/>
  <c r="X101" i="14"/>
  <c r="X93" i="14"/>
  <c r="X89" i="14"/>
  <c r="X83" i="14"/>
  <c r="X79" i="14"/>
  <c r="X75" i="14"/>
  <c r="X71" i="14"/>
  <c r="V5" i="14"/>
  <c r="Z5" i="14"/>
  <c r="X7" i="14"/>
  <c r="U8" i="14"/>
  <c r="Y8" i="14"/>
  <c r="V9" i="14"/>
  <c r="Z9" i="14"/>
  <c r="X11" i="14"/>
  <c r="U12" i="14"/>
  <c r="Y12" i="14"/>
  <c r="V13" i="14"/>
  <c r="Z13" i="14"/>
  <c r="X15" i="14"/>
  <c r="U16" i="14"/>
  <c r="Y16" i="14"/>
  <c r="V17" i="14"/>
  <c r="Z17" i="14"/>
  <c r="X19" i="14"/>
  <c r="U20" i="14"/>
  <c r="Z20" i="14"/>
  <c r="X21" i="14"/>
  <c r="U23" i="14"/>
  <c r="Z23" i="14"/>
  <c r="V25" i="14"/>
  <c r="Y26" i="14"/>
  <c r="X27" i="14"/>
  <c r="U28" i="14"/>
  <c r="Z28" i="14"/>
  <c r="X29" i="14"/>
  <c r="U31" i="14"/>
  <c r="Z31" i="14"/>
  <c r="V33" i="14"/>
  <c r="Y34" i="14"/>
  <c r="X35" i="14"/>
  <c r="U36" i="14"/>
  <c r="Z36" i="14"/>
  <c r="Z37" i="14"/>
  <c r="Z40" i="14"/>
  <c r="Z41" i="14"/>
  <c r="Z44" i="14"/>
  <c r="Z45" i="14"/>
  <c r="Z48" i="14"/>
  <c r="Z49" i="14"/>
  <c r="Z52" i="14"/>
  <c r="Z53" i="14"/>
  <c r="Z56" i="14"/>
  <c r="Z57" i="14"/>
  <c r="Z60" i="14"/>
  <c r="Z61" i="14"/>
  <c r="Z64" i="14"/>
  <c r="Z65" i="14"/>
  <c r="Z68" i="14"/>
  <c r="Z69" i="14"/>
  <c r="U71" i="14"/>
  <c r="Z72" i="14"/>
  <c r="X74" i="14"/>
  <c r="U79" i="14"/>
  <c r="Z80" i="14"/>
  <c r="X82" i="14"/>
  <c r="U87" i="14"/>
  <c r="N9" i="1" l="1"/>
  <c r="Y3" i="1" l="1"/>
  <c r="N19" i="1" s="1"/>
  <c r="I56" i="1" l="1"/>
  <c r="H56" i="1"/>
  <c r="G56" i="1"/>
  <c r="F56" i="1"/>
  <c r="I38" i="1"/>
  <c r="H38" i="1"/>
  <c r="G38" i="1"/>
  <c r="F38" i="1"/>
  <c r="I20" i="1"/>
  <c r="H20" i="1"/>
  <c r="G20" i="1"/>
  <c r="F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E56" i="1" s="1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E38" i="1" s="1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E20" i="1" s="1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D56" i="1" s="1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D38" i="1" s="1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D20" i="1" s="1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Z2" i="1"/>
  <c r="Y18" i="1"/>
  <c r="Y15" i="1"/>
  <c r="Y12" i="1"/>
  <c r="K19" i="1" l="1"/>
  <c r="L19" i="1" l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<sst xmlns="http://schemas.openxmlformats.org/spreadsheetml/2006/main" count="13894" uniqueCount="699">
  <si>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</si>
  <si>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</si>
  <si>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</si>
  <si>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</si>
  <si>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</si>
  <si>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</si>
  <si>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</si>
  <si>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</si>
  <si>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</si>
  <si>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</si>
  <si>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</si>
  <si>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</si>
  <si>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</si>
  <si>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</si>
  <si>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</si>
  <si>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</si>
  <si>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</si>
  <si>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</si>
  <si>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</si>
  <si>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</si>
  <si>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</si>
  <si>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</si>
  <si>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</si>
  <si>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</si>
  <si>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</si>
  <si>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</si>
  <si>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</si>
  <si>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</si>
  <si>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</si>
  <si>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</si>
  <si>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</si>
  <si>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</si>
  <si>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</si>
  <si>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</si>
  <si>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</si>
  <si>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</si>
  <si>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</si>
  <si>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</si>
  <si>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</si>
  <si>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</si>
  <si>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</si>
  <si>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</si>
  <si>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</si>
  <si>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</si>
  <si>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</si>
  <si>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</si>
  <si>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</si>
  <si>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</si>
  <si>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</si>
  <si>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</si>
  <si>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</si>
  <si>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</si>
  <si>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</si>
  <si>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</si>
  <si>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</si>
  <si>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</si>
  <si>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</si>
  <si>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</si>
  <si>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</si>
  <si>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</si>
  <si>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</si>
  <si>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</si>
  <si>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</si>
  <si>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</si>
  <si>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</si>
  <si>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</si>
  <si>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</si>
  <si>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</si>
  <si>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</si>
  <si>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</si>
  <si>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</si>
  <si>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</si>
  <si>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</si>
  <si>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</si>
  <si>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</si>
  <si>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</si>
  <si>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</si>
  <si>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</si>
  <si>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</si>
  <si>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</si>
  <si>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</si>
  <si>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</si>
  <si>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</si>
  <si>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</si>
  <si>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</si>
  <si>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</si>
  <si>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</si>
  <si>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</si>
  <si>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</si>
  <si>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</si>
  <si>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</si>
  <si>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</si>
  <si>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</si>
  <si>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</si>
  <si>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</si>
  <si>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</si>
  <si>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</si>
  <si>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</si>
  <si>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</si>
  <si>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</si>
  <si>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</si>
  <si>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</si>
  <si>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</si>
  <si>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</si>
  <si>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</si>
  <si>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</si>
  <si>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</si>
  <si>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</si>
  <si>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</si>
  <si>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</si>
  <si>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</si>
  <si>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</si>
  <si>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</si>
  <si>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</si>
  <si>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</si>
  <si>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</si>
  <si>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</si>
  <si>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</si>
  <si>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</si>
  <si>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</si>
  <si>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</si>
  <si>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</si>
  <si>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</si>
  <si>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</si>
  <si>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</si>
  <si>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</si>
  <si>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</si>
  <si>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</si>
  <si>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</si>
  <si>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</si>
  <si>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</si>
  <si>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</si>
  <si>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</si>
  <si>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</si>
  <si>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</si>
  <si>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</si>
  <si>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</si>
  <si>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</si>
  <si>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</si>
  <si>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</si>
  <si>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</si>
  <si>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</si>
  <si>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</si>
  <si>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</si>
  <si>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</si>
  <si>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</si>
  <si>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</si>
  <si>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</si>
  <si>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</si>
  <si>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</si>
  <si>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</si>
  <si>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</si>
  <si>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</si>
  <si>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</si>
  <si>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</si>
  <si>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</si>
  <si>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</si>
  <si>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</si>
  <si>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</si>
  <si>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</si>
  <si>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</si>
  <si>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</si>
  <si>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</si>
  <si>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</si>
  <si>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</si>
  <si>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</si>
  <si>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</si>
  <si>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</si>
  <si>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</si>
  <si>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</si>
  <si>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</si>
  <si>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</si>
  <si>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</si>
  <si>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</si>
  <si>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</si>
  <si>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</si>
  <si>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</si>
  <si>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</si>
  <si>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</si>
  <si>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</si>
  <si>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</si>
  <si>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</si>
  <si>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</si>
  <si>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</si>
  <si>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</si>
  <si>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</si>
  <si>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</si>
  <si>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</si>
  <si>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</si>
  <si>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</si>
  <si>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</si>
  <si>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</si>
  <si>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</si>
  <si>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</si>
  <si>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</si>
  <si>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</si>
  <si>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</si>
  <si>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</si>
  <si>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</si>
  <si>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</si>
  <si>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</si>
  <si>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</si>
  <si>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</si>
  <si>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</si>
  <si>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</si>
  <si>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</si>
  <si>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</si>
  <si>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</si>
  <si>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</si>
  <si>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</si>
  <si>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</si>
  <si>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</si>
  <si>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</si>
  <si>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</si>
  <si>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</si>
  <si>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</si>
  <si>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</si>
  <si>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</si>
  <si>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</si>
  <si>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</si>
  <si>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</si>
  <si>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</si>
  <si>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</si>
  <si>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</si>
  <si>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</si>
  <si>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</si>
  <si>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</si>
  <si>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</si>
  <si>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</si>
  <si>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</si>
  <si>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</si>
  <si>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</si>
  <si>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</si>
  <si>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</si>
  <si>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</si>
  <si>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</si>
  <si>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</si>
  <si>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</si>
  <si>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</si>
  <si>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</si>
  <si>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</si>
  <si>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</si>
  <si>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</si>
  <si>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</si>
  <si>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</si>
  <si>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</si>
  <si>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</si>
  <si>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</si>
  <si>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</si>
  <si>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</si>
  <si>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</si>
  <si>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</si>
  <si>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</si>
  <si>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</si>
  <si>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</si>
  <si>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</si>
  <si>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</si>
  <si>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</si>
  <si>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</si>
  <si>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</si>
  <si>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</si>
  <si>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</si>
  <si>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</si>
  <si>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</si>
  <si>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</si>
  <si>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</si>
  <si>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</si>
  <si>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</si>
  <si>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</si>
  <si>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</si>
  <si>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</si>
  <si>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</si>
  <si>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</si>
  <si>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</si>
  <si>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</si>
  <si>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</si>
  <si>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</si>
  <si>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</si>
  <si>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</si>
  <si>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</si>
  <si>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</si>
  <si>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</si>
  <si>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</si>
  <si>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</si>
  <si>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</si>
  <si>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</si>
  <si>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</si>
  <si>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</si>
  <si>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</si>
  <si>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</si>
  <si>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</si>
  <si>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</si>
  <si>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</si>
  <si>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</si>
  <si>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</si>
  <si>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</si>
  <si>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</si>
  <si>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</si>
  <si>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</si>
  <si>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</si>
  <si>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</si>
  <si>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</si>
  <si>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</si>
  <si>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</si>
  <si>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</si>
  <si>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</si>
  <si>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</si>
  <si>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</si>
  <si>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</si>
  <si>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</si>
  <si>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</si>
  <si>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</si>
  <si>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</si>
  <si>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</si>
  <si>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</si>
  <si>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</si>
  <si>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</si>
  <si>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</si>
  <si>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</si>
  <si>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</si>
  <si>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</si>
  <si>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</si>
  <si>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</si>
  <si>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</si>
  <si>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</si>
  <si>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</si>
  <si>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</si>
  <si>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</si>
  <si>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</si>
  <si>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</si>
  <si>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</si>
  <si>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</si>
  <si>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</si>
  <si>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</si>
  <si>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</si>
  <si>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</si>
  <si>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</si>
  <si>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</si>
  <si>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</si>
  <si>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</si>
  <si>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</si>
  <si>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</si>
  <si>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</si>
  <si>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</si>
  <si>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</si>
  <si>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</si>
  <si>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</si>
  <si>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</si>
  <si>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</si>
  <si>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</si>
  <si>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</si>
  <si>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</si>
  <si>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</si>
  <si>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</si>
  <si>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</si>
  <si>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</si>
  <si>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</si>
  <si>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</si>
  <si>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</si>
  <si>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</si>
  <si>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</si>
  <si>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</si>
  <si>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</si>
  <si>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</si>
  <si>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</si>
  <si>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</si>
  <si>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</si>
  <si>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</si>
  <si>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</si>
  <si>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</si>
  <si>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</si>
  <si>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</si>
  <si>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</si>
  <si>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</si>
  <si>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</si>
  <si>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</si>
  <si>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</si>
  <si>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</si>
  <si>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</si>
  <si>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</si>
  <si>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</si>
  <si>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</si>
  <si>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</si>
  <si>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</si>
  <si>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</si>
  <si>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</si>
  <si>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</si>
  <si>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</si>
  <si>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</si>
  <si>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</si>
  <si>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</si>
  <si>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</si>
  <si>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</si>
  <si>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</si>
  <si>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</si>
  <si>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</si>
  <si>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</si>
  <si>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</si>
  <si>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</si>
  <si>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</si>
  <si>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</si>
  <si>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</si>
  <si>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</si>
  <si>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</si>
  <si>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</si>
  <si>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</si>
  <si>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</si>
  <si>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</si>
  <si>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</si>
  <si>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</si>
  <si>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</si>
  <si>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</si>
  <si>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</si>
  <si>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</si>
  <si>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</si>
  <si>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</si>
  <si>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</si>
  <si>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</si>
  <si>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</si>
  <si>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</si>
  <si>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</si>
  <si>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</si>
  <si>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</si>
  <si>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</si>
  <si>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</si>
  <si>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</si>
  <si>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</si>
  <si>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</si>
  <si>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</si>
  <si>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</si>
  <si>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</si>
  <si>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</si>
  <si>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</si>
  <si>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</si>
  <si>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</si>
  <si>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</si>
  <si>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</si>
  <si>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</si>
  <si>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</si>
  <si>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</si>
  <si>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</si>
  <si>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</si>
  <si>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</si>
  <si>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</si>
  <si>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</si>
  <si>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</si>
  <si>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</si>
  <si>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</si>
  <si>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</si>
  <si>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</si>
  <si>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</si>
  <si>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</si>
  <si>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</si>
  <si>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</si>
  <si>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</si>
  <si>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</si>
  <si>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</si>
  <si>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</si>
  <si>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</si>
  <si>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</si>
  <si>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</si>
  <si>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</si>
  <si>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</si>
  <si>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</si>
  <si>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</si>
  <si>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</si>
  <si>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</si>
  <si>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</si>
  <si>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</si>
  <si>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</si>
  <si>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</si>
  <si>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</si>
  <si>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</si>
  <si>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</si>
  <si>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</si>
  <si>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</si>
  <si>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</si>
  <si>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</si>
  <si>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</si>
  <si>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</si>
  <si>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</si>
  <si>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</si>
  <si>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</si>
  <si>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</si>
  <si>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</si>
  <si>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</si>
  <si>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</si>
  <si>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</si>
  <si>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</si>
  <si>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</si>
  <si>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</si>
  <si>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</si>
  <si>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</si>
  <si>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</si>
  <si>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</si>
  <si>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</si>
  <si>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</si>
  <si>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</si>
  <si>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</si>
  <si>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</si>
  <si>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</si>
  <si>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</si>
  <si>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</si>
  <si>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</si>
  <si>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</si>
  <si>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</si>
  <si>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</si>
  <si>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</si>
  <si>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</si>
  <si>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</si>
  <si>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</si>
  <si>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</si>
  <si>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</si>
  <si>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</si>
  <si>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</si>
  <si>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</si>
  <si>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</si>
  <si>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</si>
  <si>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</si>
  <si>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</si>
  <si>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</si>
  <si>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</si>
  <si>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</si>
  <si>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</si>
  <si>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</si>
  <si>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</si>
  <si>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</si>
  <si>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</si>
  <si>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</si>
  <si>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</si>
  <si>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</si>
  <si>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</si>
  <si>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</si>
  <si>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</si>
  <si>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</si>
  <si>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</si>
  <si>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</si>
  <si>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</si>
  <si>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</si>
  <si>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</si>
  <si>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</si>
  <si>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</si>
  <si>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</si>
  <si>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</si>
  <si>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</si>
  <si>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</si>
  <si>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</si>
  <si>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</si>
  <si>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</si>
  <si>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</si>
  <si>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</si>
  <si>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</si>
  <si>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</si>
  <si>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</si>
  <si>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</si>
  <si>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</si>
  <si>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</si>
  <si>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</si>
  <si>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</si>
  <si>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</si>
  <si>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Bien vérifier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</si>
  <si>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</si>
  <si>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</si>
  <si>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</si>
  <si>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</si>
  <si>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</si>
  <si>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</si>
  <si>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</si>
  <si>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</si>
  <si>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</si>
  <si>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</si>
  <si>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</si>
  <si>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</si>
  <si>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</si>
  <si>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</si>
  <si>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</si>
  <si>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</si>
  <si>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</si>
  <si>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</si>
  <si>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</si>
  <si>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</si>
  <si>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</si>
  <si>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</si>
  <si>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</si>
  <si>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</si>
  <si>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</si>
  <si>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</si>
  <si>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</si>
  <si>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</si>
  <si>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</si>
  <si>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</si>
  <si>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</si>
  <si>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</si>
  <si>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</si>
  <si>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</si>
  <si>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</si>
  <si>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</si>
  <si>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</si>
  <si>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</si>
  <si>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</si>
  <si>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</si>
  <si>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</si>
  <si>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</si>
  <si>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</si>
  <si>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</si>
  <si>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</si>
  <si>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</si>
  <si>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</si>
  <si>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</si>
  <si>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</si>
  <si>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</si>
  <si>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</si>
  <si>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</si>
  <si>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</si>
  <si>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</si>
  <si>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</si>
  <si>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</si>
  <si>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</si>
  <si>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</si>
  <si>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>forcé pour 1er envoi, mettre Z en Y ensuite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</si>
  <si>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</si>
  <si>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</si>
  <si>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</si>
  <si>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</si>
  <si>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</si>
  <si>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</si>
  <si>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</si>
  <si>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</si>
  <si>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</si>
  <si>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</si>
  <si>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</si>
  <si>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</si>
  <si>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</si>
  <si>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</si>
  <si>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</si>
  <si>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</si>
  <si>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</si>
  <si>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</si>
  <si>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</si>
  <si>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</si>
  <si>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</si>
  <si>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</si>
  <si>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</si>
  <si>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</si>
  <si>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</si>
  <si>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</si>
  <si>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</si>
  <si>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</si>
  <si>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</si>
  <si>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</si>
  <si>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</si>
  <si>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</si>
  <si>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</si>
  <si>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</si>
  <si>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</si>
  <si>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</si>
  <si>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</si>
  <si>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</si>
  <si>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</si>
  <si>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</si>
  <si>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</si>
  <si>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</si>
  <si>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</si>
  <si>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</si>
  <si>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</si>
  <si>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</si>
  <si>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</si>
  <si>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</si>
  <si>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</si>
  <si>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</si>
  <si>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</si>
  <si>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</si>
  <si>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</si>
  <si>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</si>
  <si>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</si>
  <si>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</si>
  <si>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</si>
  <si>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</si>
  <si>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</si>
  <si>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</si>
  <si>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</si>
  <si>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</si>
  <si>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</si>
  <si>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</si>
  <si>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</si>
  <si>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</si>
  <si>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</si>
  <si>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</si>
  <si>
    <t>EMJ au 10/20 &amp; Exc. hors DAV au 09/11/20  -  Saisonnalité attendue : 94%   -  Tx PV max : 1%</t>
  </si>
  <si>
    <t>Au 07/11/20  -  Saisonnalité attendue : 94%   -  Tx PV max : 2%</t>
  </si>
  <si>
    <t>Au 07/11/20  -  Saisonnalité attendue : 94%   -   Tx PV max : 2%</t>
  </si>
  <si>
    <t>Au 01/11/20  -  Saisonnalité attendue : 94%   -   Tx PV max : 1%</t>
  </si>
  <si>
    <t>Au 09/11/20  -  Saisonnalité attendue : 94%   -   Tx PV max : 2%</t>
  </si>
  <si>
    <t>EMJ au 10/20 &amp; Exc. hors DAV au 15/11/20  -  Saisonnalité attendue : 96%   -  Tx PV max : 1%</t>
  </si>
  <si>
    <t>Au 13/11/20  -  Saisonnalité attendue : 96%   -  Tx PV max : 2%</t>
  </si>
  <si>
    <t>Au 13/11/20  -  Saisonnalité attendue : 96%   -   Tx PV max : 2%</t>
  </si>
  <si>
    <t>Au 15/11/20  -  Saisonnalité attendue : 96%   -   Tx PV max : 1%</t>
  </si>
  <si>
    <t>Au 14/11/20  -  Saisonnalité attendue : 96%   -   Tx PV max : 2%</t>
  </si>
  <si>
    <t>VERS LA PART VARIABLE 2020 - SEMAINE 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</si>
</sst>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C000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21" fillId="0" borderId="0"/>
    <xf numFmtId="0" fontId="32" fillId="0" borderId="0" applyNumberFormat="0" applyFill="0" applyBorder="0" applyAlignment="0" applyProtection="0"/>
  </cellStyleXfs>
  <cellXfs count="287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15" fillId="0" borderId="0" xfId="0" applyFont="1"/>
    <xf numFmtId="49" fontId="16" fillId="5" borderId="29" xfId="0" applyNumberFormat="1" applyFont="1" applyFill="1" applyBorder="1" applyAlignment="1">
      <alignment horizontal="center" vertical="center"/>
    </xf>
    <xf numFmtId="2" fontId="16" fillId="5" borderId="29" xfId="0" applyNumberFormat="1" applyFont="1" applyFill="1" applyBorder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 wrapText="1"/>
    </xf>
    <xf numFmtId="2" fontId="13" fillId="13" borderId="29" xfId="0" applyNumberFormat="1" applyFont="1" applyFill="1" applyBorder="1" applyAlignment="1">
      <alignment horizontal="center" vertical="center" wrapText="1"/>
    </xf>
    <xf numFmtId="2" fontId="13" fillId="11" borderId="29" xfId="0" applyNumberFormat="1" applyFont="1" applyFill="1" applyBorder="1" applyAlignment="1">
      <alignment horizontal="center" vertical="center" wrapText="1"/>
    </xf>
    <xf numFmtId="2" fontId="13" fillId="12" borderId="29" xfId="0" applyNumberFormat="1" applyFont="1" applyFill="1" applyBorder="1" applyAlignment="1">
      <alignment horizontal="center" vertical="center" wrapText="1"/>
    </xf>
    <xf numFmtId="0" fontId="15" fillId="0" borderId="0" xfId="0" applyFont="1" applyAlignment="1"/>
    <xf numFmtId="2" fontId="15" fillId="0" borderId="0" xfId="0" applyNumberFormat="1" applyFont="1" applyAlignment="1">
      <alignment horizontal="center" wrapText="1"/>
    </xf>
    <xf numFmtId="0" fontId="15" fillId="0" borderId="0" xfId="0" applyFont="1" applyAlignment="1">
      <alignment horizontal="center" wrapText="1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2" fontId="1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8" fillId="0" borderId="0" xfId="0" applyFont="1"/>
    <xf numFmtId="0" fontId="0" fillId="15" borderId="0" xfId="0" applyFill="1"/>
    <xf numFmtId="0" fontId="15" fillId="15" borderId="37" xfId="0" applyFont="1" applyFill="1" applyBorder="1"/>
    <xf numFmtId="0" fontId="2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19" fillId="4" borderId="38" xfId="4" applyNumberFormat="1" applyFont="1" applyFill="1" applyBorder="1" applyAlignment="1" applyProtection="1">
      <alignment horizontal="center" vertical="center" wrapText="1"/>
    </xf>
    <xf numFmtId="1" fontId="19" fillId="4" borderId="39" xfId="4" applyNumberFormat="1" applyFont="1" applyFill="1" applyBorder="1" applyAlignment="1" applyProtection="1">
      <alignment horizontal="center" vertical="center" wrapText="1"/>
    </xf>
    <xf numFmtId="3" fontId="19" fillId="4" borderId="40" xfId="0" applyNumberFormat="1" applyFont="1" applyFill="1" applyBorder="1" applyAlignment="1">
      <alignment horizontal="center" vertical="center" wrapText="1"/>
    </xf>
    <xf numFmtId="3" fontId="19" fillId="4" borderId="41" xfId="0" applyNumberFormat="1" applyFont="1" applyFill="1" applyBorder="1" applyAlignment="1">
      <alignment horizontal="center" vertical="center" wrapText="1"/>
    </xf>
    <xf numFmtId="1" fontId="19" fillId="4" borderId="42" xfId="0" applyNumberFormat="1" applyFont="1" applyFill="1" applyBorder="1" applyAlignment="1">
      <alignment horizontal="center" vertical="center" wrapText="1"/>
    </xf>
    <xf numFmtId="3" fontId="19" fillId="4" borderId="0" xfId="0" applyNumberFormat="1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/>
    </xf>
    <xf numFmtId="0" fontId="22" fillId="4" borderId="43" xfId="0" applyFont="1" applyFill="1" applyBorder="1"/>
    <xf numFmtId="173" fontId="2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22" fillId="3" borderId="47" xfId="0" applyFont="1" applyFill="1" applyBorder="1" applyAlignment="1">
      <alignment horizontal="center"/>
    </xf>
    <xf numFmtId="0" fontId="22" fillId="4" borderId="47" xfId="0" applyFont="1" applyFill="1" applyBorder="1"/>
    <xf numFmtId="173" fontId="2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22" fillId="3" borderId="51" xfId="0" applyFont="1" applyFill="1" applyBorder="1" applyAlignment="1">
      <alignment horizontal="center"/>
    </xf>
    <xf numFmtId="0" fontId="22" fillId="4" borderId="51" xfId="0" applyFont="1" applyFill="1" applyBorder="1"/>
    <xf numFmtId="173" fontId="2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1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2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7" fillId="4" borderId="55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15" fillId="4" borderId="0" xfId="0" applyFont="1" applyFill="1"/>
    <xf numFmtId="0" fontId="25" fillId="0" borderId="0" xfId="0" applyFont="1"/>
    <xf numFmtId="0" fontId="1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26" fillId="5" borderId="0" xfId="0" applyFont="1" applyFill="1" applyAlignment="1">
      <alignment horizontal="center"/>
    </xf>
    <xf numFmtId="49" fontId="26" fillId="22" borderId="29" xfId="0" applyNumberFormat="1" applyFont="1" applyFill="1" applyBorder="1" applyAlignment="1">
      <alignment horizontal="center"/>
    </xf>
    <xf numFmtId="0" fontId="26" fillId="22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2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2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4" fillId="23" borderId="0" xfId="0" applyFont="1" applyFill="1" applyAlignment="1">
      <alignment horizontal="center" vertical="center"/>
    </xf>
    <xf numFmtId="0" fontId="2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30" fillId="0" borderId="0" xfId="0" quotePrefix="1" applyFont="1" applyBorder="1"/>
    <xf numFmtId="0" fontId="30" fillId="0" borderId="0" xfId="0" quotePrefix="1" applyFont="1" applyBorder="1" applyAlignment="1">
      <alignment horizontal="left" wrapText="1"/>
    </xf>
    <xf numFmtId="0" fontId="30" fillId="0" borderId="0" xfId="0" quotePrefix="1" applyFont="1" applyBorder="1" applyAlignment="1">
      <alignment horizontal="left"/>
    </xf>
    <xf numFmtId="0" fontId="30" fillId="0" borderId="0" xfId="0" quotePrefix="1" applyFont="1" applyBorder="1" applyAlignment="1"/>
    <xf numFmtId="0" fontId="31" fillId="0" borderId="0" xfId="0" quotePrefix="1" applyFont="1" applyBorder="1"/>
    <xf numFmtId="0" fontId="36" fillId="0" borderId="0" xfId="0" applyFont="1" applyBorder="1"/>
    <xf numFmtId="0" fontId="29" fillId="0" borderId="0" xfId="0" applyFont="1" applyBorder="1"/>
    <xf numFmtId="0" fontId="37" fillId="5" borderId="0" xfId="0" applyFont="1" applyFill="1" applyAlignment="1">
      <alignment horizontal="left"/>
    </xf>
    <xf numFmtId="0" fontId="38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horizontal="center" vertical="center" wrapText="1"/>
    </xf>
    <xf numFmtId="0" fontId="39" fillId="5" borderId="0" xfId="0" applyFont="1" applyFill="1" applyAlignment="1">
      <alignment horizontal="center" vertical="center" wrapText="1"/>
    </xf>
    <xf numFmtId="0" fontId="40" fillId="5" borderId="0" xfId="0" applyFont="1" applyFill="1" applyAlignment="1">
      <alignment horizontal="center" vertical="center" wrapText="1"/>
    </xf>
    <xf numFmtId="0" fontId="41" fillId="5" borderId="0" xfId="0" applyFont="1" applyFill="1" applyAlignment="1">
      <alignment horizontal="center" vertical="center" wrapText="1"/>
    </xf>
    <xf numFmtId="0" fontId="43" fillId="5" borderId="0" xfId="0" applyFont="1" applyFill="1" applyAlignment="1">
      <alignment horizontal="center" vertical="center" wrapText="1"/>
    </xf>
    <xf numFmtId="0" fontId="45" fillId="6" borderId="28" xfId="0" applyFont="1" applyFill="1" applyBorder="1" applyAlignment="1">
      <alignment horizontal="center" vertical="center" wrapText="1"/>
    </xf>
    <xf numFmtId="0" fontId="45" fillId="6" borderId="0" xfId="0" applyFont="1" applyFill="1" applyAlignment="1">
      <alignment horizontal="center" vertical="center" wrapText="1"/>
    </xf>
    <xf numFmtId="49" fontId="37" fillId="5" borderId="29" xfId="0" applyNumberFormat="1" applyFont="1" applyFill="1" applyBorder="1" applyAlignment="1">
      <alignment horizontal="center" vertical="center"/>
    </xf>
    <xf numFmtId="164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/>
    </xf>
    <xf numFmtId="165" fontId="37" fillId="5" borderId="29" xfId="0" applyNumberFormat="1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166" fontId="37" fillId="5" borderId="29" xfId="0" applyNumberFormat="1" applyFont="1" applyFill="1" applyBorder="1" applyAlignment="1">
      <alignment horizontal="center" vertical="center"/>
    </xf>
    <xf numFmtId="3" fontId="37" fillId="5" borderId="29" xfId="0" applyNumberFormat="1" applyFont="1" applyFill="1" applyBorder="1" applyAlignment="1">
      <alignment horizontal="center" vertical="center"/>
    </xf>
    <xf numFmtId="164" fontId="37" fillId="7" borderId="29" xfId="0" applyNumberFormat="1" applyFont="1" applyFill="1" applyBorder="1" applyAlignment="1">
      <alignment horizontal="center" vertical="center"/>
    </xf>
    <xf numFmtId="167" fontId="46" fillId="8" borderId="29" xfId="0" applyNumberFormat="1" applyFont="1" applyFill="1" applyBorder="1" applyAlignment="1">
      <alignment horizontal="center" vertical="center"/>
    </xf>
    <xf numFmtId="3" fontId="46" fillId="8" borderId="29" xfId="0" applyNumberFormat="1" applyFont="1" applyFill="1" applyBorder="1" applyAlignment="1">
      <alignment horizontal="center" vertical="center"/>
    </xf>
    <xf numFmtId="168" fontId="37" fillId="5" borderId="29" xfId="0" applyNumberFormat="1" applyFont="1" applyFill="1" applyBorder="1" applyAlignment="1">
      <alignment horizontal="center" vertical="center"/>
    </xf>
    <xf numFmtId="169" fontId="37" fillId="5" borderId="29" xfId="0" applyNumberFormat="1" applyFont="1" applyFill="1" applyBorder="1" applyAlignment="1">
      <alignment horizontal="center" vertical="center"/>
    </xf>
    <xf numFmtId="3" fontId="37" fillId="7" borderId="29" xfId="0" applyNumberFormat="1" applyFont="1" applyFill="1" applyBorder="1" applyAlignment="1">
      <alignment horizontal="center" vertical="center"/>
    </xf>
    <xf numFmtId="167" fontId="46" fillId="9" borderId="29" xfId="0" applyNumberFormat="1" applyFont="1" applyFill="1" applyBorder="1" applyAlignment="1">
      <alignment horizontal="center" vertical="center"/>
    </xf>
    <xf numFmtId="3" fontId="46" fillId="9" borderId="29" xfId="0" applyNumberFormat="1" applyFont="1" applyFill="1" applyBorder="1" applyAlignment="1">
      <alignment horizontal="center" vertical="center"/>
    </xf>
    <xf numFmtId="170" fontId="37" fillId="5" borderId="29" xfId="0" applyNumberFormat="1" applyFont="1" applyFill="1" applyBorder="1" applyAlignment="1">
      <alignment horizontal="center" vertical="center"/>
    </xf>
    <xf numFmtId="49" fontId="37" fillId="7" borderId="29" xfId="0" applyNumberFormat="1" applyFont="1" applyFill="1" applyBorder="1" applyAlignment="1">
      <alignment horizontal="center" vertical="center"/>
    </xf>
    <xf numFmtId="167" fontId="46" fillId="10" borderId="29" xfId="0" applyNumberFormat="1" applyFont="1" applyFill="1" applyBorder="1" applyAlignment="1">
      <alignment horizontal="center" vertical="center"/>
    </xf>
    <xf numFmtId="3" fontId="46" fillId="10" borderId="29" xfId="0" applyNumberFormat="1" applyFont="1" applyFill="1" applyBorder="1" applyAlignment="1">
      <alignment horizontal="center" vertical="center"/>
    </xf>
    <xf numFmtId="0" fontId="37" fillId="5" borderId="29" xfId="0" applyFont="1" applyFill="1" applyBorder="1" applyAlignment="1">
      <alignment horizontal="center" vertical="center"/>
    </xf>
    <xf numFmtId="167" fontId="37" fillId="7" borderId="29" xfId="0" applyNumberFormat="1" applyFont="1" applyFill="1" applyBorder="1" applyAlignment="1">
      <alignment horizontal="center" vertical="center"/>
    </xf>
    <xf numFmtId="171" fontId="37" fillId="5" borderId="29" xfId="0" applyNumberFormat="1" applyFont="1" applyFill="1" applyBorder="1" applyAlignment="1">
      <alignment horizontal="center" vertical="center"/>
    </xf>
    <xf numFmtId="172" fontId="37" fillId="7" borderId="29" xfId="0" applyNumberFormat="1" applyFont="1" applyFill="1" applyBorder="1" applyAlignment="1">
      <alignment horizontal="center" vertical="center"/>
    </xf>
    <xf numFmtId="167" fontId="37" fillId="5" borderId="29" xfId="0" applyNumberFormat="1" applyFont="1" applyFill="1" applyBorder="1" applyAlignment="1">
      <alignment horizontal="center" vertical="center"/>
    </xf>
    <xf numFmtId="0" fontId="47" fillId="5" borderId="30" xfId="0" applyFont="1" applyFill="1" applyBorder="1" applyAlignment="1">
      <alignment horizontal="center" vertical="center"/>
    </xf>
    <xf numFmtId="49" fontId="47" fillId="5" borderId="30" xfId="0" applyNumberFormat="1" applyFont="1" applyFill="1" applyBorder="1" applyAlignment="1">
      <alignment horizontal="center" vertical="center"/>
    </xf>
    <xf numFmtId="164" fontId="47" fillId="5" borderId="30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0" fontId="47" fillId="5" borderId="0" xfId="0" applyFont="1" applyFill="1" applyAlignment="1">
      <alignment horizontal="center" vertical="center"/>
    </xf>
    <xf numFmtId="3" fontId="47" fillId="5" borderId="30" xfId="0" applyNumberFormat="1" applyFont="1" applyFill="1" applyBorder="1" applyAlignment="1">
      <alignment horizontal="center" vertical="center"/>
    </xf>
    <xf numFmtId="0" fontId="47" fillId="7" borderId="30" xfId="0" applyFont="1" applyFill="1" applyBorder="1" applyAlignment="1">
      <alignment horizontal="center" vertical="center"/>
    </xf>
    <xf numFmtId="169" fontId="47" fillId="5" borderId="30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0" fontId="47" fillId="7" borderId="29" xfId="0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49" fontId="47" fillId="5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49" fontId="37" fillId="22" borderId="29" xfId="0" applyNumberFormat="1" applyFont="1" applyFill="1" applyBorder="1" applyAlignment="1">
      <alignment horizontal="left"/>
    </xf>
    <xf numFmtId="49" fontId="37" fillId="5" borderId="29" xfId="0" applyNumberFormat="1" applyFont="1" applyFill="1" applyBorder="1" applyAlignment="1">
      <alignment horizontal="left"/>
    </xf>
    <xf numFmtId="175" fontId="37" fillId="5" borderId="29" xfId="0" applyNumberFormat="1" applyFont="1" applyFill="1" applyBorder="1" applyAlignment="1">
      <alignment horizontal="right"/>
    </xf>
    <xf numFmtId="176" fontId="37" fillId="5" borderId="29" xfId="0" applyNumberFormat="1" applyFont="1" applyFill="1" applyBorder="1" applyAlignment="1">
      <alignment horizontal="right"/>
    </xf>
    <xf numFmtId="49" fontId="38" fillId="6" borderId="0" xfId="0" applyNumberFormat="1" applyFont="1" applyFill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/>
    </xf>
    <xf numFmtId="0" fontId="3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/>
    </xf>
    <xf numFmtId="0" fontId="33" fillId="0" borderId="0" xfId="5" applyFont="1" applyBorder="1" applyAlignment="1">
      <alignment horizontal="center"/>
    </xf>
    <xf numFmtId="0" fontId="29" fillId="0" borderId="0" xfId="0" applyFont="1" applyBorder="1" applyAlignment="1">
      <alignment horizontal="left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38" fillId="6" borderId="0" xfId="0" applyNumberFormat="1" applyFont="1" applyFill="1" applyAlignment="1">
      <alignment horizontal="center" wrapText="1"/>
    </xf>
    <xf numFmtId="49" fontId="38" fillId="6" borderId="0" xfId="0" applyNumberFormat="1" applyFont="1" applyFill="1" applyAlignment="1">
      <alignment horizontal="center" vertical="center"/>
    </xf>
    <xf numFmtId="49" fontId="38" fillId="6" borderId="29" xfId="0" applyNumberFormat="1" applyFont="1" applyFill="1" applyBorder="1" applyAlignment="1">
      <alignment horizontal="center" vertical="center"/>
    </xf>
    <xf numFmtId="49" fontId="38" fillId="6" borderId="0" xfId="0" applyNumberFormat="1" applyFont="1" applyFill="1" applyAlignment="1">
      <alignment horizontal="center" vertical="center" wrapText="1"/>
    </xf>
    <xf numFmtId="49" fontId="38" fillId="6" borderId="26" xfId="0" applyNumberFormat="1" applyFont="1" applyFill="1" applyBorder="1" applyAlignment="1">
      <alignment horizontal="center" wrapText="1"/>
    </xf>
    <xf numFmtId="49" fontId="39" fillId="6" borderId="27" xfId="0" applyNumberFormat="1" applyFont="1" applyFill="1" applyBorder="1" applyAlignment="1">
      <alignment horizontal="center" vertical="center" wrapText="1"/>
    </xf>
    <xf numFmtId="49" fontId="40" fillId="6" borderId="27" xfId="0" applyNumberFormat="1" applyFont="1" applyFill="1" applyBorder="1" applyAlignment="1">
      <alignment horizontal="center" vertical="center" wrapText="1"/>
    </xf>
    <xf numFmtId="49" fontId="41" fillId="6" borderId="27" xfId="0" applyNumberFormat="1" applyFont="1" applyFill="1" applyBorder="1" applyAlignment="1">
      <alignment horizontal="center" vertical="center" wrapText="1"/>
    </xf>
    <xf numFmtId="49" fontId="39" fillId="6" borderId="29" xfId="0" applyNumberFormat="1" applyFont="1" applyFill="1" applyBorder="1" applyAlignment="1">
      <alignment horizontal="center" vertical="center" wrapText="1"/>
    </xf>
    <xf numFmtId="49" fontId="41" fillId="6" borderId="29" xfId="0" applyNumberFormat="1" applyFont="1" applyFill="1" applyBorder="1" applyAlignment="1">
      <alignment horizontal="center" vertical="center" wrapText="1"/>
    </xf>
    <xf numFmtId="49" fontId="43" fillId="6" borderId="27" xfId="0" applyNumberFormat="1" applyFont="1" applyFill="1" applyBorder="1" applyAlignment="1">
      <alignment horizontal="center" vertical="center" wrapText="1"/>
    </xf>
    <xf numFmtId="49" fontId="44" fillId="6" borderId="27" xfId="0" applyNumberFormat="1" applyFont="1" applyFill="1" applyBorder="1" applyAlignment="1">
      <alignment horizontal="center" vertical="center" wrapText="1"/>
    </xf>
    <xf numFmtId="49" fontId="42" fillId="6" borderId="27" xfId="0" applyNumberFormat="1" applyFont="1" applyFill="1" applyBorder="1" applyAlignment="1">
      <alignment horizontal="center" vertical="center" wrapText="1"/>
    </xf>
    <xf numFmtId="49" fontId="40" fillId="6" borderId="29" xfId="0" applyNumberFormat="1" applyFont="1" applyFill="1" applyBorder="1" applyAlignment="1">
      <alignment horizontal="center" vertical="center" wrapText="1"/>
    </xf>
    <xf numFmtId="49" fontId="42" fillId="6" borderId="29" xfId="0" applyNumberFormat="1" applyFont="1" applyFill="1" applyBorder="1" applyAlignment="1">
      <alignment horizontal="center" vertical="center" wrapText="1"/>
    </xf>
    <xf numFmtId="49" fontId="43" fillId="6" borderId="29" xfId="0" applyNumberFormat="1" applyFont="1" applyFill="1" applyBorder="1" applyAlignment="1">
      <alignment horizontal="center" vertical="center" wrapText="1"/>
    </xf>
    <xf numFmtId="49" fontId="44" fillId="6" borderId="29" xfId="0" applyNumberFormat="1" applyFont="1" applyFill="1" applyBorder="1" applyAlignment="1">
      <alignment horizontal="center" vertical="center" wrapText="1"/>
    </xf>
    <xf numFmtId="0" fontId="18" fillId="21" borderId="0" xfId="0" applyFont="1" applyFill="1" applyAlignment="1">
      <alignment horizontal="center"/>
    </xf>
    <xf numFmtId="0" fontId="24" fillId="21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93</c:v>
                </c:pt>
                <c:pt idx="1">
                  <c:v>1</c:v>
                </c:pt>
                <c:pt idx="2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82.623905038314291</c:v>
                </c:pt>
                <c:pt idx="1">
                  <c:v>111.13370817995586</c:v>
                </c:pt>
                <c:pt idx="2">
                  <c:v>133.46110290412452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0.90713501133539753</c:v>
                </c:pt>
                <c:pt idx="1">
                  <c:v>2.2410427799374966</c:v>
                </c:pt>
                <c:pt idx="2">
                  <c:v>2.920467465681071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1.2326757140312234</c:v>
                </c:pt>
                <c:pt idx="1">
                  <c:v>1.8539417329431271</c:v>
                </c:pt>
                <c:pt idx="2">
                  <c:v>2.1521841951721581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113.8</c:v>
                </c:pt>
                <c:pt idx="1">
                  <c:v>1</c:v>
                </c:pt>
                <c:pt idx="2">
                  <c:v>125.2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116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46</v>
          </cell>
        </row>
        <row r="3">
          <cell r="O3">
            <v>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8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45" customWidth="1"/>
    <col min="17" max="19" width="11.42578125" style="145"/>
  </cols>
  <sheetData>
    <row r="1" spans="2:20" ht="28.5" customHeight="1" x14ac:dyDescent="0.25">
      <c r="B1" s="216" t="s">
        <v>642</v>
      </c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144"/>
      <c r="Q1" s="144"/>
      <c r="R1" s="146"/>
      <c r="S1" s="146"/>
      <c r="T1" s="147"/>
    </row>
    <row r="2" spans="2:20" s="145" customFormat="1" ht="14.25" customHeight="1" x14ac:dyDescent="0.25"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6"/>
      <c r="Q2" s="146"/>
      <c r="R2" s="146"/>
      <c r="S2" s="146"/>
      <c r="T2" s="147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14" t="s">
        <v>643</v>
      </c>
      <c r="D5" s="214"/>
      <c r="E5" s="214"/>
      <c r="F5" s="214"/>
      <c r="G5" s="214"/>
      <c r="H5" s="214"/>
      <c r="I5" s="214"/>
      <c r="J5" s="214"/>
      <c r="K5" s="214"/>
      <c r="L5" s="214"/>
      <c r="M5" s="214"/>
      <c r="N5" s="214"/>
      <c r="O5" s="214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14" t="s">
        <v>644</v>
      </c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17" t="s">
        <v>645</v>
      </c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217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18" t="s">
        <v>649</v>
      </c>
      <c r="D11" s="218"/>
      <c r="E11" s="218"/>
      <c r="F11" s="218"/>
      <c r="G11" s="218"/>
      <c r="H11" s="1"/>
      <c r="I11" s="218" t="s">
        <v>652</v>
      </c>
      <c r="J11" s="218"/>
      <c r="K11" s="218"/>
      <c r="L11" s="218"/>
      <c r="M11" s="218"/>
      <c r="N11" s="218"/>
      <c r="O11" s="1"/>
    </row>
    <row r="12" spans="2:20" x14ac:dyDescent="0.25">
      <c r="B12" s="1"/>
      <c r="C12" s="219" t="s">
        <v>650</v>
      </c>
      <c r="D12" s="219"/>
      <c r="E12" s="219"/>
      <c r="F12" s="219"/>
      <c r="G12" s="219"/>
      <c r="H12" s="1"/>
      <c r="I12" s="219" t="s">
        <v>651</v>
      </c>
      <c r="J12" s="219"/>
      <c r="K12" s="219"/>
      <c r="L12" s="219"/>
      <c r="M12" s="219"/>
      <c r="N12" s="219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151" t="s">
        <v>646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15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13" t="s">
        <v>673</v>
      </c>
      <c r="D19" s="213"/>
      <c r="E19" s="213"/>
      <c r="F19" s="213"/>
      <c r="G19" s="213"/>
      <c r="H19" s="213"/>
      <c r="I19" s="213"/>
      <c r="J19" s="213"/>
      <c r="K19" s="213"/>
      <c r="L19" s="213"/>
      <c r="M19" s="213"/>
      <c r="N19" s="213"/>
      <c r="O19" s="213"/>
    </row>
    <row r="20" spans="2:15" x14ac:dyDescent="0.25">
      <c r="B20" s="1"/>
      <c r="C20" s="1"/>
      <c r="D20" s="152"/>
      <c r="E20" s="153"/>
      <c r="F20" s="213" t="s">
        <v>674</v>
      </c>
      <c r="G20" s="213"/>
      <c r="H20" s="213"/>
      <c r="I20" s="213"/>
      <c r="J20" s="213"/>
      <c r="K20" s="213"/>
      <c r="L20" s="213"/>
      <c r="M20" s="213"/>
      <c r="N20" s="213"/>
      <c r="O20" s="152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151" t="s">
        <v>661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154" t="s">
        <v>648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154" t="s">
        <v>676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154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155" t="s">
        <v>677</v>
      </c>
      <c r="D27" s="1"/>
      <c r="E27" s="1"/>
      <c r="F27" s="1"/>
      <c r="G27" s="154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662</v>
      </c>
      <c r="D28" s="15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154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151" t="s">
        <v>678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151" t="s">
        <v>679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151" t="s">
        <v>663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151" t="s">
        <v>664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49" t="s">
        <v>653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14" t="s">
        <v>666</v>
      </c>
      <c r="D39" s="214"/>
      <c r="E39" s="214"/>
      <c r="F39" s="214"/>
      <c r="G39" s="214"/>
      <c r="H39" s="214"/>
      <c r="I39" s="214"/>
      <c r="J39" s="214"/>
      <c r="K39" s="214"/>
      <c r="L39" s="214"/>
      <c r="M39" s="214"/>
      <c r="N39" s="214"/>
      <c r="O39" s="214"/>
    </row>
    <row r="40" spans="2:19" s="4" customFormat="1" x14ac:dyDescent="0.25">
      <c r="B40" s="15"/>
      <c r="C40" s="15" t="s">
        <v>654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0"/>
      <c r="Q40" s="150"/>
      <c r="R40" s="150"/>
      <c r="S40" s="150"/>
    </row>
    <row r="41" spans="2:19" ht="31.5" customHeight="1" x14ac:dyDescent="0.25">
      <c r="B41" s="1"/>
      <c r="C41" s="214" t="s">
        <v>668</v>
      </c>
      <c r="D41" s="214"/>
      <c r="E41" s="214"/>
      <c r="F41" s="214"/>
      <c r="G41" s="214"/>
      <c r="H41" s="214"/>
      <c r="I41" s="214"/>
      <c r="J41" s="214"/>
      <c r="K41" s="214"/>
      <c r="L41" s="214"/>
      <c r="M41" s="214"/>
      <c r="N41" s="214"/>
      <c r="O41" s="214"/>
    </row>
    <row r="42" spans="2:19" x14ac:dyDescent="0.25">
      <c r="B42" s="1"/>
      <c r="C42" s="1" t="s">
        <v>667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156" t="s">
        <v>671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15" t="s">
        <v>647</v>
      </c>
      <c r="D48" s="215"/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</row>
    <row r="49" spans="2:15" ht="27.75" customHeight="1" x14ac:dyDescent="0.25">
      <c r="B49" s="1"/>
      <c r="C49" s="220" t="s">
        <v>655</v>
      </c>
      <c r="D49" s="220"/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15" t="s">
        <v>656</v>
      </c>
      <c r="D51" s="215"/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</row>
    <row r="52" spans="2:15" ht="37.5" customHeight="1" x14ac:dyDescent="0.25">
      <c r="B52" s="1"/>
      <c r="C52" s="220" t="s">
        <v>657</v>
      </c>
      <c r="D52" s="220"/>
      <c r="E52" s="220"/>
      <c r="F52" s="220"/>
      <c r="G52" s="220"/>
      <c r="H52" s="220"/>
      <c r="I52" s="220"/>
      <c r="J52" s="220"/>
      <c r="K52" s="220"/>
      <c r="L52" s="220"/>
      <c r="M52" s="220"/>
      <c r="N52" s="220"/>
      <c r="O52" s="220"/>
    </row>
    <row r="53" spans="2:15" ht="29.25" customHeight="1" x14ac:dyDescent="0.25">
      <c r="B53" s="1"/>
      <c r="C53" s="220" t="s">
        <v>658</v>
      </c>
      <c r="D53" s="220"/>
      <c r="E53" s="220"/>
      <c r="F53" s="220"/>
      <c r="G53" s="220"/>
      <c r="H53" s="220"/>
      <c r="I53" s="220"/>
      <c r="J53" s="220"/>
      <c r="K53" s="220"/>
      <c r="L53" s="220"/>
      <c r="M53" s="220"/>
      <c r="N53" s="220"/>
      <c r="O53" s="220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15" t="s">
        <v>659</v>
      </c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</row>
    <row r="56" spans="2:15" x14ac:dyDescent="0.25">
      <c r="B56" s="1"/>
      <c r="C56" s="157" t="s">
        <v>660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49" t="s">
        <v>680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49" t="s">
        <v>681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15" t="s">
        <v>669</v>
      </c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</row>
    <row r="61" spans="2:15" x14ac:dyDescent="0.25">
      <c r="B61" s="1"/>
      <c r="C61" s="220" t="s">
        <v>670</v>
      </c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C60:O60"/>
    <mergeCell ref="C61:O61"/>
    <mergeCell ref="C49:O49"/>
    <mergeCell ref="C51:O51"/>
    <mergeCell ref="C52:O52"/>
    <mergeCell ref="C53:O53"/>
    <mergeCell ref="C55:O55"/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59"/>
  <sheetViews>
    <sheetView showGridLines="0" tabSelected="1" zoomScale="90" zoomScaleNormal="90" workbookViewId="0">
      <selection activeCell="AD1" sqref="U1:AD1048576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1" max="22" width="0" hidden="1" customWidth="1"/>
    <col min="23" max="23" width="11.42578125" hidden="1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11.42578125" hidden="1" customWidth="1"/>
  </cols>
  <sheetData>
    <row r="1" spans="2:27" s="4" customFormat="1" ht="27.75" customHeight="1" x14ac:dyDescent="0.25">
      <c r="B1" s="2"/>
      <c r="C1" s="225" t="s">
        <v>1</v>
      </c>
      <c r="D1" s="225"/>
      <c r="E1" s="225"/>
      <c r="F1" s="225"/>
      <c r="G1" s="3"/>
      <c r="H1" s="225" t="s">
        <v>2</v>
      </c>
      <c r="I1" s="225"/>
      <c r="J1" s="225"/>
      <c r="K1" s="225"/>
      <c r="L1" s="225"/>
      <c r="M1" s="3"/>
      <c r="N1" s="225" t="s">
        <v>3</v>
      </c>
      <c r="O1" s="225"/>
      <c r="P1" s="225"/>
      <c r="Q1" s="225"/>
      <c r="R1" s="225"/>
      <c r="S1" s="2"/>
    </row>
    <row r="2" spans="2:27" s="4" customFormat="1" x14ac:dyDescent="0.25">
      <c r="B2" s="2"/>
      <c r="C2" s="226" t="s">
        <v>437</v>
      </c>
      <c r="D2" s="226"/>
      <c r="E2" s="226"/>
      <c r="F2" s="226"/>
      <c r="G2" s="2"/>
      <c r="H2" s="226" t="s">
        <v>201</v>
      </c>
      <c r="I2" s="226"/>
      <c r="J2" s="226"/>
      <c r="K2" s="226"/>
      <c r="L2" s="226"/>
      <c r="M2" s="2"/>
      <c r="N2" s="226" t="s">
        <v>207</v>
      </c>
      <c r="O2" s="226"/>
      <c r="P2" s="226"/>
      <c r="Q2" s="226"/>
      <c r="R2" s="226"/>
      <c r="S2" s="2"/>
      <c r="X2" s="77" t="s">
        <v>559</v>
      </c>
      <c r="Y2" s="138">
        <v>47</v>
      </c>
      <c r="Z2" s="117">
        <f ca="1">WEEKNUM(TODAY())</f>
        <v>48</v>
      </c>
      <c r="AA2" s="139" t="s">
        <v>619</v>
      </c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77" t="s">
        <v>558</v>
      </c>
      <c r="Y3" s="143">
        <f>50-Y2+1</f>
        <v>4</v>
      </c>
      <c r="Z3" s="119" t="s">
        <v>560</v>
      </c>
    </row>
    <row r="4" spans="2:27" ht="26.25" customHeight="1" x14ac:dyDescent="0.25">
      <c r="B4" s="221" t="s">
        <v>698</v>
      </c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3"/>
      <c r="X4" s="118" t="s">
        <v>553</v>
      </c>
      <c r="Y4" s="125">
        <f>VLOOKUP(N2,'ETP Challenge'!D:F,3,0)</f>
        <v>551314</v>
      </c>
      <c r="Z4" s="78"/>
      <c r="AA4" s="77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44" t="s">
        <v>377</v>
      </c>
      <c r="Y6" s="45"/>
      <c r="Z6" s="45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46" t="s">
        <v>371</v>
      </c>
      <c r="Y7" s="47"/>
      <c r="Z7" s="47">
        <v>80</v>
      </c>
    </row>
    <row r="8" spans="2:27" ht="15" customHeight="1" x14ac:dyDescent="0.25">
      <c r="B8" s="26"/>
      <c r="C8" s="1"/>
      <c r="D8" s="1"/>
      <c r="E8" s="1"/>
      <c r="F8" s="1"/>
      <c r="G8" s="255" t="s">
        <v>672</v>
      </c>
      <c r="H8" s="256"/>
      <c r="I8" s="257"/>
      <c r="J8" s="1"/>
      <c r="K8" s="1"/>
      <c r="L8" s="17"/>
      <c r="M8" s="17"/>
      <c r="N8" s="17"/>
      <c r="O8" s="17"/>
      <c r="P8" s="17"/>
      <c r="Q8" s="17"/>
      <c r="R8" s="17"/>
      <c r="S8" s="27"/>
      <c r="X8" s="46" t="s">
        <v>372</v>
      </c>
      <c r="Y8" s="47"/>
      <c r="Z8" s="47">
        <v>20</v>
      </c>
    </row>
    <row r="9" spans="2:27" ht="15" customHeight="1" x14ac:dyDescent="0.25">
      <c r="B9" s="26"/>
      <c r="C9" s="1"/>
      <c r="D9" s="1"/>
      <c r="E9" s="1"/>
      <c r="F9" s="1"/>
      <c r="G9" s="258"/>
      <c r="H9" s="234"/>
      <c r="I9" s="259"/>
      <c r="J9" s="1"/>
      <c r="K9" s="235" t="s">
        <v>17</v>
      </c>
      <c r="L9" s="235"/>
      <c r="M9" s="43"/>
      <c r="N9" s="233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33"/>
      <c r="P9" s="233"/>
      <c r="Q9" s="233"/>
      <c r="R9" s="43"/>
      <c r="S9" s="27"/>
      <c r="X9" s="46" t="s">
        <v>373</v>
      </c>
      <c r="Y9" s="47"/>
      <c r="Z9" s="47">
        <v>20</v>
      </c>
    </row>
    <row r="10" spans="2:27" ht="15" customHeight="1" x14ac:dyDescent="0.25">
      <c r="B10" s="26"/>
      <c r="C10" s="1"/>
      <c r="D10" s="1"/>
      <c r="E10" s="1"/>
      <c r="F10" s="1"/>
      <c r="G10" s="258"/>
      <c r="H10" s="234"/>
      <c r="I10" s="259"/>
      <c r="J10" s="1"/>
      <c r="K10" s="235"/>
      <c r="L10" s="235"/>
      <c r="M10" s="43"/>
      <c r="N10" s="233"/>
      <c r="O10" s="233"/>
      <c r="P10" s="233"/>
      <c r="Q10" s="233"/>
      <c r="R10" s="43"/>
      <c r="S10" s="27"/>
      <c r="X10" s="46"/>
      <c r="Y10" s="48"/>
      <c r="Z10" s="48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49" t="str">
        <f>ROUND(VLOOKUP(N2,'Meilleures perf'!C:G,3,0),1) &amp; " contrats par ETP"</f>
        <v>5,7 contrats par ETP</v>
      </c>
      <c r="H11" s="250"/>
      <c r="I11" s="251"/>
      <c r="J11" s="1"/>
      <c r="K11" s="235"/>
      <c r="L11" s="235"/>
      <c r="N11" s="233"/>
      <c r="O11" s="233"/>
      <c r="P11" s="233"/>
      <c r="Q11" s="233"/>
      <c r="R11" s="43"/>
      <c r="S11" s="27"/>
      <c r="X11" s="46"/>
      <c r="Y11" s="47"/>
      <c r="Z11" s="47"/>
    </row>
    <row r="12" spans="2:27" ht="15.75" customHeight="1" x14ac:dyDescent="0.25">
      <c r="B12" s="26"/>
      <c r="C12" s="1"/>
      <c r="D12" s="1"/>
      <c r="E12" s="1"/>
      <c r="F12" s="1"/>
      <c r="G12" s="249"/>
      <c r="H12" s="250"/>
      <c r="I12" s="251"/>
      <c r="J12" s="1"/>
      <c r="K12" s="235"/>
      <c r="L12" s="235"/>
      <c r="N12" s="233"/>
      <c r="O12" s="233"/>
      <c r="P12" s="233"/>
      <c r="Q12" s="233"/>
      <c r="R12" s="43"/>
      <c r="S12" s="27"/>
      <c r="X12" s="49" t="s">
        <v>378</v>
      </c>
      <c r="Y12" s="52">
        <f>ROUND(VLOOKUP(N2,'Coller ici dernier suivi PV'!C:BR,35,0)*100,1)</f>
        <v>93</v>
      </c>
      <c r="Z12" s="52">
        <f>IF(Y12&gt;=120,120,Y12)</f>
        <v>93</v>
      </c>
    </row>
    <row r="13" spans="2:27" ht="15" customHeight="1" x14ac:dyDescent="0.25">
      <c r="B13" s="26"/>
      <c r="C13" s="236" t="str">
        <f>Y12 &amp; "%"</f>
        <v>93%</v>
      </c>
      <c r="D13" s="237"/>
      <c r="E13" s="237"/>
      <c r="F13" s="1"/>
      <c r="G13" s="252"/>
      <c r="H13" s="253"/>
      <c r="I13" s="254"/>
      <c r="J13" s="1"/>
      <c r="K13" s="234"/>
      <c r="L13" s="234"/>
      <c r="M13" s="1"/>
      <c r="N13" s="233"/>
      <c r="O13" s="233"/>
      <c r="P13" s="233"/>
      <c r="Q13" s="233"/>
      <c r="R13" s="18"/>
      <c r="S13" s="27"/>
      <c r="X13" s="46" t="s">
        <v>374</v>
      </c>
      <c r="Y13" s="53"/>
      <c r="Z13" s="47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50" t="s">
        <v>375</v>
      </c>
      <c r="Y14" s="54"/>
      <c r="Z14" s="51">
        <f>SUM($Z$7:$Z$10)-(Z13+Z12)</f>
        <v>146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41"/>
      <c r="O15" s="24"/>
      <c r="P15" s="17"/>
      <c r="Q15" s="17"/>
      <c r="R15" s="22"/>
      <c r="S15" s="27"/>
      <c r="X15" s="49" t="s">
        <v>379</v>
      </c>
      <c r="Y15" s="52">
        <f>ROUND(VLOOKUP(N2,'Coller ici dernier suivi PV'!C:BR,25,0)*100,1)</f>
        <v>113.8</v>
      </c>
      <c r="Z15" s="52">
        <f>IF(Y15&gt;=120,120,Y15)</f>
        <v>113.8</v>
      </c>
    </row>
    <row r="16" spans="2:27" ht="30" customHeight="1" x14ac:dyDescent="0.25">
      <c r="B16" s="26"/>
      <c r="C16" s="1"/>
      <c r="D16" s="224" t="s">
        <v>443</v>
      </c>
      <c r="E16" s="224"/>
      <c r="F16" s="224"/>
      <c r="G16" s="224"/>
      <c r="H16" s="224"/>
      <c r="I16" s="224"/>
      <c r="J16" s="1"/>
      <c r="K16" s="227" t="s">
        <v>612</v>
      </c>
      <c r="L16" s="229"/>
      <c r="M16" s="5"/>
      <c r="N16" s="247" t="s">
        <v>641</v>
      </c>
      <c r="O16" s="17"/>
      <c r="P16" s="227" t="s">
        <v>618</v>
      </c>
      <c r="Q16" s="228"/>
      <c r="R16" s="229"/>
      <c r="S16" s="27"/>
      <c r="X16" s="46" t="s">
        <v>374</v>
      </c>
      <c r="Y16" s="53"/>
      <c r="Z16" s="47">
        <v>1</v>
      </c>
    </row>
    <row r="17" spans="2:26" ht="18.95" customHeight="1" thickBot="1" x14ac:dyDescent="0.3">
      <c r="B17" s="26"/>
      <c r="C17" s="1"/>
      <c r="D17" s="72" t="s">
        <v>6</v>
      </c>
      <c r="E17" s="72" t="s">
        <v>7</v>
      </c>
      <c r="F17" s="72" t="s">
        <v>8</v>
      </c>
      <c r="G17" s="72" t="s">
        <v>9</v>
      </c>
      <c r="H17" s="72" t="s">
        <v>10</v>
      </c>
      <c r="I17" s="72" t="s">
        <v>11</v>
      </c>
      <c r="J17" s="1"/>
      <c r="K17" s="230"/>
      <c r="L17" s="232"/>
      <c r="M17" s="1"/>
      <c r="N17" s="248"/>
      <c r="O17" s="23"/>
      <c r="P17" s="230"/>
      <c r="Q17" s="231"/>
      <c r="R17" s="232"/>
      <c r="S17" s="27"/>
      <c r="U17" s="1"/>
      <c r="X17" s="50" t="s">
        <v>375</v>
      </c>
      <c r="Y17" s="54"/>
      <c r="Z17" s="51">
        <f>SUM($Z$7:$Z$10)-(Z16+Z15)</f>
        <v>125.2</v>
      </c>
    </row>
    <row r="18" spans="2:26" s="4" customFormat="1" ht="18.95" customHeight="1" x14ac:dyDescent="0.25">
      <c r="B18" s="31"/>
      <c r="C18" s="76" t="s">
        <v>12</v>
      </c>
      <c r="D18" s="71">
        <f>(VLOOKUP($N$2,'CUMUL résultats semaine'!$A:$BL,3,0)/SUMIF('ETP Challenge'!$D:$D,$N$2,'ETP Challenge'!$E:$E))/6</f>
        <v>0.52264808362369342</v>
      </c>
      <c r="E18" s="71">
        <f>IF(ISNUMBER(D$20),(VLOOKUP($N$2,'CUMUL résultats semaine'!$A:$BL,12,0)/SUMIF('ETP Challenge'!$D:$D,$N$2,'ETP Challenge'!$E:$E))/5,D18)</f>
        <v>0.69686411149825778</v>
      </c>
      <c r="F18" s="71">
        <f>IF(ISNUMBER(E$20),(VLOOKUP($N$2,'CUMUL résultats semaine'!$A:$BL,21,0)/SUMIF('ETP Challenge'!$D:$D,$N$2,'ETP Challenge'!$E:$E))/4,E18)</f>
        <v>0.95818815331010454</v>
      </c>
      <c r="G18" s="71">
        <f>IF(ISNUMBER(F$20),(VLOOKUP($N$2,'CUMUL résultats semaine'!$A:$BL,30,0)/SUMIF('ETP Challenge'!$D:$D,$N$2,'ETP Challenge'!$E:$E))/3,F18)</f>
        <v>0.95818815331010454</v>
      </c>
      <c r="H18" s="71">
        <f>IF(ISNUMBER(G$20),(VLOOKUP($N$2,'CUMUL résultats semaine'!$A:$BL,39,0)/SUMIF('ETP Challenge'!$D:$D,$N$2,'ETP Challenge'!$E:$E))/2,G18)</f>
        <v>0.95818815331010454</v>
      </c>
      <c r="I18" s="71">
        <f>IF(ISNUMBER(H$20),(VLOOKUP($N$2,'CUMUL résultats semaine'!$A:$BL,48,0)/SUMIF('ETP Challenge'!$D:$D,$N$2,'ETP Challenge'!$E:$E)),H18)</f>
        <v>0.95818815331010454</v>
      </c>
      <c r="J18" s="15"/>
      <c r="K18" s="32" t="s">
        <v>3</v>
      </c>
      <c r="L18" s="33" t="s">
        <v>18</v>
      </c>
      <c r="M18" s="21"/>
      <c r="N18" s="248"/>
      <c r="O18" s="23"/>
      <c r="P18" s="32" t="s">
        <v>3</v>
      </c>
      <c r="Q18" s="232" t="s">
        <v>18</v>
      </c>
      <c r="R18" s="232"/>
      <c r="S18" s="34"/>
      <c r="X18" s="49" t="s">
        <v>380</v>
      </c>
      <c r="Y18" s="52">
        <f>ROUND(VLOOKUP(N2,'Coller ici dernier suivi PV'!C:BR,55,0)*100,1)</f>
        <v>208.7</v>
      </c>
      <c r="Z18" s="52">
        <f>IF(Y18&gt;=120,120,Y18)</f>
        <v>120</v>
      </c>
    </row>
    <row r="19" spans="2:26" s="4" customFormat="1" ht="18.95" customHeight="1" x14ac:dyDescent="0.25">
      <c r="B19" s="31"/>
      <c r="C19" s="76" t="s">
        <v>13</v>
      </c>
      <c r="D19" s="71">
        <f>(VLOOKUP($N$2,'CUMUL résultats semaine'!$A:$BL,4,0)/SUMIF('ETP Challenge'!$D:$D,$N$2,'ETP Challenge'!$E:$E))/6</f>
        <v>2.264808362369338</v>
      </c>
      <c r="E19" s="71">
        <f>IF(ISNUMBER(D$20),(VLOOKUP($N$2,'CUMUL résultats semaine'!$A:$BL,13,0)/SUMIF('ETP Challenge'!$D:$D,$N$2,'ETP Challenge'!$E:$E))/5,D19)</f>
        <v>2.7874564459930311</v>
      </c>
      <c r="F19" s="71">
        <f>IF(ISNUMBER(E$20),(VLOOKUP($N$2,'CUMUL résultats semaine'!$A:$BL,22,0)/SUMIF('ETP Challenge'!$D:$D,$N$2,'ETP Challenge'!$E:$E))/4,E19)</f>
        <v>3.5714285714285712</v>
      </c>
      <c r="G19" s="71">
        <f>IF(ISNUMBER(F$20),(VLOOKUP($N$2,'CUMUL résultats semaine'!$A:$BL,31,0)/SUMIF('ETP Challenge'!$D:$D,$N$2,'ETP Challenge'!$E:$E))/3,F19)</f>
        <v>3.5714285714285712</v>
      </c>
      <c r="H19" s="71">
        <f>IF(ISNUMBER(G$20),(VLOOKUP($N$2,'CUMUL résultats semaine'!$A:$BL,40,0)/SUMIF('ETP Challenge'!$D:$D,$N$2,'ETP Challenge'!$E:$E))/2,G19)</f>
        <v>3.5714285714285712</v>
      </c>
      <c r="I19" s="71">
        <f>IF(ISNUMBER(H$20),(VLOOKUP($N$2,'CUMUL résultats semaine'!$A:$BL,49,0)/SUMIF('ETP Challenge'!$D:$D,$N$2,'ETP Challenge'!$E:$E)),H19)</f>
        <v>3.5714285714285712</v>
      </c>
      <c r="J19" s="15"/>
      <c r="K19" s="25">
        <f>IF(ISNUMBER(VLOOKUP(N2,'PROD MRH4'!D:E,2,0)),VLOOKUP(N2,'PROD MRH4'!D:E,2,0),0)</f>
        <v>1</v>
      </c>
      <c r="L19" s="135">
        <f>K19/SUMIF('ETP Challenge'!$D:$D,$N$2,'ETP Challenge'!$E:$E)</f>
        <v>0.34843205574912889</v>
      </c>
      <c r="M19" s="21"/>
      <c r="N19" s="142">
        <f>IF(Y3=6,0,L19/(2*(6-Y3)))</f>
        <v>8.7108013937282222E-2</v>
      </c>
      <c r="O19" s="23"/>
      <c r="P19" s="136">
        <f>(ROUND(2*SUMIF('ETP Challenge'!$D:$D,$N$2,'ETP Challenge'!$E:$E),1)*6 - K19)/Y3</f>
        <v>8.3000000000000007</v>
      </c>
      <c r="Q19" s="238">
        <f>P19/SUMIF('ETP Challenge'!$D:$D,$N$2,'ETP Challenge'!$E:$E)</f>
        <v>2.8919860627177703</v>
      </c>
      <c r="R19" s="239"/>
      <c r="S19" s="34"/>
      <c r="X19" s="46" t="s">
        <v>374</v>
      </c>
      <c r="Y19" s="53"/>
      <c r="Z19" s="47">
        <v>1</v>
      </c>
    </row>
    <row r="20" spans="2:26" s="4" customFormat="1" ht="18.95" customHeight="1" thickBot="1" x14ac:dyDescent="0.3">
      <c r="B20" s="31"/>
      <c r="C20" s="76" t="s">
        <v>442</v>
      </c>
      <c r="D20" s="71">
        <f>IF(ISNUMBER(VLOOKUP($N$2,'CUMUL résultats semaine'!A:BL,11,0)),(VLOOKUP($N$2,'CUMUL résultats semaine'!A:BL,11,0)-VLOOKUP($N$2,'CUMUL résultats semaine'!A:BL,2,0))/SUMIF('ETP Challenge'!$D:$D,$N$2,'ETP Challenge'!$E:$E),"-")</f>
        <v>-0.34843205574912889</v>
      </c>
      <c r="E20" s="71">
        <f>IF(ISNUMBER(VLOOKUP($N$2,'CUMUL résultats semaine'!A:BL,20,0)),(VLOOKUP($N$2,'CUMUL résultats semaine'!A:BL,20,0)-VLOOKUP($N$2,'CUMUL résultats semaine'!A:BL,11,0))/SUMIF('ETP Challenge'!$D:$D,$N$2,'ETP Challenge'!$E:$E),"-")</f>
        <v>-0.34843205574912889</v>
      </c>
      <c r="F20" s="71" t="str">
        <f>IF(ISNUMBER(VLOOKUP($N$2,'CUMUL résultats semaine'!A:BL,29,0)),(VLOOKUP($N$2,'CUMUL résultats semaine'!A:BL,29,0)-VLOOKUP($N$2,'CUMUL résultats semaine'!A:BL,20,0))/SUMIF('ETP Challenge'!$D:$D,$N$2,'ETP Challenge'!$E:$E),"-")</f>
        <v>-</v>
      </c>
      <c r="G20" s="71" t="str">
        <f>IF(ISNUMBER(VLOOKUP($N$2,'CUMUL résultats semaine'!A:BL,38,0)),(VLOOKUP($N$2,'CUMUL résultats semaine'!A:BL,38,0)-VLOOKUP($N$2,'CUMUL résultats semaine'!A:BL,29,0))/SUMIF('ETP Challenge'!$D:$D,$N$2,'ETP Challenge'!$E:$E),"-")</f>
        <v>-</v>
      </c>
      <c r="H20" s="71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71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40"/>
      <c r="O20" s="23"/>
      <c r="P20" s="37"/>
      <c r="Q20" s="38"/>
      <c r="R20" s="39"/>
      <c r="S20" s="34"/>
      <c r="X20" s="50" t="s">
        <v>375</v>
      </c>
      <c r="Y20" s="51"/>
      <c r="Z20" s="51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44" t="s">
        <v>554</v>
      </c>
      <c r="Y23" s="45" t="s">
        <v>555</v>
      </c>
      <c r="Z23" s="45" t="s">
        <v>561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46" t="str">
        <f>IF($N$27&gt;100,"TOP 100","TOP 50")</f>
        <v>TOP 100</v>
      </c>
      <c r="Y24" s="115">
        <f>IF(X24="TOP 100",VLOOKUP($Y$4,'BAROM CA UC'!$E:$Z,21,0),VLOOKUP($Y$4,'BAROM CA UC'!$E:$Z,20,0))</f>
        <v>948522.42983984808</v>
      </c>
      <c r="Z24" s="114">
        <f>IF(Y24&lt;=0,0,Y24/SUMIF('ETP Challenge'!$D:$D,$N$2,'ETP Challenge'!$E:$E)/1000)/$Y$3</f>
        <v>82.623905038314291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46" t="str">
        <f>IF($N$27&gt;100,"TOP 50","TOP 30")</f>
        <v>TOP 50</v>
      </c>
      <c r="Y25" s="115">
        <f>IF(X25="TOP 50",VLOOKUP($Y$4,'BAROM CA UC'!$E:$Z,20,0),VLOOKUP($Y$4,'BAROM CA UC'!$E:$Z,19,0))</f>
        <v>1275814.9699058933</v>
      </c>
      <c r="Z25" s="114">
        <f>IF(Y25&lt;=0,0,Y25/SUMIF('ETP Challenge'!$D:$D,$N$2,'ETP Challenge'!$E:$E)/1000)/$Y$3</f>
        <v>111.13370817995586</v>
      </c>
    </row>
    <row r="26" spans="2:26" ht="15" customHeight="1" x14ac:dyDescent="0.25">
      <c r="B26" s="26"/>
      <c r="C26" s="1"/>
      <c r="D26" s="1"/>
      <c r="E26" s="1"/>
      <c r="F26" s="1"/>
      <c r="G26" s="255" t="s">
        <v>672</v>
      </c>
      <c r="H26" s="256"/>
      <c r="I26" s="257"/>
      <c r="J26" s="1"/>
      <c r="K26" s="1"/>
      <c r="L26" s="1"/>
      <c r="M26" s="1"/>
      <c r="N26" s="1"/>
      <c r="O26" s="1"/>
      <c r="P26" s="1"/>
      <c r="Q26" s="1"/>
      <c r="R26" s="1"/>
      <c r="S26" s="27"/>
      <c r="X26" s="46" t="str">
        <f>IF(N27&lt;10,"TOP 1",IF($N$27&gt;100,"TOP 30","TOP 10"))</f>
        <v>TOP 30</v>
      </c>
      <c r="Y26" s="115">
        <f>IF(X26="TOP 1",VLOOKUP($Y$4,'BAROM CA UC'!$E:$Z,17,0),IF(X26="TOP 10",VLOOKUP($Y$4,'BAROM CA UC'!$E:$Z,18,0),VLOOKUP($Y$4,'BAROM CA UC'!$E:$Z,19,0)))</f>
        <v>1532133.4613393494</v>
      </c>
      <c r="Z26" s="114">
        <f>IF(Y26&lt;=0,0,Y26/SUMIF('ETP Challenge'!$D:$D,$N$2,'ETP Challenge'!$E:$E)/1000)/$Y$3</f>
        <v>133.46110290412452</v>
      </c>
    </row>
    <row r="27" spans="2:26" ht="15.75" thickBot="1" x14ac:dyDescent="0.3">
      <c r="B27" s="26"/>
      <c r="C27" s="1"/>
      <c r="D27" s="1"/>
      <c r="E27" s="1"/>
      <c r="F27" s="1"/>
      <c r="G27" s="258"/>
      <c r="H27" s="234"/>
      <c r="I27" s="259"/>
      <c r="J27" s="1"/>
      <c r="K27" s="242" t="s">
        <v>15</v>
      </c>
      <c r="L27" s="242"/>
      <c r="M27" s="242"/>
      <c r="N27" s="19">
        <f>VLOOKUP($Y$4,'BAROM CA UC'!$E:$Z,7,0)</f>
        <v>289</v>
      </c>
      <c r="O27" s="242" t="s">
        <v>16</v>
      </c>
      <c r="P27" s="242"/>
      <c r="Q27" s="242"/>
      <c r="R27" s="20">
        <f>VLOOKUP($Y$4,'BAROM CA UC'!$E:$Z,6,0)</f>
        <v>0.9855443959181841</v>
      </c>
      <c r="S27" s="27"/>
      <c r="X27" s="46"/>
      <c r="Y27" s="115"/>
      <c r="Z27" s="115"/>
    </row>
    <row r="28" spans="2:26" x14ac:dyDescent="0.25">
      <c r="B28" s="26"/>
      <c r="C28" s="1"/>
      <c r="D28" s="1"/>
      <c r="E28" s="1"/>
      <c r="F28" s="1"/>
      <c r="G28" s="258"/>
      <c r="H28" s="234"/>
      <c r="I28" s="259"/>
      <c r="J28" s="1"/>
      <c r="K28" s="1"/>
      <c r="L28" s="1"/>
      <c r="M28" s="1"/>
      <c r="N28" s="1"/>
      <c r="O28" s="1"/>
      <c r="P28" s="1"/>
      <c r="Q28" s="1"/>
      <c r="R28" s="16"/>
      <c r="S28" s="27"/>
      <c r="X28" s="44" t="s">
        <v>556</v>
      </c>
      <c r="Y28" s="45" t="s">
        <v>555</v>
      </c>
      <c r="Z28" s="45" t="s">
        <v>561</v>
      </c>
    </row>
    <row r="29" spans="2:26" x14ac:dyDescent="0.25">
      <c r="B29" s="26"/>
      <c r="C29" s="1"/>
      <c r="D29" s="1"/>
      <c r="E29" s="1"/>
      <c r="F29" s="1"/>
      <c r="G29" s="260" t="str">
        <f>ROUND(VLOOKUP(N2,'Meilleures perf'!C:G,4,0)/1000,1) &amp; "K€ d'engagements par ETP"</f>
        <v>34,7K€ d'engagements par ETP</v>
      </c>
      <c r="H29" s="233"/>
      <c r="I29" s="261"/>
      <c r="J29" s="1"/>
      <c r="K29" s="1"/>
      <c r="L29" s="1"/>
      <c r="M29" s="1"/>
      <c r="N29" s="1"/>
      <c r="O29" s="1"/>
      <c r="P29" s="1"/>
      <c r="Q29" s="1"/>
      <c r="R29" s="1"/>
      <c r="S29" s="27"/>
      <c r="X29" s="46" t="str">
        <f>IF($M$45&gt;100,"TOP 100","TOP 50")</f>
        <v>TOP 100</v>
      </c>
      <c r="Y29" s="116">
        <f>IF(X29="TOP 100",VLOOKUP($Y$4,'BAROM IZICARTES'!$E:$Z,22,0),VLOOKUP($Y$4,'BAROM IZICARTES'!$E:$Z,21,0))</f>
        <v>14.151117197078445</v>
      </c>
      <c r="Z29" s="116">
        <f>IF(Y29&lt;=0,0,Y29/SUMIF('ETP Challenge'!$D:$D,$N$2,'ETP Challenge'!$E:$E))/$Y$3</f>
        <v>1.2326757140312234</v>
      </c>
    </row>
    <row r="30" spans="2:26" ht="15" customHeight="1" x14ac:dyDescent="0.25">
      <c r="B30" s="26"/>
      <c r="C30" s="1"/>
      <c r="D30" s="1"/>
      <c r="E30" s="1"/>
      <c r="F30" s="1"/>
      <c r="G30" s="260"/>
      <c r="H30" s="233"/>
      <c r="I30" s="261"/>
      <c r="J30" s="1"/>
      <c r="K30" s="1"/>
      <c r="L30" s="1"/>
      <c r="M30" s="1"/>
      <c r="N30" s="1"/>
      <c r="O30" s="1"/>
      <c r="P30" s="1"/>
      <c r="Q30" s="1"/>
      <c r="R30" s="1"/>
      <c r="S30" s="27"/>
      <c r="X30" s="46" t="str">
        <f>IF($M$45&gt;100,"TOP 50","TOP 30")</f>
        <v>TOP 50</v>
      </c>
      <c r="Y30" s="116">
        <f>IF(X30="TOP 50",VLOOKUP($Y$4,'BAROM IZICARTES'!$E:$Z,21,0),VLOOKUP($Y$4,'BAROM IZICARTES'!$E:$Z,20,0))</f>
        <v>21.283251094187101</v>
      </c>
      <c r="Z30" s="116">
        <f>IF(Y30&lt;=0,0,Y30/SUMIF('ETP Challenge'!$D:$D,$N$2,'ETP Challenge'!$E:$E))/$Y$3</f>
        <v>1.8539417329431271</v>
      </c>
    </row>
    <row r="31" spans="2:26" ht="15" customHeight="1" x14ac:dyDescent="0.25">
      <c r="B31" s="26"/>
      <c r="C31" s="236" t="str">
        <f>Y15&amp; "%"</f>
        <v>113,8%</v>
      </c>
      <c r="D31" s="237"/>
      <c r="E31" s="237"/>
      <c r="F31" s="1"/>
      <c r="G31" s="262"/>
      <c r="H31" s="263"/>
      <c r="I31" s="264"/>
      <c r="J31" s="1"/>
      <c r="K31" s="1"/>
      <c r="L31" s="1"/>
      <c r="M31" s="1"/>
      <c r="N31" s="1"/>
      <c r="O31" s="1"/>
      <c r="P31" s="1"/>
      <c r="Q31" s="1"/>
      <c r="R31" s="1"/>
      <c r="S31" s="27"/>
      <c r="X31" s="46" t="str">
        <f>IF($M$45&lt;10,"TOP1",IF($M$45&gt;100,"TOP 30","TOP 10"))</f>
        <v>TOP 30</v>
      </c>
      <c r="Y31" s="116">
        <f>IF(X31="TOP 1",VLOOKUP($Y$4,'BAROM IZICARTES'!$E:$Z,18,0),IF(X31="TOP 10",VLOOKUP($Y$4,'BAROM IZICARTES'!$E:$Z,19,0),VLOOKUP($Y$4,'BAROM IZICARTES'!$E:$Z,20,0)))</f>
        <v>24.707074560576377</v>
      </c>
      <c r="Z31" s="116">
        <f>IF(Y31&lt;=0,0,Y31/SUMIF('ETP Challenge'!$D:$D,$N$2,'ETP Challenge'!$E:$E))/$Y$3</f>
        <v>2.1521841951721581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46"/>
      <c r="Y32" s="115"/>
      <c r="Z32" s="115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44" t="s">
        <v>557</v>
      </c>
      <c r="Y33" s="45" t="s">
        <v>555</v>
      </c>
      <c r="Z33" s="45" t="s">
        <v>561</v>
      </c>
    </row>
    <row r="34" spans="2:26" ht="30" customHeight="1" x14ac:dyDescent="0.25">
      <c r="B34" s="26"/>
      <c r="C34" s="1"/>
      <c r="D34" s="224" t="s">
        <v>444</v>
      </c>
      <c r="E34" s="224"/>
      <c r="F34" s="224"/>
      <c r="G34" s="224"/>
      <c r="H34" s="224"/>
      <c r="I34" s="224"/>
      <c r="J34" s="1"/>
      <c r="K34" s="1"/>
      <c r="L34" s="1"/>
      <c r="M34" s="1"/>
      <c r="N34" s="1"/>
      <c r="O34" s="1"/>
      <c r="P34" s="1"/>
      <c r="Q34" s="1"/>
      <c r="R34" s="1"/>
      <c r="S34" s="27"/>
      <c r="X34" s="46" t="str">
        <f>IF($R$45&gt;100,"TOP 100","TOP 50")</f>
        <v>TOP 100</v>
      </c>
      <c r="Y34" s="116">
        <f>IF(X34="TOP 100",VLOOKUP($Y$4,'BAROM CARTES HDG'!$E:$Z,22,0),VLOOKUP($Y$4,'BAROM CARTES HDG'!$E:$Z,21,0))</f>
        <v>10.413909930130364</v>
      </c>
      <c r="Z34" s="116">
        <f>IF(Y34&lt;=0,0,Y34/SUMIF('ETP Challenge'!$D:$D,$N$2,'ETP Challenge'!$E:$E))/$Y$3</f>
        <v>0.90713501133539753</v>
      </c>
    </row>
    <row r="35" spans="2:26" ht="18.95" customHeight="1" x14ac:dyDescent="0.25">
      <c r="B35" s="26"/>
      <c r="C35" s="15"/>
      <c r="D35" s="72" t="s">
        <v>6</v>
      </c>
      <c r="E35" s="72" t="s">
        <v>7</v>
      </c>
      <c r="F35" s="72" t="s">
        <v>8</v>
      </c>
      <c r="G35" s="72" t="s">
        <v>9</v>
      </c>
      <c r="H35" s="72" t="s">
        <v>10</v>
      </c>
      <c r="I35" s="72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46" t="str">
        <f>IF($R$45&gt;100,"TOP 50","TOP 30")</f>
        <v>TOP 50</v>
      </c>
      <c r="Y35" s="116">
        <f>IF(X35="TOP 50",VLOOKUP($Y$4,'BAROM CARTES HDG'!$E:$Z,21,0),VLOOKUP($Y$4,'BAROM CARTES HDG'!$E:$Z,20,0))</f>
        <v>25.727171113682459</v>
      </c>
      <c r="Z35" s="116">
        <f>IF(Y35&lt;=0,0,Y35/SUMIF('ETP Challenge'!$D:$D,$N$2,'ETP Challenge'!$E:$E))/$Y$3</f>
        <v>2.2410427799374966</v>
      </c>
    </row>
    <row r="36" spans="2:26" ht="18.95" customHeight="1" x14ac:dyDescent="0.25">
      <c r="B36" s="26"/>
      <c r="C36" s="76" t="s">
        <v>12</v>
      </c>
      <c r="D36" s="71">
        <f>(VLOOKUP($N$2,'CUMUL résultats semaine'!$A:$BL,6,0)/SUMIF('ETP Challenge'!$D:$D,$N$2,'ETP Challenge'!$E:$E))/6</f>
        <v>0</v>
      </c>
      <c r="E36" s="71">
        <f>IF(ISNUMBER(D$38),(VLOOKUP($N$2,'CUMUL résultats semaine'!$A:$BL,15,0)/SUMIF('ETP Challenge'!$D:$D,$N$2,'ETP Challenge'!$E:$E))/5,D36)</f>
        <v>0</v>
      </c>
      <c r="F36" s="71">
        <f>IF(ISNUMBER(E$20),(VLOOKUP($N$2,'CUMUL résultats semaine'!$A:$BL,24,0)/SUMIF('ETP Challenge'!$D:$D,$N$2,'ETP Challenge'!$E:$E))/4,E36)</f>
        <v>0</v>
      </c>
      <c r="G36" s="71">
        <f>IF(ISNUMBER(F$20),(VLOOKUP($N$2,'CUMUL résultats semaine'!$A:$BL,33,0)/SUMIF('ETP Challenge'!$D:$D,$N$2,'ETP Challenge'!$E:$E))/3,F36)</f>
        <v>0</v>
      </c>
      <c r="H36" s="71">
        <f>IF(ISNUMBER(G$20),(VLOOKUP($N$2,'CUMUL résultats semaine'!$A:$BL,42,0)/SUMIF('ETP Challenge'!$D:$D,$N$2,'ETP Challenge'!$E:$E))/2,G36)</f>
        <v>0</v>
      </c>
      <c r="I36" s="71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46" t="str">
        <f>IF($R$45&lt;10,"TOP1",IF($R$45&gt;100,"TOP 30","TOP 10"))</f>
        <v>TOP 30</v>
      </c>
      <c r="Y36" s="116">
        <f>IF(X36="TOP 1",VLOOKUP($Y$4,'BAROM CARTES HDG'!$E:$Z,18,0),IF(X36="TOP 10",VLOOKUP($Y$4,'BAROM CARTES HDG'!$E:$Z,19,0),VLOOKUP($Y$4,'BAROM CARTES HDG'!$E:$Z,20,0)))</f>
        <v>33.526966506018695</v>
      </c>
      <c r="Z36" s="116">
        <f>IF(Y36&lt;=0,0,Y36/SUMIF('ETP Challenge'!$D:$D,$N$2,'ETP Challenge'!$E:$E))/$Y$3</f>
        <v>2.920467465681071</v>
      </c>
    </row>
    <row r="37" spans="2:26" ht="18.95" customHeight="1" x14ac:dyDescent="0.25">
      <c r="B37" s="26"/>
      <c r="C37" s="76" t="s">
        <v>13</v>
      </c>
      <c r="D37" s="71">
        <f>(VLOOKUP($N$2,'CUMUL résultats semaine'!$A:$BL,7,0)/SUMIF('ETP Challenge'!$D:$D,$N$2,'ETP Challenge'!$E:$E))/6</f>
        <v>6.2137049941927991</v>
      </c>
      <c r="E37" s="71">
        <f>IF(ISNUMBER(D$38),(VLOOKUP($N$2,'CUMUL résultats semaine'!$A:$BL,16,0)/SUMIF('ETP Challenge'!$D:$D,$N$2,'ETP Challenge'!$E:$E))/5,D37)</f>
        <v>5.9233449477351909</v>
      </c>
      <c r="F37" s="71">
        <f>IF(ISNUMBER(E$20),(VLOOKUP($N$2,'CUMUL résultats semaine'!$A:$BL,25,0)/SUMIF('ETP Challenge'!$D:$D,$N$2,'ETP Challenge'!$E:$E))/4,E37)</f>
        <v>7.3170731707317067</v>
      </c>
      <c r="G37" s="71">
        <f>IF(ISNUMBER(F$20),(VLOOKUP($N$2,'CUMUL résultats semaine'!$A:$BL,34,0)/SUMIF('ETP Challenge'!$D:$D,$N$2,'ETP Challenge'!$E:$E))/3,F37)</f>
        <v>7.3170731707317067</v>
      </c>
      <c r="H37" s="71">
        <f>IF(ISNUMBER(G$20),(VLOOKUP($N$2,'CUMUL résultats semaine'!$A:$BL,43,0)/SUMIF('ETP Challenge'!$D:$D,$N$2,'ETP Challenge'!$E:$E))/2,G37)</f>
        <v>7.3170731707317067</v>
      </c>
      <c r="I37" s="71">
        <f>IF(ISNUMBER(H$20),(VLOOKUP($N$2,'CUMUL résultats semaine'!$A:$BL,52,0)/SUMIF('ETP Challenge'!$D:$D,$N$2,'ETP Challenge'!$E:$E)),H37)</f>
        <v>7.3170731707317067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76" t="s">
        <v>442</v>
      </c>
      <c r="D38" s="137">
        <f>IF(ISNUMBER(VLOOKUP($N$2,'CUMUL résultats semaine'!A:BL,14,0)),(VLOOKUP($N$2,'CUMUL résultats semaine'!A:BL,14,0)-VLOOKUP($N$2,'CUMUL résultats semaine'!A:BL,5,0))/SUMIF('ETP Challenge'!$D:$D,$N$2,'ETP Challenge'!$E:$E),"-")</f>
        <v>7.4192264808362784</v>
      </c>
      <c r="E38" s="137">
        <f>IF(ISNUMBER(VLOOKUP($N$2,'CUMUL résultats semaine'!A:BL,23,0)),(VLOOKUP($N$2,'CUMUL résultats semaine'!A:BL,23,0)-VLOOKUP($N$2,'CUMUL résultats semaine'!A:BL,14,0))/SUMIF('ETP Challenge'!$D:$D,$N$2,'ETP Challenge'!$E:$E),"-")</f>
        <v>0.47003484320555144</v>
      </c>
      <c r="F38" s="137" t="str">
        <f>IF(ISNUMBER(VLOOKUP($N$2,'CUMUL résultats semaine'!A:BL,32,0)),(VLOOKUP($N$2,'CUMUL résultats semaine'!A:BL,32,0)-VLOOKUP($N$2,'CUMUL résultats semaine'!A:BL,23,0))/SUMIF('ETP Challenge'!$D:$D,$N$2,'ETP Challenge'!$E:$E),"-")</f>
        <v>-</v>
      </c>
      <c r="G38" s="137" t="str">
        <f>IF(ISNUMBER(VLOOKUP($N$2,'CUMUL résultats semaine'!A:BL,41,0)),(VLOOKUP($N$2,'CUMUL résultats semaine'!A:BL,41,0)-VLOOKUP($N$2,'CUMUL résultats semaine'!A:BL,32,0))/SUMIF('ETP Challenge'!$D:$D,$N$2,'ETP Challenge'!$E:$E),"-")</f>
        <v>-</v>
      </c>
      <c r="H38" s="137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37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55" t="s">
        <v>672</v>
      </c>
      <c r="H44" s="256"/>
      <c r="I44" s="257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58"/>
      <c r="H45" s="234"/>
      <c r="I45" s="259"/>
      <c r="J45" s="1"/>
      <c r="K45" s="243" t="s">
        <v>15</v>
      </c>
      <c r="L45" s="244"/>
      <c r="M45" s="240">
        <f>VLOOKUP($Y$4,'BAROM IZICARTES'!$E:$Z,7,0)</f>
        <v>254</v>
      </c>
      <c r="N45" s="241"/>
      <c r="O45" s="1"/>
      <c r="P45" s="243" t="s">
        <v>15</v>
      </c>
      <c r="Q45" s="244"/>
      <c r="R45" s="112">
        <f>VLOOKUP($Y$4,'BAROM CARTES HDG'!$E:$Z,7,0)</f>
        <v>163</v>
      </c>
      <c r="S45" s="27"/>
    </row>
    <row r="46" spans="2:26" x14ac:dyDescent="0.25">
      <c r="B46" s="26"/>
      <c r="C46" s="1"/>
      <c r="D46" s="1"/>
      <c r="E46" s="1"/>
      <c r="F46" s="1"/>
      <c r="G46" s="258"/>
      <c r="H46" s="234"/>
      <c r="I46" s="259"/>
      <c r="J46" s="1"/>
      <c r="K46" s="243" t="s">
        <v>16</v>
      </c>
      <c r="L46" s="244"/>
      <c r="M46" s="245">
        <f>VLOOKUP($Y$4,'BAROM IZICARTES'!$E:$Z,6,0)</f>
        <v>0.96071457813414241</v>
      </c>
      <c r="N46" s="246"/>
      <c r="O46" s="1"/>
      <c r="P46" s="243" t="s">
        <v>16</v>
      </c>
      <c r="Q46" s="244"/>
      <c r="R46" s="113">
        <f>VLOOKUP($Y$4,'BAROM CARTES HDG'!$E:$Z,6,0)</f>
        <v>0.83156823416112391</v>
      </c>
      <c r="S46" s="27"/>
    </row>
    <row r="47" spans="2:26" x14ac:dyDescent="0.25">
      <c r="B47" s="26"/>
      <c r="C47" s="1"/>
      <c r="D47" s="1"/>
      <c r="E47" s="1"/>
      <c r="F47" s="1"/>
      <c r="G47" s="249" t="str">
        <f>ROUND(VLOOKUP(N2,'Meilleures perf'!C:G,5,0),1) &amp; " contrats par ETP"</f>
        <v>5,1 contrats par ETP</v>
      </c>
      <c r="H47" s="250"/>
      <c r="I47" s="251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49"/>
      <c r="H48" s="250"/>
      <c r="I48" s="251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36" t="str">
        <f>Y18&amp; "%"</f>
        <v>208,7%</v>
      </c>
      <c r="D49" s="237"/>
      <c r="E49" s="237"/>
      <c r="F49" s="1"/>
      <c r="G49" s="252"/>
      <c r="H49" s="253"/>
      <c r="I49" s="254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24" t="s">
        <v>14</v>
      </c>
      <c r="E52" s="224"/>
      <c r="F52" s="224"/>
      <c r="G52" s="224"/>
      <c r="H52" s="224"/>
      <c r="I52" s="224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72" t="s">
        <v>6</v>
      </c>
      <c r="E53" s="72" t="s">
        <v>7</v>
      </c>
      <c r="F53" s="72" t="s">
        <v>8</v>
      </c>
      <c r="G53" s="72" t="s">
        <v>9</v>
      </c>
      <c r="H53" s="72" t="s">
        <v>10</v>
      </c>
      <c r="I53" s="72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76" t="s">
        <v>12</v>
      </c>
      <c r="D54" s="71">
        <f>(VLOOKUP($N$2,'CUMUL résultats semaine'!$A:$BL,9,0)/SUMIF('ETP Challenge'!$D:$D,$N$2,'ETP Challenge'!$E:$E))/6</f>
        <v>0</v>
      </c>
      <c r="E54" s="71">
        <f>IF(ISNUMBER(D$56),(VLOOKUP($N$2,'CUMUL résultats semaine'!$A:$BL,18,0)/SUMIF('ETP Challenge'!$D:$D,$N$2,'ETP Challenge'!$E:$E))/5,D54)</f>
        <v>0</v>
      </c>
      <c r="F54" s="71">
        <f>IF(ISNUMBER(E$56),(VLOOKUP($N$2,'CUMUL résultats semaine'!$A:$BL,27,0)/SUMIF('ETP Challenge'!$D:$D,$N$2,'ETP Challenge'!$E:$E))/4,E54)</f>
        <v>0</v>
      </c>
      <c r="G54" s="71">
        <f>IF(ISNUMBER(F$56),(VLOOKUP($N$2,'CUMUL résultats semaine'!$A:$BL,36,0)/SUMIF('ETP Challenge'!$D:$D,$N$2,'ETP Challenge'!$E:$E))/3,F54)</f>
        <v>0</v>
      </c>
      <c r="H54" s="71">
        <f>IF(ISNUMBER(G$56),(VLOOKUP($N$2,'CUMUL résultats semaine'!$A:$BL,45,0)/SUMIF('ETP Challenge'!$D:$D,$N$2,'ETP Challenge'!$E:$E))/2,G54)</f>
        <v>0</v>
      </c>
      <c r="I54" s="71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76" t="s">
        <v>13</v>
      </c>
      <c r="D55" s="71">
        <f>(VLOOKUP($N$2,'CUMUL résultats semaine'!$A:$BL,10,0)/SUMIF('ETP Challenge'!$D:$D,$N$2,'ETP Challenge'!$E:$E))/6</f>
        <v>0</v>
      </c>
      <c r="E55" s="71">
        <f>IF(ISNUMBER(D$56),(VLOOKUP($N$2,'CUMUL résultats semaine'!$A:$BL,19,0)/SUMIF('ETP Challenge'!$D:$D,$N$2,'ETP Challenge'!$E:$E))/5,D55)</f>
        <v>0</v>
      </c>
      <c r="F55" s="71">
        <f>IF(ISNUMBER(E$56),(VLOOKUP($N$2,'CUMUL résultats semaine'!$A:$BL,28,0)/SUMIF('ETP Challenge'!$D:$D,$N$2,'ETP Challenge'!$E:$E))/4,E55)</f>
        <v>0</v>
      </c>
      <c r="G55" s="71">
        <f>IF(ISNUMBER(F$56),(VLOOKUP($N$2,'CUMUL résultats semaine'!$A:$BL,37,0)/SUMIF('ETP Challenge'!$D:$D,$N$2,'ETP Challenge'!$E:$E))/3,F55)</f>
        <v>0</v>
      </c>
      <c r="H55" s="71">
        <f>IF(ISNUMBER(G$56),(VLOOKUP($N$2,'CUMUL résultats semaine'!$A:$BL,46,0)/SUMIF('ETP Challenge'!$D:$D,$N$2,'ETP Challenge'!$E:$E))/2,G55)</f>
        <v>0</v>
      </c>
      <c r="I55" s="71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76" t="s">
        <v>442</v>
      </c>
      <c r="D56" s="137">
        <f>IF(ISNUMBER(VLOOKUP($N$2,'CUMUL résultats semaine'!A:BL,17,0)),(VLOOKUP($N$2,'CUMUL résultats semaine'!A:BL,17,0)-VLOOKUP($N$2,'CUMUL résultats semaine'!A:BL,8,0))/SUMIF('ETP Challenge'!$D:$D,$N$2,'ETP Challenge'!$E:$E),"-")</f>
        <v>1.0452961672473868</v>
      </c>
      <c r="E56" s="137">
        <f>IF(ISNUMBER(VLOOKUP($N$2,'CUMUL résultats semaine'!A:BL,26,0)),(VLOOKUP($N$2,'CUMUL résultats semaine'!A:BL,26,0)-VLOOKUP($N$2,'CUMUL résultats semaine'!A:BL,17,0))/SUMIF('ETP Challenge'!$D:$D,$N$2,'ETP Challenge'!$E:$E),"-")</f>
        <v>0</v>
      </c>
      <c r="F56" s="137" t="str">
        <f>IF(ISNUMBER(VLOOKUP($N$2,'CUMUL résultats semaine'!A:BL,35,0)),(VLOOKUP($N$2,'CUMUL résultats semaine'!A:BL,35,0)-VLOOKUP($N$2,'CUMUL résultats semaine'!A:BL,26,0))/SUMIF('ETP Challenge'!$D:$D,$N$2,'ETP Challenge'!$E:$E),"-")</f>
        <v>-</v>
      </c>
      <c r="G56" s="137" t="str">
        <f>IF(ISNUMBER(VLOOKUP($N$2,'CUMUL résultats semaine'!A:BL,44,0)),(VLOOKUP($N$2,'CUMUL résultats semaine'!A:BL,44,0)-VLOOKUP($N$2,'CUMUL résultats semaine'!A:BL,35,0))/SUMIF('ETP Challenge'!$D:$D,$N$2,'ETP Challenge'!$E:$E),"-")</f>
        <v>-</v>
      </c>
      <c r="H56" s="137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37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G44:I46"/>
    <mergeCell ref="C31:E31"/>
    <mergeCell ref="G8:I10"/>
    <mergeCell ref="G11:I13"/>
    <mergeCell ref="G26:I28"/>
    <mergeCell ref="G29:I31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68" bestFit="1" customWidth="1"/>
    <col min="2" max="64" width="10.5703125" style="67" customWidth="1"/>
    <col min="65" max="72" width="9.7109375" style="67" customWidth="1"/>
    <col min="73" max="127" width="11.42578125" style="67"/>
    <col min="128" max="16384" width="11.42578125" style="68"/>
  </cols>
  <sheetData>
    <row r="1" spans="1:127" x14ac:dyDescent="0.2">
      <c r="A1" s="68">
        <v>1</v>
      </c>
      <c r="B1" s="68">
        <v>2</v>
      </c>
      <c r="C1" s="68">
        <v>3</v>
      </c>
      <c r="D1" s="68">
        <v>4</v>
      </c>
      <c r="E1" s="68">
        <v>5</v>
      </c>
      <c r="F1" s="68">
        <v>6</v>
      </c>
      <c r="G1" s="68">
        <v>7</v>
      </c>
      <c r="H1" s="68">
        <v>8</v>
      </c>
      <c r="I1" s="68">
        <v>9</v>
      </c>
      <c r="J1" s="68">
        <v>10</v>
      </c>
      <c r="K1" s="68">
        <v>11</v>
      </c>
      <c r="L1" s="68">
        <v>12</v>
      </c>
      <c r="M1" s="68">
        <v>13</v>
      </c>
      <c r="N1" s="68">
        <v>14</v>
      </c>
      <c r="O1" s="68">
        <v>15</v>
      </c>
      <c r="P1" s="68">
        <v>16</v>
      </c>
      <c r="Q1" s="68">
        <v>17</v>
      </c>
      <c r="R1" s="68">
        <v>18</v>
      </c>
      <c r="S1" s="68">
        <v>19</v>
      </c>
      <c r="T1" s="68">
        <v>20</v>
      </c>
      <c r="U1" s="68">
        <v>21</v>
      </c>
      <c r="V1" s="68">
        <v>22</v>
      </c>
      <c r="W1" s="68">
        <v>23</v>
      </c>
      <c r="X1" s="68">
        <v>24</v>
      </c>
      <c r="Y1" s="68">
        <v>25</v>
      </c>
      <c r="Z1" s="68">
        <v>26</v>
      </c>
      <c r="AA1" s="68">
        <v>27</v>
      </c>
      <c r="AB1" s="68">
        <v>28</v>
      </c>
      <c r="AC1" s="68">
        <v>29</v>
      </c>
      <c r="AD1" s="68">
        <v>30</v>
      </c>
      <c r="AE1" s="68">
        <v>31</v>
      </c>
      <c r="AF1" s="68">
        <v>32</v>
      </c>
      <c r="AG1" s="68">
        <v>33</v>
      </c>
      <c r="AH1" s="68">
        <v>34</v>
      </c>
      <c r="AI1" s="68">
        <v>35</v>
      </c>
      <c r="AJ1" s="68">
        <v>36</v>
      </c>
      <c r="AK1" s="68">
        <v>37</v>
      </c>
      <c r="AL1" s="68">
        <v>38</v>
      </c>
      <c r="AM1" s="68">
        <v>39</v>
      </c>
      <c r="AN1" s="68">
        <v>40</v>
      </c>
      <c r="AO1" s="68">
        <v>41</v>
      </c>
      <c r="AP1" s="68">
        <v>42</v>
      </c>
      <c r="AQ1" s="68">
        <v>43</v>
      </c>
      <c r="AR1" s="68">
        <v>44</v>
      </c>
      <c r="AS1" s="68">
        <v>45</v>
      </c>
      <c r="AT1" s="68">
        <v>46</v>
      </c>
      <c r="AU1" s="68">
        <v>47</v>
      </c>
      <c r="AV1" s="68">
        <v>48</v>
      </c>
      <c r="AW1" s="68">
        <v>49</v>
      </c>
      <c r="AX1" s="68">
        <v>50</v>
      </c>
      <c r="AY1" s="68">
        <v>51</v>
      </c>
      <c r="AZ1" s="68">
        <v>52</v>
      </c>
      <c r="BA1" s="68">
        <v>53</v>
      </c>
      <c r="BB1" s="68">
        <v>54</v>
      </c>
      <c r="BC1" s="68">
        <v>55</v>
      </c>
      <c r="BD1" s="68">
        <v>56</v>
      </c>
      <c r="BE1" s="68">
        <v>57</v>
      </c>
      <c r="BF1" s="68">
        <v>58</v>
      </c>
      <c r="BG1" s="68">
        <v>59</v>
      </c>
      <c r="BH1" s="68">
        <v>60</v>
      </c>
      <c r="BI1" s="68">
        <v>61</v>
      </c>
      <c r="BJ1" s="68">
        <v>62</v>
      </c>
      <c r="BK1" s="68">
        <v>63</v>
      </c>
      <c r="BL1" s="68">
        <v>64</v>
      </c>
    </row>
    <row r="2" spans="1:127" s="65" customFormat="1" ht="47.25" customHeight="1" x14ac:dyDescent="0.2">
      <c r="A2" s="59" t="s">
        <v>21</v>
      </c>
      <c r="B2" s="60" t="s">
        <v>620</v>
      </c>
      <c r="C2" s="60" t="s">
        <v>381</v>
      </c>
      <c r="D2" s="60" t="s">
        <v>382</v>
      </c>
      <c r="E2" s="61" t="s">
        <v>621</v>
      </c>
      <c r="F2" s="61" t="s">
        <v>383</v>
      </c>
      <c r="G2" s="61" t="s">
        <v>384</v>
      </c>
      <c r="H2" s="62" t="s">
        <v>622</v>
      </c>
      <c r="I2" s="62" t="s">
        <v>385</v>
      </c>
      <c r="J2" s="62" t="s">
        <v>386</v>
      </c>
      <c r="K2" s="60" t="s">
        <v>623</v>
      </c>
      <c r="L2" s="60" t="s">
        <v>387</v>
      </c>
      <c r="M2" s="60" t="s">
        <v>388</v>
      </c>
      <c r="N2" s="61" t="s">
        <v>624</v>
      </c>
      <c r="O2" s="61" t="s">
        <v>389</v>
      </c>
      <c r="P2" s="61" t="s">
        <v>390</v>
      </c>
      <c r="Q2" s="62" t="s">
        <v>625</v>
      </c>
      <c r="R2" s="62" t="s">
        <v>391</v>
      </c>
      <c r="S2" s="62" t="s">
        <v>392</v>
      </c>
      <c r="T2" s="60" t="s">
        <v>626</v>
      </c>
      <c r="U2" s="60" t="s">
        <v>393</v>
      </c>
      <c r="V2" s="60" t="s">
        <v>394</v>
      </c>
      <c r="W2" s="61" t="s">
        <v>627</v>
      </c>
      <c r="X2" s="61" t="s">
        <v>395</v>
      </c>
      <c r="Y2" s="61" t="s">
        <v>396</v>
      </c>
      <c r="Z2" s="62" t="s">
        <v>628</v>
      </c>
      <c r="AA2" s="62" t="s">
        <v>397</v>
      </c>
      <c r="AB2" s="62" t="s">
        <v>398</v>
      </c>
      <c r="AC2" s="60" t="s">
        <v>629</v>
      </c>
      <c r="AD2" s="60" t="s">
        <v>399</v>
      </c>
      <c r="AE2" s="60" t="s">
        <v>400</v>
      </c>
      <c r="AF2" s="61" t="s">
        <v>630</v>
      </c>
      <c r="AG2" s="61" t="s">
        <v>401</v>
      </c>
      <c r="AH2" s="61" t="s">
        <v>402</v>
      </c>
      <c r="AI2" s="62" t="s">
        <v>631</v>
      </c>
      <c r="AJ2" s="62" t="s">
        <v>403</v>
      </c>
      <c r="AK2" s="62" t="s">
        <v>404</v>
      </c>
      <c r="AL2" s="60" t="s">
        <v>632</v>
      </c>
      <c r="AM2" s="60" t="s">
        <v>405</v>
      </c>
      <c r="AN2" s="60" t="s">
        <v>406</v>
      </c>
      <c r="AO2" s="61" t="s">
        <v>633</v>
      </c>
      <c r="AP2" s="61" t="s">
        <v>407</v>
      </c>
      <c r="AQ2" s="61" t="s">
        <v>408</v>
      </c>
      <c r="AR2" s="62" t="s">
        <v>634</v>
      </c>
      <c r="AS2" s="62" t="s">
        <v>409</v>
      </c>
      <c r="AT2" s="62" t="s">
        <v>410</v>
      </c>
      <c r="AU2" s="60" t="s">
        <v>635</v>
      </c>
      <c r="AV2" s="60" t="s">
        <v>411</v>
      </c>
      <c r="AW2" s="60" t="s">
        <v>412</v>
      </c>
      <c r="AX2" s="61" t="s">
        <v>636</v>
      </c>
      <c r="AY2" s="61" t="s">
        <v>413</v>
      </c>
      <c r="AZ2" s="61" t="s">
        <v>414</v>
      </c>
      <c r="BA2" s="62" t="s">
        <v>637</v>
      </c>
      <c r="BB2" s="62" t="s">
        <v>415</v>
      </c>
      <c r="BC2" s="62" t="s">
        <v>416</v>
      </c>
      <c r="BD2" s="60" t="s">
        <v>638</v>
      </c>
      <c r="BE2" s="60" t="s">
        <v>417</v>
      </c>
      <c r="BF2" s="60" t="s">
        <v>418</v>
      </c>
      <c r="BG2" s="61" t="s">
        <v>639</v>
      </c>
      <c r="BH2" s="61" t="s">
        <v>419</v>
      </c>
      <c r="BI2" s="61" t="s">
        <v>420</v>
      </c>
      <c r="BJ2" s="62" t="s">
        <v>640</v>
      </c>
      <c r="BK2" s="62" t="s">
        <v>421</v>
      </c>
      <c r="BL2" s="62" t="s">
        <v>422</v>
      </c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</row>
    <row r="3" spans="1:127" x14ac:dyDescent="0.2">
      <c r="A3" s="57" t="s">
        <v>5</v>
      </c>
      <c r="B3" s="58">
        <f>VLOOKUP($A3,'S0 remplacer avec S44'!$C:$BQ,32,0)</f>
        <v>116.1</v>
      </c>
      <c r="C3" s="58">
        <f>VLOOKUP($A3,'S0 remplacer avec S44'!$C:$BQ,39,0)</f>
        <v>4</v>
      </c>
      <c r="D3" s="58">
        <f>VLOOKUP($A3,'S0 remplacer avec S44'!$C:$BQ,40,0)</f>
        <v>28</v>
      </c>
      <c r="E3" s="58">
        <f>VLOOKUP($A3,'S0 remplacer avec S44'!$C:$BQ,22,0)</f>
        <v>1524.2224349999999</v>
      </c>
      <c r="F3" s="66">
        <f>VLOOKUP($A3,'S0 remplacer avec S44'!$C:$BQ,29,0)</f>
        <v>0</v>
      </c>
      <c r="G3" s="66">
        <f>VLOOKUP($A3,'S0 remplacer avec S44'!$C:$BQ,30,0)</f>
        <v>0</v>
      </c>
      <c r="H3" s="66">
        <f>VLOOKUP($A3,'S0 remplacer avec S44'!$C:$BQ,52,0)</f>
        <v>65.400000000000006</v>
      </c>
      <c r="I3" s="66">
        <f>VLOOKUP($A3,'S0 remplacer avec S44'!$C:$BQ,59,0)</f>
        <v>0</v>
      </c>
      <c r="J3" s="66">
        <f>VLOOKUP($A3,'S0 remplacer avec S44'!$C:$BQ,60,0)</f>
        <v>8</v>
      </c>
      <c r="K3" s="58">
        <f>VLOOKUP($A3,'S45'!$C:$BQ,32,0)</f>
        <v>122.1</v>
      </c>
      <c r="L3" s="58">
        <f>VLOOKUP($A3,'S45'!$C:$BQ,39,0)</f>
        <v>0</v>
      </c>
      <c r="M3" s="58">
        <f>VLOOKUP($A3,'S45'!$C:$BQ,40,0)</f>
        <v>22</v>
      </c>
      <c r="N3" s="58">
        <f>VLOOKUP($A3,'S45'!$C:$BQ,22,0)</f>
        <v>1525.370435</v>
      </c>
      <c r="O3" s="66">
        <f>VLOOKUP($A3,'S45'!$C:$BQ,29,0)</f>
        <v>0</v>
      </c>
      <c r="P3" s="66">
        <f>VLOOKUP($A3,'S45'!$C:$BQ,30,0)</f>
        <v>0</v>
      </c>
      <c r="Q3" s="66">
        <f>VLOOKUP($A3,'S45'!$C:$BQ,52,0)</f>
        <v>67.400000000000006</v>
      </c>
      <c r="R3" s="66">
        <f>VLOOKUP($A3,'S45'!$C:$BQ,59,0)</f>
        <v>0</v>
      </c>
      <c r="S3" s="66">
        <f>VLOOKUP($A3,'S45'!$C:$BQ,60,0)</f>
        <v>6</v>
      </c>
      <c r="T3" s="58">
        <f>VLOOKUP($A3,'S46'!$C:$BQ,32,0)</f>
        <v>123.1</v>
      </c>
      <c r="U3" s="58">
        <f>VLOOKUP($A3,'S46'!$C:$BQ,39,0)</f>
        <v>0</v>
      </c>
      <c r="V3" s="58">
        <f>VLOOKUP($A3,'S46'!$C:$BQ,40,0)</f>
        <v>21</v>
      </c>
      <c r="W3" s="58">
        <f>VLOOKUP($A3,'S46'!$C:$BQ,22,0)</f>
        <v>1546.044455</v>
      </c>
      <c r="X3" s="66">
        <f>VLOOKUP($A3,'S46'!$C:$BQ,29,0)</f>
        <v>0</v>
      </c>
      <c r="Y3" s="66">
        <f>VLOOKUP($A3,'S46'!$C:$BQ,30,0)</f>
        <v>0</v>
      </c>
      <c r="Z3" s="66">
        <f>VLOOKUP($A3,'S46'!$C:$BQ,52,0)</f>
        <v>67.400000000000006</v>
      </c>
      <c r="AA3" s="66">
        <f>VLOOKUP($A3,'S46'!$C:$BQ,59,0)</f>
        <v>0</v>
      </c>
      <c r="AB3" s="66">
        <f>VLOOKUP($A3,'S46'!$C:$BQ,60,0)</f>
        <v>6</v>
      </c>
      <c r="AC3" s="58" t="e">
        <f>VLOOKUP($A3,'S47'!$C:$BQ,32,0)</f>
        <v>#N/A</v>
      </c>
      <c r="AD3" s="58" t="e">
        <f>VLOOKUP($A3,'S47'!$C:$BQ,39,0)</f>
        <v>#N/A</v>
      </c>
      <c r="AE3" s="58" t="e">
        <f>VLOOKUP($A3,'S47'!$C:$BQ,40,0)</f>
        <v>#N/A</v>
      </c>
      <c r="AF3" s="58" t="e">
        <f>VLOOKUP($A3,'S47'!$C:$BQ,22,0)</f>
        <v>#N/A</v>
      </c>
      <c r="AG3" s="66" t="e">
        <f>VLOOKUP($A3,'S47'!$C:$BQ,29,0)</f>
        <v>#N/A</v>
      </c>
      <c r="AH3" s="66" t="e">
        <f>VLOOKUP($A3,'S47'!$C:$BQ,30,0)</f>
        <v>#N/A</v>
      </c>
      <c r="AI3" s="66" t="e">
        <f>VLOOKUP($A3,'S47'!$C:$BQ,52,0)</f>
        <v>#N/A</v>
      </c>
      <c r="AJ3" s="66" t="e">
        <f>VLOOKUP($A3,'S47'!$C:$BQ,59,0)</f>
        <v>#N/A</v>
      </c>
      <c r="AK3" s="66" t="e">
        <f>VLOOKUP($A3,'S47'!$C:$BQ,60,0)</f>
        <v>#N/A</v>
      </c>
      <c r="AL3" s="58" t="e">
        <f>VLOOKUP($A3,'S48'!$C:$BQ,32,0)</f>
        <v>#N/A</v>
      </c>
      <c r="AM3" s="58" t="e">
        <f>VLOOKUP($A3,'S48'!$C:$BQ,39,0)</f>
        <v>#N/A</v>
      </c>
      <c r="AN3" s="58" t="e">
        <f>VLOOKUP($A3,'S48'!$C:$BQ,40,0)</f>
        <v>#N/A</v>
      </c>
      <c r="AO3" s="58" t="e">
        <f>VLOOKUP($A3,'S48'!$C:$BQ,22,0)</f>
        <v>#N/A</v>
      </c>
      <c r="AP3" s="66" t="e">
        <f>VLOOKUP($A3,'S48'!$C:$BQ,29,0)</f>
        <v>#N/A</v>
      </c>
      <c r="AQ3" s="66" t="e">
        <f>VLOOKUP($A3,'S48'!$C:$BQ,30,0)</f>
        <v>#N/A</v>
      </c>
      <c r="AR3" s="66" t="e">
        <f>VLOOKUP($A3,'S48'!$C:$BQ,52,0)</f>
        <v>#N/A</v>
      </c>
      <c r="AS3" s="66" t="e">
        <f>VLOOKUP($A3,'S48'!$C:$BQ,59,0)</f>
        <v>#N/A</v>
      </c>
      <c r="AT3" s="66" t="e">
        <f>VLOOKUP($A3,'S48'!$C:$BQ,60,0)</f>
        <v>#N/A</v>
      </c>
      <c r="AU3" s="58" t="e">
        <f>VLOOKUP($A3,'S49'!$C:$BQ,32,0)</f>
        <v>#N/A</v>
      </c>
      <c r="AV3" s="58" t="e">
        <f>VLOOKUP($A3,'S49'!$C:$BQ,39,0)</f>
        <v>#N/A</v>
      </c>
      <c r="AW3" s="58" t="e">
        <f>VLOOKUP($A3,'S49'!$C:$BQ,40,0)</f>
        <v>#N/A</v>
      </c>
      <c r="AX3" s="58" t="e">
        <f>VLOOKUP($A3,'S49'!$C:$BQ,22,0)</f>
        <v>#N/A</v>
      </c>
      <c r="AY3" s="66" t="e">
        <f>VLOOKUP($A3,'S49'!$C:$BQ,29,0)</f>
        <v>#N/A</v>
      </c>
      <c r="AZ3" s="66" t="e">
        <f>VLOOKUP($A3,'S49'!$C:$BQ,30,0)</f>
        <v>#N/A</v>
      </c>
      <c r="BA3" s="66" t="e">
        <f>VLOOKUP($A3,'S49'!$C:$BQ,52,0)</f>
        <v>#N/A</v>
      </c>
      <c r="BB3" s="66" t="e">
        <f>VLOOKUP($A3,'S49'!$C:$BQ,59,0)</f>
        <v>#N/A</v>
      </c>
      <c r="BC3" s="66" t="e">
        <f>VLOOKUP($A3,'S49'!$C:$BQ,60,0)</f>
        <v>#N/A</v>
      </c>
      <c r="BD3" s="58" t="e">
        <f>VLOOKUP($A3,'S50'!$C:$BQ,32,0)</f>
        <v>#N/A</v>
      </c>
      <c r="BE3" s="58" t="e">
        <f>VLOOKUP($A3,'S50'!$C:$BQ,39,0)</f>
        <v>#N/A</v>
      </c>
      <c r="BF3" s="58" t="e">
        <f>VLOOKUP($A3,'S50'!$C:$BQ,40,0)</f>
        <v>#N/A</v>
      </c>
      <c r="BG3" s="58" t="e">
        <f>VLOOKUP($A3,'S50'!$C:$BQ,22,0)</f>
        <v>#N/A</v>
      </c>
      <c r="BH3" s="66" t="e">
        <f>VLOOKUP($A3,'S50'!$C:$BQ,29,0)</f>
        <v>#N/A</v>
      </c>
      <c r="BI3" s="66" t="e">
        <f>VLOOKUP($A3,'S50'!$C:$BQ,30,0)</f>
        <v>#N/A</v>
      </c>
      <c r="BJ3" s="66" t="e">
        <f>VLOOKUP($A3,'S50'!$C:$BQ,52,0)</f>
        <v>#N/A</v>
      </c>
      <c r="BK3" s="66" t="e">
        <f>VLOOKUP($A3,'S50'!$C:$BQ,59,0)</f>
        <v>#N/A</v>
      </c>
      <c r="BL3" s="66" t="e">
        <f>VLOOKUP($A3,'S50'!$C:$BQ,60,0)</f>
        <v>#N/A</v>
      </c>
    </row>
    <row r="4" spans="1:127" x14ac:dyDescent="0.2">
      <c r="A4" s="57" t="s">
        <v>56</v>
      </c>
      <c r="B4" s="58">
        <f>VLOOKUP($A4,'S0 remplacer avec S44'!$C:$BQ,32,0)</f>
        <v>462.15</v>
      </c>
      <c r="C4" s="58">
        <f>VLOOKUP($A4,'S0 remplacer avec S44'!$C:$BQ,39,0)</f>
        <v>117</v>
      </c>
      <c r="D4" s="58">
        <f>VLOOKUP($A4,'S0 remplacer avec S44'!$C:$BQ,40,0)</f>
        <v>233</v>
      </c>
      <c r="E4" s="58">
        <f>VLOOKUP($A4,'S0 remplacer avec S44'!$C:$BQ,22,0)</f>
        <v>5969.496365</v>
      </c>
      <c r="F4" s="66">
        <f>VLOOKUP($A4,'S0 remplacer avec S44'!$C:$BQ,29,0)</f>
        <v>0</v>
      </c>
      <c r="G4" s="66">
        <f>VLOOKUP($A4,'S0 remplacer avec S44'!$C:$BQ,30,0)</f>
        <v>351</v>
      </c>
      <c r="H4" s="66">
        <f>VLOOKUP($A4,'S0 remplacer avec S44'!$C:$BQ,52,0)</f>
        <v>382</v>
      </c>
      <c r="I4" s="66">
        <f>VLOOKUP($A4,'S0 remplacer avec S44'!$C:$BQ,59,0)</f>
        <v>0</v>
      </c>
      <c r="J4" s="66">
        <f>VLOOKUP($A4,'S0 remplacer avec S44'!$C:$BQ,60,0)</f>
        <v>0</v>
      </c>
      <c r="K4" s="58">
        <f>VLOOKUP($A4,'S45'!$C:$BQ,32,0)</f>
        <v>474.35</v>
      </c>
      <c r="L4" s="58">
        <f>VLOOKUP($A4,'S45'!$C:$BQ,39,0)</f>
        <v>105</v>
      </c>
      <c r="M4" s="58">
        <f>VLOOKUP($A4,'S45'!$C:$BQ,40,0)</f>
        <v>221</v>
      </c>
      <c r="N4" s="58">
        <f>VLOOKUP($A4,'S45'!$C:$BQ,22,0)</f>
        <v>5974.2011249999996</v>
      </c>
      <c r="O4" s="66">
        <f>VLOOKUP($A4,'S45'!$C:$BQ,29,0)</f>
        <v>0</v>
      </c>
      <c r="P4" s="66">
        <f>VLOOKUP($A4,'S45'!$C:$BQ,30,0)</f>
        <v>346</v>
      </c>
      <c r="Q4" s="66">
        <f>VLOOKUP($A4,'S45'!$C:$BQ,52,0)</f>
        <v>383</v>
      </c>
      <c r="R4" s="66">
        <f>VLOOKUP($A4,'S45'!$C:$BQ,59,0)</f>
        <v>0</v>
      </c>
      <c r="S4" s="66">
        <f>VLOOKUP($A4,'S45'!$C:$BQ,60,0)</f>
        <v>0</v>
      </c>
      <c r="T4" s="58">
        <f>VLOOKUP($A4,'S46'!$C:$BQ,32,0)</f>
        <v>477.35</v>
      </c>
      <c r="U4" s="58">
        <f>VLOOKUP($A4,'S46'!$C:$BQ,39,0)</f>
        <v>102</v>
      </c>
      <c r="V4" s="58">
        <f>VLOOKUP($A4,'S46'!$C:$BQ,40,0)</f>
        <v>218</v>
      </c>
      <c r="W4" s="58">
        <f>VLOOKUP($A4,'S46'!$C:$BQ,22,0)</f>
        <v>5980.6178550000004</v>
      </c>
      <c r="X4" s="66">
        <f>VLOOKUP($A4,'S46'!$C:$BQ,29,0)</f>
        <v>0</v>
      </c>
      <c r="Y4" s="66">
        <f>VLOOKUP($A4,'S46'!$C:$BQ,30,0)</f>
        <v>340</v>
      </c>
      <c r="Z4" s="66">
        <f>VLOOKUP($A4,'S46'!$C:$BQ,52,0)</f>
        <v>385</v>
      </c>
      <c r="AA4" s="66">
        <f>VLOOKUP($A4,'S46'!$C:$BQ,59,0)</f>
        <v>0</v>
      </c>
      <c r="AB4" s="66">
        <f>VLOOKUP($A4,'S46'!$C:$BQ,60,0)</f>
        <v>0</v>
      </c>
      <c r="AC4" s="58" t="e">
        <f>VLOOKUP($A4,'S47'!$C:$BQ,32,0)</f>
        <v>#N/A</v>
      </c>
      <c r="AD4" s="58" t="e">
        <f>VLOOKUP($A4,'S47'!$C:$BQ,39,0)</f>
        <v>#N/A</v>
      </c>
      <c r="AE4" s="58" t="e">
        <f>VLOOKUP($A4,'S47'!$C:$BQ,40,0)</f>
        <v>#N/A</v>
      </c>
      <c r="AF4" s="58" t="e">
        <f>VLOOKUP($A4,'S47'!$C:$BQ,22,0)</f>
        <v>#N/A</v>
      </c>
      <c r="AG4" s="66" t="e">
        <f>VLOOKUP($A4,'S47'!$C:$BQ,29,0)</f>
        <v>#N/A</v>
      </c>
      <c r="AH4" s="66" t="e">
        <f>VLOOKUP($A4,'S47'!$C:$BQ,30,0)</f>
        <v>#N/A</v>
      </c>
      <c r="AI4" s="66" t="e">
        <f>VLOOKUP($A4,'S47'!$C:$BQ,52,0)</f>
        <v>#N/A</v>
      </c>
      <c r="AJ4" s="66" t="e">
        <f>VLOOKUP($A4,'S47'!$C:$BQ,59,0)</f>
        <v>#N/A</v>
      </c>
      <c r="AK4" s="66" t="e">
        <f>VLOOKUP($A4,'S47'!$C:$BQ,60,0)</f>
        <v>#N/A</v>
      </c>
      <c r="AL4" s="58" t="e">
        <f>VLOOKUP($A4,'S48'!$C:$BQ,32,0)</f>
        <v>#N/A</v>
      </c>
      <c r="AM4" s="58" t="e">
        <f>VLOOKUP($A4,'S48'!$C:$BQ,39,0)</f>
        <v>#N/A</v>
      </c>
      <c r="AN4" s="58" t="e">
        <f>VLOOKUP($A4,'S48'!$C:$BQ,40,0)</f>
        <v>#N/A</v>
      </c>
      <c r="AO4" s="58" t="e">
        <f>VLOOKUP($A4,'S48'!$C:$BQ,22,0)</f>
        <v>#N/A</v>
      </c>
      <c r="AP4" s="66" t="e">
        <f>VLOOKUP($A4,'S48'!$C:$BQ,29,0)</f>
        <v>#N/A</v>
      </c>
      <c r="AQ4" s="66" t="e">
        <f>VLOOKUP($A4,'S48'!$C:$BQ,30,0)</f>
        <v>#N/A</v>
      </c>
      <c r="AR4" s="66" t="e">
        <f>VLOOKUP($A4,'S48'!$C:$BQ,52,0)</f>
        <v>#N/A</v>
      </c>
      <c r="AS4" s="66" t="e">
        <f>VLOOKUP($A4,'S48'!$C:$BQ,59,0)</f>
        <v>#N/A</v>
      </c>
      <c r="AT4" s="66" t="e">
        <f>VLOOKUP($A4,'S48'!$C:$BQ,60,0)</f>
        <v>#N/A</v>
      </c>
      <c r="AU4" s="58" t="e">
        <f>VLOOKUP($A4,'S49'!$C:$BQ,32,0)</f>
        <v>#N/A</v>
      </c>
      <c r="AV4" s="58" t="e">
        <f>VLOOKUP($A4,'S49'!$C:$BQ,39,0)</f>
        <v>#N/A</v>
      </c>
      <c r="AW4" s="58" t="e">
        <f>VLOOKUP($A4,'S49'!$C:$BQ,40,0)</f>
        <v>#N/A</v>
      </c>
      <c r="AX4" s="58" t="e">
        <f>VLOOKUP($A4,'S49'!$C:$BQ,22,0)</f>
        <v>#N/A</v>
      </c>
      <c r="AY4" s="66" t="e">
        <f>VLOOKUP($A4,'S49'!$C:$BQ,29,0)</f>
        <v>#N/A</v>
      </c>
      <c r="AZ4" s="66" t="e">
        <f>VLOOKUP($A4,'S49'!$C:$BQ,30,0)</f>
        <v>#N/A</v>
      </c>
      <c r="BA4" s="66" t="e">
        <f>VLOOKUP($A4,'S49'!$C:$BQ,52,0)</f>
        <v>#N/A</v>
      </c>
      <c r="BB4" s="66" t="e">
        <f>VLOOKUP($A4,'S49'!$C:$BQ,59,0)</f>
        <v>#N/A</v>
      </c>
      <c r="BC4" s="66" t="e">
        <f>VLOOKUP($A4,'S49'!$C:$BQ,60,0)</f>
        <v>#N/A</v>
      </c>
      <c r="BD4" s="58" t="e">
        <f>VLOOKUP($A4,'S50'!$C:$BQ,32,0)</f>
        <v>#N/A</v>
      </c>
      <c r="BE4" s="58" t="e">
        <f>VLOOKUP($A4,'S50'!$C:$BQ,39,0)</f>
        <v>#N/A</v>
      </c>
      <c r="BF4" s="58" t="e">
        <f>VLOOKUP($A4,'S50'!$C:$BQ,40,0)</f>
        <v>#N/A</v>
      </c>
      <c r="BG4" s="58" t="e">
        <f>VLOOKUP($A4,'S50'!$C:$BQ,22,0)</f>
        <v>#N/A</v>
      </c>
      <c r="BH4" s="66" t="e">
        <f>VLOOKUP($A4,'S50'!$C:$BQ,29,0)</f>
        <v>#N/A</v>
      </c>
      <c r="BI4" s="66" t="e">
        <f>VLOOKUP($A4,'S50'!$C:$BQ,30,0)</f>
        <v>#N/A</v>
      </c>
      <c r="BJ4" s="66" t="e">
        <f>VLOOKUP($A4,'S50'!$C:$BQ,52,0)</f>
        <v>#N/A</v>
      </c>
      <c r="BK4" s="66" t="e">
        <f>VLOOKUP($A4,'S50'!$C:$BQ,59,0)</f>
        <v>#N/A</v>
      </c>
      <c r="BL4" s="66" t="e">
        <f>VLOOKUP($A4,'S50'!$C:$BQ,60,0)</f>
        <v>#N/A</v>
      </c>
    </row>
    <row r="5" spans="1:127" x14ac:dyDescent="0.2">
      <c r="A5" s="57" t="s">
        <v>57</v>
      </c>
      <c r="B5" s="58">
        <f>VLOOKUP($A5,'S0 remplacer avec S44'!$C:$BQ,32,0)</f>
        <v>105.85</v>
      </c>
      <c r="C5" s="58">
        <f>VLOOKUP($A5,'S0 remplacer avec S44'!$C:$BQ,39,0)</f>
        <v>47</v>
      </c>
      <c r="D5" s="58">
        <f>VLOOKUP($A5,'S0 remplacer avec S44'!$C:$BQ,40,0)</f>
        <v>77</v>
      </c>
      <c r="E5" s="58">
        <f>VLOOKUP($A5,'S0 remplacer avec S44'!$C:$BQ,22,0)</f>
        <v>2180.3409649999999</v>
      </c>
      <c r="F5" s="66">
        <f>VLOOKUP($A5,'S0 remplacer avec S44'!$C:$BQ,29,0)</f>
        <v>0</v>
      </c>
      <c r="G5" s="66">
        <f>VLOOKUP($A5,'S0 remplacer avec S44'!$C:$BQ,30,0)</f>
        <v>0</v>
      </c>
      <c r="H5" s="66">
        <f>VLOOKUP($A5,'S0 remplacer avec S44'!$C:$BQ,52,0)</f>
        <v>105.8</v>
      </c>
      <c r="I5" s="66">
        <f>VLOOKUP($A5,'S0 remplacer avec S44'!$C:$BQ,59,0)</f>
        <v>0</v>
      </c>
      <c r="J5" s="66">
        <f>VLOOKUP($A5,'S0 remplacer avec S44'!$C:$BQ,60,0)</f>
        <v>0</v>
      </c>
      <c r="K5" s="58">
        <f>VLOOKUP($A5,'S45'!$C:$BQ,32,0)</f>
        <v>112.85</v>
      </c>
      <c r="L5" s="58">
        <f>VLOOKUP($A5,'S45'!$C:$BQ,39,0)</f>
        <v>40</v>
      </c>
      <c r="M5" s="58">
        <f>VLOOKUP($A5,'S45'!$C:$BQ,40,0)</f>
        <v>70</v>
      </c>
      <c r="N5" s="58">
        <f>VLOOKUP($A5,'S45'!$C:$BQ,22,0)</f>
        <v>2252.5861249999998</v>
      </c>
      <c r="O5" s="66">
        <f>VLOOKUP($A5,'S45'!$C:$BQ,29,0)</f>
        <v>0</v>
      </c>
      <c r="P5" s="66">
        <f>VLOOKUP($A5,'S45'!$C:$BQ,30,0)</f>
        <v>0</v>
      </c>
      <c r="Q5" s="66">
        <f>VLOOKUP($A5,'S45'!$C:$BQ,52,0)</f>
        <v>113.8</v>
      </c>
      <c r="R5" s="66">
        <f>VLOOKUP($A5,'S45'!$C:$BQ,59,0)</f>
        <v>0</v>
      </c>
      <c r="S5" s="66">
        <f>VLOOKUP($A5,'S45'!$C:$BQ,60,0)</f>
        <v>0</v>
      </c>
      <c r="T5" s="58">
        <f>VLOOKUP($A5,'S46'!$C:$BQ,32,0)</f>
        <v>113.35</v>
      </c>
      <c r="U5" s="58">
        <f>VLOOKUP($A5,'S46'!$C:$BQ,39,0)</f>
        <v>39</v>
      </c>
      <c r="V5" s="58">
        <f>VLOOKUP($A5,'S46'!$C:$BQ,40,0)</f>
        <v>70</v>
      </c>
      <c r="W5" s="58">
        <f>VLOOKUP($A5,'S46'!$C:$BQ,22,0)</f>
        <v>2253.0179450000001</v>
      </c>
      <c r="X5" s="66">
        <f>VLOOKUP($A5,'S46'!$C:$BQ,29,0)</f>
        <v>0</v>
      </c>
      <c r="Y5" s="66">
        <f>VLOOKUP($A5,'S46'!$C:$BQ,30,0)</f>
        <v>0</v>
      </c>
      <c r="Z5" s="66">
        <f>VLOOKUP($A5,'S46'!$C:$BQ,52,0)</f>
        <v>114.8</v>
      </c>
      <c r="AA5" s="66">
        <f>VLOOKUP($A5,'S46'!$C:$BQ,59,0)</f>
        <v>0</v>
      </c>
      <c r="AB5" s="66">
        <f>VLOOKUP($A5,'S46'!$C:$BQ,60,0)</f>
        <v>0</v>
      </c>
      <c r="AC5" s="58" t="e">
        <f>VLOOKUP($A5,'S47'!$C:$BQ,32,0)</f>
        <v>#N/A</v>
      </c>
      <c r="AD5" s="58" t="e">
        <f>VLOOKUP($A5,'S47'!$C:$BQ,39,0)</f>
        <v>#N/A</v>
      </c>
      <c r="AE5" s="58" t="e">
        <f>VLOOKUP($A5,'S47'!$C:$BQ,40,0)</f>
        <v>#N/A</v>
      </c>
      <c r="AF5" s="58" t="e">
        <f>VLOOKUP($A5,'S47'!$C:$BQ,22,0)</f>
        <v>#N/A</v>
      </c>
      <c r="AG5" s="66" t="e">
        <f>VLOOKUP($A5,'S47'!$C:$BQ,29,0)</f>
        <v>#N/A</v>
      </c>
      <c r="AH5" s="66" t="e">
        <f>VLOOKUP($A5,'S47'!$C:$BQ,30,0)</f>
        <v>#N/A</v>
      </c>
      <c r="AI5" s="66" t="e">
        <f>VLOOKUP($A5,'S47'!$C:$BQ,52,0)</f>
        <v>#N/A</v>
      </c>
      <c r="AJ5" s="66" t="e">
        <f>VLOOKUP($A5,'S47'!$C:$BQ,59,0)</f>
        <v>#N/A</v>
      </c>
      <c r="AK5" s="66" t="e">
        <f>VLOOKUP($A5,'S47'!$C:$BQ,60,0)</f>
        <v>#N/A</v>
      </c>
      <c r="AL5" s="58" t="e">
        <f>VLOOKUP($A5,'S48'!$C:$BQ,32,0)</f>
        <v>#N/A</v>
      </c>
      <c r="AM5" s="58" t="e">
        <f>VLOOKUP($A5,'S48'!$C:$BQ,39,0)</f>
        <v>#N/A</v>
      </c>
      <c r="AN5" s="58" t="e">
        <f>VLOOKUP($A5,'S48'!$C:$BQ,40,0)</f>
        <v>#N/A</v>
      </c>
      <c r="AO5" s="58" t="e">
        <f>VLOOKUP($A5,'S48'!$C:$BQ,22,0)</f>
        <v>#N/A</v>
      </c>
      <c r="AP5" s="66" t="e">
        <f>VLOOKUP($A5,'S48'!$C:$BQ,29,0)</f>
        <v>#N/A</v>
      </c>
      <c r="AQ5" s="66" t="e">
        <f>VLOOKUP($A5,'S48'!$C:$BQ,30,0)</f>
        <v>#N/A</v>
      </c>
      <c r="AR5" s="66" t="e">
        <f>VLOOKUP($A5,'S48'!$C:$BQ,52,0)</f>
        <v>#N/A</v>
      </c>
      <c r="AS5" s="66" t="e">
        <f>VLOOKUP($A5,'S48'!$C:$BQ,59,0)</f>
        <v>#N/A</v>
      </c>
      <c r="AT5" s="66" t="e">
        <f>VLOOKUP($A5,'S48'!$C:$BQ,60,0)</f>
        <v>#N/A</v>
      </c>
      <c r="AU5" s="58" t="e">
        <f>VLOOKUP($A5,'S49'!$C:$BQ,32,0)</f>
        <v>#N/A</v>
      </c>
      <c r="AV5" s="58" t="e">
        <f>VLOOKUP($A5,'S49'!$C:$BQ,39,0)</f>
        <v>#N/A</v>
      </c>
      <c r="AW5" s="58" t="e">
        <f>VLOOKUP($A5,'S49'!$C:$BQ,40,0)</f>
        <v>#N/A</v>
      </c>
      <c r="AX5" s="58" t="e">
        <f>VLOOKUP($A5,'S49'!$C:$BQ,22,0)</f>
        <v>#N/A</v>
      </c>
      <c r="AY5" s="66" t="e">
        <f>VLOOKUP($A5,'S49'!$C:$BQ,29,0)</f>
        <v>#N/A</v>
      </c>
      <c r="AZ5" s="66" t="e">
        <f>VLOOKUP($A5,'S49'!$C:$BQ,30,0)</f>
        <v>#N/A</v>
      </c>
      <c r="BA5" s="66" t="e">
        <f>VLOOKUP($A5,'S49'!$C:$BQ,52,0)</f>
        <v>#N/A</v>
      </c>
      <c r="BB5" s="66" t="e">
        <f>VLOOKUP($A5,'S49'!$C:$BQ,59,0)</f>
        <v>#N/A</v>
      </c>
      <c r="BC5" s="66" t="e">
        <f>VLOOKUP($A5,'S49'!$C:$BQ,60,0)</f>
        <v>#N/A</v>
      </c>
      <c r="BD5" s="58" t="e">
        <f>VLOOKUP($A5,'S50'!$C:$BQ,32,0)</f>
        <v>#N/A</v>
      </c>
      <c r="BE5" s="58" t="e">
        <f>VLOOKUP($A5,'S50'!$C:$BQ,39,0)</f>
        <v>#N/A</v>
      </c>
      <c r="BF5" s="58" t="e">
        <f>VLOOKUP($A5,'S50'!$C:$BQ,40,0)</f>
        <v>#N/A</v>
      </c>
      <c r="BG5" s="58" t="e">
        <f>VLOOKUP($A5,'S50'!$C:$BQ,22,0)</f>
        <v>#N/A</v>
      </c>
      <c r="BH5" s="66" t="e">
        <f>VLOOKUP($A5,'S50'!$C:$BQ,29,0)</f>
        <v>#N/A</v>
      </c>
      <c r="BI5" s="66" t="e">
        <f>VLOOKUP($A5,'S50'!$C:$BQ,30,0)</f>
        <v>#N/A</v>
      </c>
      <c r="BJ5" s="66" t="e">
        <f>VLOOKUP($A5,'S50'!$C:$BQ,52,0)</f>
        <v>#N/A</v>
      </c>
      <c r="BK5" s="66" t="e">
        <f>VLOOKUP($A5,'S50'!$C:$BQ,59,0)</f>
        <v>#N/A</v>
      </c>
      <c r="BL5" s="66" t="e">
        <f>VLOOKUP($A5,'S50'!$C:$BQ,60,0)</f>
        <v>#N/A</v>
      </c>
    </row>
    <row r="6" spans="1:127" x14ac:dyDescent="0.2">
      <c r="A6" s="57" t="s">
        <v>58</v>
      </c>
      <c r="B6" s="58">
        <f>VLOOKUP($A6,'S0 remplacer avec S44'!$C:$BQ,32,0)</f>
        <v>97</v>
      </c>
      <c r="C6" s="58">
        <f>VLOOKUP($A6,'S0 remplacer avec S44'!$C:$BQ,39,0)</f>
        <v>81</v>
      </c>
      <c r="D6" s="58">
        <f>VLOOKUP($A6,'S0 remplacer avec S44'!$C:$BQ,40,0)</f>
        <v>116</v>
      </c>
      <c r="E6" s="58">
        <f>VLOOKUP($A6,'S0 remplacer avec S44'!$C:$BQ,22,0)</f>
        <v>1494.4233899999999</v>
      </c>
      <c r="F6" s="66">
        <f>VLOOKUP($A6,'S0 remplacer avec S44'!$C:$BQ,29,0)</f>
        <v>119</v>
      </c>
      <c r="G6" s="66">
        <f>VLOOKUP($A6,'S0 remplacer avec S44'!$C:$BQ,30,0)</f>
        <v>442</v>
      </c>
      <c r="H6" s="66">
        <f>VLOOKUP($A6,'S0 remplacer avec S44'!$C:$BQ,52,0)</f>
        <v>81</v>
      </c>
      <c r="I6" s="66">
        <f>VLOOKUP($A6,'S0 remplacer avec S44'!$C:$BQ,59,0)</f>
        <v>10</v>
      </c>
      <c r="J6" s="66">
        <f>VLOOKUP($A6,'S0 remplacer avec S44'!$C:$BQ,60,0)</f>
        <v>28</v>
      </c>
      <c r="K6" s="58">
        <f>VLOOKUP($A6,'S45'!$C:$BQ,32,0)</f>
        <v>100</v>
      </c>
      <c r="L6" s="58">
        <f>VLOOKUP($A6,'S45'!$C:$BQ,39,0)</f>
        <v>78</v>
      </c>
      <c r="M6" s="58">
        <f>VLOOKUP($A6,'S45'!$C:$BQ,40,0)</f>
        <v>113</v>
      </c>
      <c r="N6" s="58">
        <f>VLOOKUP($A6,'S45'!$C:$BQ,22,0)</f>
        <v>1515.4833900000001</v>
      </c>
      <c r="O6" s="66">
        <f>VLOOKUP($A6,'S45'!$C:$BQ,29,0)</f>
        <v>98</v>
      </c>
      <c r="P6" s="66">
        <f>VLOOKUP($A6,'S45'!$C:$BQ,30,0)</f>
        <v>421</v>
      </c>
      <c r="Q6" s="66">
        <f>VLOOKUP($A6,'S45'!$C:$BQ,52,0)</f>
        <v>83</v>
      </c>
      <c r="R6" s="66">
        <f>VLOOKUP($A6,'S45'!$C:$BQ,59,0)</f>
        <v>8</v>
      </c>
      <c r="S6" s="66">
        <f>VLOOKUP($A6,'S45'!$C:$BQ,60,0)</f>
        <v>26</v>
      </c>
      <c r="T6" s="58">
        <f>VLOOKUP($A6,'S46'!$C:$BQ,32,0)</f>
        <v>100.5</v>
      </c>
      <c r="U6" s="58">
        <f>VLOOKUP($A6,'S46'!$C:$BQ,39,0)</f>
        <v>77</v>
      </c>
      <c r="V6" s="58">
        <f>VLOOKUP($A6,'S46'!$C:$BQ,40,0)</f>
        <v>113</v>
      </c>
      <c r="W6" s="58">
        <f>VLOOKUP($A6,'S46'!$C:$BQ,22,0)</f>
        <v>1516.0708999999999</v>
      </c>
      <c r="X6" s="66">
        <f>VLOOKUP($A6,'S46'!$C:$BQ,29,0)</f>
        <v>98</v>
      </c>
      <c r="Y6" s="66">
        <f>VLOOKUP($A6,'S46'!$C:$BQ,30,0)</f>
        <v>420</v>
      </c>
      <c r="Z6" s="66">
        <f>VLOOKUP($A6,'S46'!$C:$BQ,52,0)</f>
        <v>83</v>
      </c>
      <c r="AA6" s="66">
        <f>VLOOKUP($A6,'S46'!$C:$BQ,59,0)</f>
        <v>8</v>
      </c>
      <c r="AB6" s="66">
        <f>VLOOKUP($A6,'S46'!$C:$BQ,60,0)</f>
        <v>26</v>
      </c>
      <c r="AC6" s="58" t="e">
        <f>VLOOKUP($A6,'S47'!$C:$BQ,32,0)</f>
        <v>#N/A</v>
      </c>
      <c r="AD6" s="58" t="e">
        <f>VLOOKUP($A6,'S47'!$C:$BQ,39,0)</f>
        <v>#N/A</v>
      </c>
      <c r="AE6" s="58" t="e">
        <f>VLOOKUP($A6,'S47'!$C:$BQ,40,0)</f>
        <v>#N/A</v>
      </c>
      <c r="AF6" s="58" t="e">
        <f>VLOOKUP($A6,'S47'!$C:$BQ,22,0)</f>
        <v>#N/A</v>
      </c>
      <c r="AG6" s="66" t="e">
        <f>VLOOKUP($A6,'S47'!$C:$BQ,29,0)</f>
        <v>#N/A</v>
      </c>
      <c r="AH6" s="66" t="e">
        <f>VLOOKUP($A6,'S47'!$C:$BQ,30,0)</f>
        <v>#N/A</v>
      </c>
      <c r="AI6" s="66" t="e">
        <f>VLOOKUP($A6,'S47'!$C:$BQ,52,0)</f>
        <v>#N/A</v>
      </c>
      <c r="AJ6" s="66" t="e">
        <f>VLOOKUP($A6,'S47'!$C:$BQ,59,0)</f>
        <v>#N/A</v>
      </c>
      <c r="AK6" s="66" t="e">
        <f>VLOOKUP($A6,'S47'!$C:$BQ,60,0)</f>
        <v>#N/A</v>
      </c>
      <c r="AL6" s="58" t="e">
        <f>VLOOKUP($A6,'S48'!$C:$BQ,32,0)</f>
        <v>#N/A</v>
      </c>
      <c r="AM6" s="58" t="e">
        <f>VLOOKUP($A6,'S48'!$C:$BQ,39,0)</f>
        <v>#N/A</v>
      </c>
      <c r="AN6" s="58" t="e">
        <f>VLOOKUP($A6,'S48'!$C:$BQ,40,0)</f>
        <v>#N/A</v>
      </c>
      <c r="AO6" s="58" t="e">
        <f>VLOOKUP($A6,'S48'!$C:$BQ,22,0)</f>
        <v>#N/A</v>
      </c>
      <c r="AP6" s="66" t="e">
        <f>VLOOKUP($A6,'S48'!$C:$BQ,29,0)</f>
        <v>#N/A</v>
      </c>
      <c r="AQ6" s="66" t="e">
        <f>VLOOKUP($A6,'S48'!$C:$BQ,30,0)</f>
        <v>#N/A</v>
      </c>
      <c r="AR6" s="66" t="e">
        <f>VLOOKUP($A6,'S48'!$C:$BQ,52,0)</f>
        <v>#N/A</v>
      </c>
      <c r="AS6" s="66" t="e">
        <f>VLOOKUP($A6,'S48'!$C:$BQ,59,0)</f>
        <v>#N/A</v>
      </c>
      <c r="AT6" s="66" t="e">
        <f>VLOOKUP($A6,'S48'!$C:$BQ,60,0)</f>
        <v>#N/A</v>
      </c>
      <c r="AU6" s="58" t="e">
        <f>VLOOKUP($A6,'S49'!$C:$BQ,32,0)</f>
        <v>#N/A</v>
      </c>
      <c r="AV6" s="58" t="e">
        <f>VLOOKUP($A6,'S49'!$C:$BQ,39,0)</f>
        <v>#N/A</v>
      </c>
      <c r="AW6" s="58" t="e">
        <f>VLOOKUP($A6,'S49'!$C:$BQ,40,0)</f>
        <v>#N/A</v>
      </c>
      <c r="AX6" s="58" t="e">
        <f>VLOOKUP($A6,'S49'!$C:$BQ,22,0)</f>
        <v>#N/A</v>
      </c>
      <c r="AY6" s="66" t="e">
        <f>VLOOKUP($A6,'S49'!$C:$BQ,29,0)</f>
        <v>#N/A</v>
      </c>
      <c r="AZ6" s="66" t="e">
        <f>VLOOKUP($A6,'S49'!$C:$BQ,30,0)</f>
        <v>#N/A</v>
      </c>
      <c r="BA6" s="66" t="e">
        <f>VLOOKUP($A6,'S49'!$C:$BQ,52,0)</f>
        <v>#N/A</v>
      </c>
      <c r="BB6" s="66" t="e">
        <f>VLOOKUP($A6,'S49'!$C:$BQ,59,0)</f>
        <v>#N/A</v>
      </c>
      <c r="BC6" s="66" t="e">
        <f>VLOOKUP($A6,'S49'!$C:$BQ,60,0)</f>
        <v>#N/A</v>
      </c>
      <c r="BD6" s="58" t="e">
        <f>VLOOKUP($A6,'S50'!$C:$BQ,32,0)</f>
        <v>#N/A</v>
      </c>
      <c r="BE6" s="58" t="e">
        <f>VLOOKUP($A6,'S50'!$C:$BQ,39,0)</f>
        <v>#N/A</v>
      </c>
      <c r="BF6" s="58" t="e">
        <f>VLOOKUP($A6,'S50'!$C:$BQ,40,0)</f>
        <v>#N/A</v>
      </c>
      <c r="BG6" s="58" t="e">
        <f>VLOOKUP($A6,'S50'!$C:$BQ,22,0)</f>
        <v>#N/A</v>
      </c>
      <c r="BH6" s="66" t="e">
        <f>VLOOKUP($A6,'S50'!$C:$BQ,29,0)</f>
        <v>#N/A</v>
      </c>
      <c r="BI6" s="66" t="e">
        <f>VLOOKUP($A6,'S50'!$C:$BQ,30,0)</f>
        <v>#N/A</v>
      </c>
      <c r="BJ6" s="66" t="e">
        <f>VLOOKUP($A6,'S50'!$C:$BQ,52,0)</f>
        <v>#N/A</v>
      </c>
      <c r="BK6" s="66" t="e">
        <f>VLOOKUP($A6,'S50'!$C:$BQ,59,0)</f>
        <v>#N/A</v>
      </c>
      <c r="BL6" s="66" t="e">
        <f>VLOOKUP($A6,'S50'!$C:$BQ,60,0)</f>
        <v>#N/A</v>
      </c>
    </row>
    <row r="7" spans="1:127" x14ac:dyDescent="0.2">
      <c r="A7" s="57" t="s">
        <v>59</v>
      </c>
      <c r="B7" s="58">
        <f>VLOOKUP($A7,'S0 remplacer avec S44'!$C:$BQ,32,0)</f>
        <v>409.2</v>
      </c>
      <c r="C7" s="58">
        <f>VLOOKUP($A7,'S0 remplacer avec S44'!$C:$BQ,39,0)</f>
        <v>12</v>
      </c>
      <c r="D7" s="58">
        <f>VLOOKUP($A7,'S0 remplacer avec S44'!$C:$BQ,40,0)</f>
        <v>96</v>
      </c>
      <c r="E7" s="58">
        <f>VLOOKUP($A7,'S0 remplacer avec S44'!$C:$BQ,22,0)</f>
        <v>4900.5916100000004</v>
      </c>
      <c r="F7" s="66">
        <f>VLOOKUP($A7,'S0 remplacer avec S44'!$C:$BQ,29,0)</f>
        <v>0</v>
      </c>
      <c r="G7" s="66">
        <f>VLOOKUP($A7,'S0 remplacer avec S44'!$C:$BQ,30,0)</f>
        <v>0</v>
      </c>
      <c r="H7" s="66">
        <f>VLOOKUP($A7,'S0 remplacer avec S44'!$C:$BQ,52,0)</f>
        <v>235.8</v>
      </c>
      <c r="I7" s="66">
        <f>VLOOKUP($A7,'S0 remplacer avec S44'!$C:$BQ,59,0)</f>
        <v>0</v>
      </c>
      <c r="J7" s="66">
        <f>VLOOKUP($A7,'S0 remplacer avec S44'!$C:$BQ,60,0)</f>
        <v>21</v>
      </c>
      <c r="K7" s="58">
        <f>VLOOKUP($A7,'S45'!$C:$BQ,32,0)</f>
        <v>421.3</v>
      </c>
      <c r="L7" s="58">
        <f>VLOOKUP($A7,'S45'!$C:$BQ,39,0)</f>
        <v>0</v>
      </c>
      <c r="M7" s="58">
        <f>VLOOKUP($A7,'S45'!$C:$BQ,40,0)</f>
        <v>84</v>
      </c>
      <c r="N7" s="58">
        <f>VLOOKUP($A7,'S45'!$C:$BQ,22,0)</f>
        <v>4923.2164300000004</v>
      </c>
      <c r="O7" s="66">
        <f>VLOOKUP($A7,'S45'!$C:$BQ,29,0)</f>
        <v>0</v>
      </c>
      <c r="P7" s="66">
        <f>VLOOKUP($A7,'S45'!$C:$BQ,30,0)</f>
        <v>0</v>
      </c>
      <c r="Q7" s="66">
        <f>VLOOKUP($A7,'S45'!$C:$BQ,52,0)</f>
        <v>237.8</v>
      </c>
      <c r="R7" s="66">
        <f>VLOOKUP($A7,'S45'!$C:$BQ,59,0)</f>
        <v>0</v>
      </c>
      <c r="S7" s="66">
        <f>VLOOKUP($A7,'S45'!$C:$BQ,60,0)</f>
        <v>19</v>
      </c>
      <c r="T7" s="58">
        <f>VLOOKUP($A7,'S46'!$C:$BQ,32,0)</f>
        <v>420.8</v>
      </c>
      <c r="U7" s="58">
        <f>VLOOKUP($A7,'S46'!$C:$BQ,39,0)</f>
        <v>0</v>
      </c>
      <c r="V7" s="58">
        <f>VLOOKUP($A7,'S46'!$C:$BQ,40,0)</f>
        <v>85</v>
      </c>
      <c r="W7" s="58">
        <f>VLOOKUP($A7,'S46'!$C:$BQ,22,0)</f>
        <v>4929.0041300000003</v>
      </c>
      <c r="X7" s="66">
        <f>VLOOKUP($A7,'S46'!$C:$BQ,29,0)</f>
        <v>0</v>
      </c>
      <c r="Y7" s="66">
        <f>VLOOKUP($A7,'S46'!$C:$BQ,30,0)</f>
        <v>0</v>
      </c>
      <c r="Z7" s="66">
        <f>VLOOKUP($A7,'S46'!$C:$BQ,52,0)</f>
        <v>237.8</v>
      </c>
      <c r="AA7" s="66">
        <f>VLOOKUP($A7,'S46'!$C:$BQ,59,0)</f>
        <v>0</v>
      </c>
      <c r="AB7" s="66">
        <f>VLOOKUP($A7,'S46'!$C:$BQ,60,0)</f>
        <v>19</v>
      </c>
      <c r="AC7" s="58" t="e">
        <f>VLOOKUP($A7,'S47'!$C:$BQ,32,0)</f>
        <v>#N/A</v>
      </c>
      <c r="AD7" s="58" t="e">
        <f>VLOOKUP($A7,'S47'!$C:$BQ,39,0)</f>
        <v>#N/A</v>
      </c>
      <c r="AE7" s="58" t="e">
        <f>VLOOKUP($A7,'S47'!$C:$BQ,40,0)</f>
        <v>#N/A</v>
      </c>
      <c r="AF7" s="58" t="e">
        <f>VLOOKUP($A7,'S47'!$C:$BQ,22,0)</f>
        <v>#N/A</v>
      </c>
      <c r="AG7" s="66" t="e">
        <f>VLOOKUP($A7,'S47'!$C:$BQ,29,0)</f>
        <v>#N/A</v>
      </c>
      <c r="AH7" s="66" t="e">
        <f>VLOOKUP($A7,'S47'!$C:$BQ,30,0)</f>
        <v>#N/A</v>
      </c>
      <c r="AI7" s="66" t="e">
        <f>VLOOKUP($A7,'S47'!$C:$BQ,52,0)</f>
        <v>#N/A</v>
      </c>
      <c r="AJ7" s="66" t="e">
        <f>VLOOKUP($A7,'S47'!$C:$BQ,59,0)</f>
        <v>#N/A</v>
      </c>
      <c r="AK7" s="66" t="e">
        <f>VLOOKUP($A7,'S47'!$C:$BQ,60,0)</f>
        <v>#N/A</v>
      </c>
      <c r="AL7" s="58" t="e">
        <f>VLOOKUP($A7,'S48'!$C:$BQ,32,0)</f>
        <v>#N/A</v>
      </c>
      <c r="AM7" s="58" t="e">
        <f>VLOOKUP($A7,'S48'!$C:$BQ,39,0)</f>
        <v>#N/A</v>
      </c>
      <c r="AN7" s="58" t="e">
        <f>VLOOKUP($A7,'S48'!$C:$BQ,40,0)</f>
        <v>#N/A</v>
      </c>
      <c r="AO7" s="58" t="e">
        <f>VLOOKUP($A7,'S48'!$C:$BQ,22,0)</f>
        <v>#N/A</v>
      </c>
      <c r="AP7" s="66" t="e">
        <f>VLOOKUP($A7,'S48'!$C:$BQ,29,0)</f>
        <v>#N/A</v>
      </c>
      <c r="AQ7" s="66" t="e">
        <f>VLOOKUP($A7,'S48'!$C:$BQ,30,0)</f>
        <v>#N/A</v>
      </c>
      <c r="AR7" s="66" t="e">
        <f>VLOOKUP($A7,'S48'!$C:$BQ,52,0)</f>
        <v>#N/A</v>
      </c>
      <c r="AS7" s="66" t="e">
        <f>VLOOKUP($A7,'S48'!$C:$BQ,59,0)</f>
        <v>#N/A</v>
      </c>
      <c r="AT7" s="66" t="e">
        <f>VLOOKUP($A7,'S48'!$C:$BQ,60,0)</f>
        <v>#N/A</v>
      </c>
      <c r="AU7" s="58" t="e">
        <f>VLOOKUP($A7,'S49'!$C:$BQ,32,0)</f>
        <v>#N/A</v>
      </c>
      <c r="AV7" s="58" t="e">
        <f>VLOOKUP($A7,'S49'!$C:$BQ,39,0)</f>
        <v>#N/A</v>
      </c>
      <c r="AW7" s="58" t="e">
        <f>VLOOKUP($A7,'S49'!$C:$BQ,40,0)</f>
        <v>#N/A</v>
      </c>
      <c r="AX7" s="58" t="e">
        <f>VLOOKUP($A7,'S49'!$C:$BQ,22,0)</f>
        <v>#N/A</v>
      </c>
      <c r="AY7" s="66" t="e">
        <f>VLOOKUP($A7,'S49'!$C:$BQ,29,0)</f>
        <v>#N/A</v>
      </c>
      <c r="AZ7" s="66" t="e">
        <f>VLOOKUP($A7,'S49'!$C:$BQ,30,0)</f>
        <v>#N/A</v>
      </c>
      <c r="BA7" s="66" t="e">
        <f>VLOOKUP($A7,'S49'!$C:$BQ,52,0)</f>
        <v>#N/A</v>
      </c>
      <c r="BB7" s="66" t="e">
        <f>VLOOKUP($A7,'S49'!$C:$BQ,59,0)</f>
        <v>#N/A</v>
      </c>
      <c r="BC7" s="66" t="e">
        <f>VLOOKUP($A7,'S49'!$C:$BQ,60,0)</f>
        <v>#N/A</v>
      </c>
      <c r="BD7" s="58" t="e">
        <f>VLOOKUP($A7,'S50'!$C:$BQ,32,0)</f>
        <v>#N/A</v>
      </c>
      <c r="BE7" s="58" t="e">
        <f>VLOOKUP($A7,'S50'!$C:$BQ,39,0)</f>
        <v>#N/A</v>
      </c>
      <c r="BF7" s="58" t="e">
        <f>VLOOKUP($A7,'S50'!$C:$BQ,40,0)</f>
        <v>#N/A</v>
      </c>
      <c r="BG7" s="58" t="e">
        <f>VLOOKUP($A7,'S50'!$C:$BQ,22,0)</f>
        <v>#N/A</v>
      </c>
      <c r="BH7" s="66" t="e">
        <f>VLOOKUP($A7,'S50'!$C:$BQ,29,0)</f>
        <v>#N/A</v>
      </c>
      <c r="BI7" s="66" t="e">
        <f>VLOOKUP($A7,'S50'!$C:$BQ,30,0)</f>
        <v>#N/A</v>
      </c>
      <c r="BJ7" s="66" t="e">
        <f>VLOOKUP($A7,'S50'!$C:$BQ,52,0)</f>
        <v>#N/A</v>
      </c>
      <c r="BK7" s="66" t="e">
        <f>VLOOKUP($A7,'S50'!$C:$BQ,59,0)</f>
        <v>#N/A</v>
      </c>
      <c r="BL7" s="66" t="e">
        <f>VLOOKUP($A7,'S50'!$C:$BQ,60,0)</f>
        <v>#N/A</v>
      </c>
    </row>
    <row r="8" spans="1:127" x14ac:dyDescent="0.2">
      <c r="A8" s="57" t="s">
        <v>60</v>
      </c>
      <c r="B8" s="58">
        <f>VLOOKUP($A8,'S0 remplacer avec S44'!$C:$BQ,32,0)</f>
        <v>128.5</v>
      </c>
      <c r="C8" s="58">
        <f>VLOOKUP($A8,'S0 remplacer avec S44'!$C:$BQ,39,0)</f>
        <v>3</v>
      </c>
      <c r="D8" s="58">
        <f>VLOOKUP($A8,'S0 remplacer avec S44'!$C:$BQ,40,0)</f>
        <v>29</v>
      </c>
      <c r="E8" s="58">
        <f>VLOOKUP($A8,'S0 remplacer avec S44'!$C:$BQ,22,0)</f>
        <v>1241.1084499999999</v>
      </c>
      <c r="F8" s="66">
        <f>VLOOKUP($A8,'S0 remplacer avec S44'!$C:$BQ,29,0)</f>
        <v>0</v>
      </c>
      <c r="G8" s="66">
        <f>VLOOKUP($A8,'S0 remplacer avec S44'!$C:$BQ,30,0)</f>
        <v>189</v>
      </c>
      <c r="H8" s="66">
        <f>VLOOKUP($A8,'S0 remplacer avec S44'!$C:$BQ,52,0)</f>
        <v>81.8</v>
      </c>
      <c r="I8" s="66">
        <f>VLOOKUP($A8,'S0 remplacer avec S44'!$C:$BQ,59,0)</f>
        <v>0</v>
      </c>
      <c r="J8" s="66">
        <f>VLOOKUP($A8,'S0 remplacer avec S44'!$C:$BQ,60,0)</f>
        <v>0</v>
      </c>
      <c r="K8" s="58">
        <f>VLOOKUP($A8,'S45'!$C:$BQ,32,0)</f>
        <v>131.5</v>
      </c>
      <c r="L8" s="58">
        <f>VLOOKUP($A8,'S45'!$C:$BQ,39,0)</f>
        <v>0</v>
      </c>
      <c r="M8" s="58">
        <f>VLOOKUP($A8,'S45'!$C:$BQ,40,0)</f>
        <v>26</v>
      </c>
      <c r="N8" s="58">
        <f>VLOOKUP($A8,'S45'!$C:$BQ,22,0)</f>
        <v>1242.1526100000001</v>
      </c>
      <c r="O8" s="66">
        <f>VLOOKUP($A8,'S45'!$C:$BQ,29,0)</f>
        <v>0</v>
      </c>
      <c r="P8" s="66">
        <f>VLOOKUP($A8,'S45'!$C:$BQ,30,0)</f>
        <v>188</v>
      </c>
      <c r="Q8" s="66">
        <f>VLOOKUP($A8,'S45'!$C:$BQ,52,0)</f>
        <v>81.8</v>
      </c>
      <c r="R8" s="66">
        <f>VLOOKUP($A8,'S45'!$C:$BQ,59,0)</f>
        <v>0</v>
      </c>
      <c r="S8" s="66">
        <f>VLOOKUP($A8,'S45'!$C:$BQ,60,0)</f>
        <v>0</v>
      </c>
      <c r="T8" s="58">
        <f>VLOOKUP($A8,'S46'!$C:$BQ,32,0)</f>
        <v>131.5</v>
      </c>
      <c r="U8" s="58">
        <f>VLOOKUP($A8,'S46'!$C:$BQ,39,0)</f>
        <v>0</v>
      </c>
      <c r="V8" s="58">
        <f>VLOOKUP($A8,'S46'!$C:$BQ,40,0)</f>
        <v>26</v>
      </c>
      <c r="W8" s="58">
        <f>VLOOKUP($A8,'S46'!$C:$BQ,22,0)</f>
        <v>1245.6219699999999</v>
      </c>
      <c r="X8" s="66">
        <f>VLOOKUP($A8,'S46'!$C:$BQ,29,0)</f>
        <v>0</v>
      </c>
      <c r="Y8" s="66">
        <f>VLOOKUP($A8,'S46'!$C:$BQ,30,0)</f>
        <v>184</v>
      </c>
      <c r="Z8" s="66">
        <f>VLOOKUP($A8,'S46'!$C:$BQ,52,0)</f>
        <v>81.8</v>
      </c>
      <c r="AA8" s="66">
        <f>VLOOKUP($A8,'S46'!$C:$BQ,59,0)</f>
        <v>0</v>
      </c>
      <c r="AB8" s="66">
        <f>VLOOKUP($A8,'S46'!$C:$BQ,60,0)</f>
        <v>0</v>
      </c>
      <c r="AC8" s="58" t="e">
        <f>VLOOKUP($A8,'S47'!$C:$BQ,32,0)</f>
        <v>#N/A</v>
      </c>
      <c r="AD8" s="58" t="e">
        <f>VLOOKUP($A8,'S47'!$C:$BQ,39,0)</f>
        <v>#N/A</v>
      </c>
      <c r="AE8" s="58" t="e">
        <f>VLOOKUP($A8,'S47'!$C:$BQ,40,0)</f>
        <v>#N/A</v>
      </c>
      <c r="AF8" s="58" t="e">
        <f>VLOOKUP($A8,'S47'!$C:$BQ,22,0)</f>
        <v>#N/A</v>
      </c>
      <c r="AG8" s="66" t="e">
        <f>VLOOKUP($A8,'S47'!$C:$BQ,29,0)</f>
        <v>#N/A</v>
      </c>
      <c r="AH8" s="66" t="e">
        <f>VLOOKUP($A8,'S47'!$C:$BQ,30,0)</f>
        <v>#N/A</v>
      </c>
      <c r="AI8" s="66" t="e">
        <f>VLOOKUP($A8,'S47'!$C:$BQ,52,0)</f>
        <v>#N/A</v>
      </c>
      <c r="AJ8" s="66" t="e">
        <f>VLOOKUP($A8,'S47'!$C:$BQ,59,0)</f>
        <v>#N/A</v>
      </c>
      <c r="AK8" s="66" t="e">
        <f>VLOOKUP($A8,'S47'!$C:$BQ,60,0)</f>
        <v>#N/A</v>
      </c>
      <c r="AL8" s="58" t="e">
        <f>VLOOKUP($A8,'S48'!$C:$BQ,32,0)</f>
        <v>#N/A</v>
      </c>
      <c r="AM8" s="58" t="e">
        <f>VLOOKUP($A8,'S48'!$C:$BQ,39,0)</f>
        <v>#N/A</v>
      </c>
      <c r="AN8" s="58" t="e">
        <f>VLOOKUP($A8,'S48'!$C:$BQ,40,0)</f>
        <v>#N/A</v>
      </c>
      <c r="AO8" s="58" t="e">
        <f>VLOOKUP($A8,'S48'!$C:$BQ,22,0)</f>
        <v>#N/A</v>
      </c>
      <c r="AP8" s="66" t="e">
        <f>VLOOKUP($A8,'S48'!$C:$BQ,29,0)</f>
        <v>#N/A</v>
      </c>
      <c r="AQ8" s="66" t="e">
        <f>VLOOKUP($A8,'S48'!$C:$BQ,30,0)</f>
        <v>#N/A</v>
      </c>
      <c r="AR8" s="66" t="e">
        <f>VLOOKUP($A8,'S48'!$C:$BQ,52,0)</f>
        <v>#N/A</v>
      </c>
      <c r="AS8" s="66" t="e">
        <f>VLOOKUP($A8,'S48'!$C:$BQ,59,0)</f>
        <v>#N/A</v>
      </c>
      <c r="AT8" s="66" t="e">
        <f>VLOOKUP($A8,'S48'!$C:$BQ,60,0)</f>
        <v>#N/A</v>
      </c>
      <c r="AU8" s="58" t="e">
        <f>VLOOKUP($A8,'S49'!$C:$BQ,32,0)</f>
        <v>#N/A</v>
      </c>
      <c r="AV8" s="58" t="e">
        <f>VLOOKUP($A8,'S49'!$C:$BQ,39,0)</f>
        <v>#N/A</v>
      </c>
      <c r="AW8" s="58" t="e">
        <f>VLOOKUP($A8,'S49'!$C:$BQ,40,0)</f>
        <v>#N/A</v>
      </c>
      <c r="AX8" s="58" t="e">
        <f>VLOOKUP($A8,'S49'!$C:$BQ,22,0)</f>
        <v>#N/A</v>
      </c>
      <c r="AY8" s="66" t="e">
        <f>VLOOKUP($A8,'S49'!$C:$BQ,29,0)</f>
        <v>#N/A</v>
      </c>
      <c r="AZ8" s="66" t="e">
        <f>VLOOKUP($A8,'S49'!$C:$BQ,30,0)</f>
        <v>#N/A</v>
      </c>
      <c r="BA8" s="66" t="e">
        <f>VLOOKUP($A8,'S49'!$C:$BQ,52,0)</f>
        <v>#N/A</v>
      </c>
      <c r="BB8" s="66" t="e">
        <f>VLOOKUP($A8,'S49'!$C:$BQ,59,0)</f>
        <v>#N/A</v>
      </c>
      <c r="BC8" s="66" t="e">
        <f>VLOOKUP($A8,'S49'!$C:$BQ,60,0)</f>
        <v>#N/A</v>
      </c>
      <c r="BD8" s="58" t="e">
        <f>VLOOKUP($A8,'S50'!$C:$BQ,32,0)</f>
        <v>#N/A</v>
      </c>
      <c r="BE8" s="58" t="e">
        <f>VLOOKUP($A8,'S50'!$C:$BQ,39,0)</f>
        <v>#N/A</v>
      </c>
      <c r="BF8" s="58" t="e">
        <f>VLOOKUP($A8,'S50'!$C:$BQ,40,0)</f>
        <v>#N/A</v>
      </c>
      <c r="BG8" s="58" t="e">
        <f>VLOOKUP($A8,'S50'!$C:$BQ,22,0)</f>
        <v>#N/A</v>
      </c>
      <c r="BH8" s="66" t="e">
        <f>VLOOKUP($A8,'S50'!$C:$BQ,29,0)</f>
        <v>#N/A</v>
      </c>
      <c r="BI8" s="66" t="e">
        <f>VLOOKUP($A8,'S50'!$C:$BQ,30,0)</f>
        <v>#N/A</v>
      </c>
      <c r="BJ8" s="66" t="e">
        <f>VLOOKUP($A8,'S50'!$C:$BQ,52,0)</f>
        <v>#N/A</v>
      </c>
      <c r="BK8" s="66" t="e">
        <f>VLOOKUP($A8,'S50'!$C:$BQ,59,0)</f>
        <v>#N/A</v>
      </c>
      <c r="BL8" s="66" t="e">
        <f>VLOOKUP($A8,'S50'!$C:$BQ,60,0)</f>
        <v>#N/A</v>
      </c>
    </row>
    <row r="9" spans="1:127" x14ac:dyDescent="0.2">
      <c r="A9" s="57" t="s">
        <v>61</v>
      </c>
      <c r="B9" s="58">
        <f>VLOOKUP($A9,'S0 remplacer avec S44'!$C:$BQ,32,0)</f>
        <v>307.39999999999998</v>
      </c>
      <c r="C9" s="58">
        <f>VLOOKUP($A9,'S0 remplacer avec S44'!$C:$BQ,39,0)</f>
        <v>34</v>
      </c>
      <c r="D9" s="58">
        <f>VLOOKUP($A9,'S0 remplacer avec S44'!$C:$BQ,40,0)</f>
        <v>103</v>
      </c>
      <c r="E9" s="58">
        <f>VLOOKUP($A9,'S0 remplacer avec S44'!$C:$BQ,22,0)</f>
        <v>3204.6095999999998</v>
      </c>
      <c r="F9" s="66">
        <f>VLOOKUP($A9,'S0 remplacer avec S44'!$C:$BQ,29,0)</f>
        <v>0</v>
      </c>
      <c r="G9" s="66">
        <f>VLOOKUP($A9,'S0 remplacer avec S44'!$C:$BQ,30,0)</f>
        <v>520</v>
      </c>
      <c r="H9" s="66">
        <f>VLOOKUP($A9,'S0 remplacer avec S44'!$C:$BQ,52,0)</f>
        <v>202.2</v>
      </c>
      <c r="I9" s="66">
        <f>VLOOKUP($A9,'S0 remplacer avec S44'!$C:$BQ,59,0)</f>
        <v>0</v>
      </c>
      <c r="J9" s="66">
        <f>VLOOKUP($A9,'S0 remplacer avec S44'!$C:$BQ,60,0)</f>
        <v>6</v>
      </c>
      <c r="K9" s="58">
        <f>VLOOKUP($A9,'S45'!$C:$BQ,32,0)</f>
        <v>326.89999999999998</v>
      </c>
      <c r="L9" s="58">
        <f>VLOOKUP($A9,'S45'!$C:$BQ,39,0)</f>
        <v>15</v>
      </c>
      <c r="M9" s="58">
        <f>VLOOKUP($A9,'S45'!$C:$BQ,40,0)</f>
        <v>83</v>
      </c>
      <c r="N9" s="58">
        <f>VLOOKUP($A9,'S45'!$C:$BQ,22,0)</f>
        <v>3189.5224699999999</v>
      </c>
      <c r="O9" s="66">
        <f>VLOOKUP($A9,'S45'!$C:$BQ,29,0)</f>
        <v>0</v>
      </c>
      <c r="P9" s="66">
        <f>VLOOKUP($A9,'S45'!$C:$BQ,30,0)</f>
        <v>535</v>
      </c>
      <c r="Q9" s="66">
        <f>VLOOKUP($A9,'S45'!$C:$BQ,52,0)</f>
        <v>206.2</v>
      </c>
      <c r="R9" s="66">
        <f>VLOOKUP($A9,'S45'!$C:$BQ,59,0)</f>
        <v>0</v>
      </c>
      <c r="S9" s="66">
        <f>VLOOKUP($A9,'S45'!$C:$BQ,60,0)</f>
        <v>2</v>
      </c>
      <c r="T9" s="58">
        <f>VLOOKUP($A9,'S46'!$C:$BQ,32,0)</f>
        <v>324.10000000000002</v>
      </c>
      <c r="U9" s="58">
        <f>VLOOKUP($A9,'S46'!$C:$BQ,39,0)</f>
        <v>18</v>
      </c>
      <c r="V9" s="58">
        <f>VLOOKUP($A9,'S46'!$C:$BQ,40,0)</f>
        <v>86</v>
      </c>
      <c r="W9" s="58">
        <f>VLOOKUP($A9,'S46'!$C:$BQ,22,0)</f>
        <v>3205.5743200000002</v>
      </c>
      <c r="X9" s="66">
        <f>VLOOKUP($A9,'S46'!$C:$BQ,29,0)</f>
        <v>0</v>
      </c>
      <c r="Y9" s="66">
        <f>VLOOKUP($A9,'S46'!$C:$BQ,30,0)</f>
        <v>519</v>
      </c>
      <c r="Z9" s="66">
        <f>VLOOKUP($A9,'S46'!$C:$BQ,52,0)</f>
        <v>210.2</v>
      </c>
      <c r="AA9" s="66">
        <f>VLOOKUP($A9,'S46'!$C:$BQ,59,0)</f>
        <v>0</v>
      </c>
      <c r="AB9" s="66">
        <f>VLOOKUP($A9,'S46'!$C:$BQ,60,0)</f>
        <v>0</v>
      </c>
      <c r="AC9" s="58" t="e">
        <f>VLOOKUP($A9,'S47'!$C:$BQ,32,0)</f>
        <v>#N/A</v>
      </c>
      <c r="AD9" s="58" t="e">
        <f>VLOOKUP($A9,'S47'!$C:$BQ,39,0)</f>
        <v>#N/A</v>
      </c>
      <c r="AE9" s="58" t="e">
        <f>VLOOKUP($A9,'S47'!$C:$BQ,40,0)</f>
        <v>#N/A</v>
      </c>
      <c r="AF9" s="58" t="e">
        <f>VLOOKUP($A9,'S47'!$C:$BQ,22,0)</f>
        <v>#N/A</v>
      </c>
      <c r="AG9" s="66" t="e">
        <f>VLOOKUP($A9,'S47'!$C:$BQ,29,0)</f>
        <v>#N/A</v>
      </c>
      <c r="AH9" s="66" t="e">
        <f>VLOOKUP($A9,'S47'!$C:$BQ,30,0)</f>
        <v>#N/A</v>
      </c>
      <c r="AI9" s="66" t="e">
        <f>VLOOKUP($A9,'S47'!$C:$BQ,52,0)</f>
        <v>#N/A</v>
      </c>
      <c r="AJ9" s="66" t="e">
        <f>VLOOKUP($A9,'S47'!$C:$BQ,59,0)</f>
        <v>#N/A</v>
      </c>
      <c r="AK9" s="66" t="e">
        <f>VLOOKUP($A9,'S47'!$C:$BQ,60,0)</f>
        <v>#N/A</v>
      </c>
      <c r="AL9" s="58" t="e">
        <f>VLOOKUP($A9,'S48'!$C:$BQ,32,0)</f>
        <v>#N/A</v>
      </c>
      <c r="AM9" s="58" t="e">
        <f>VLOOKUP($A9,'S48'!$C:$BQ,39,0)</f>
        <v>#N/A</v>
      </c>
      <c r="AN9" s="58" t="e">
        <f>VLOOKUP($A9,'S48'!$C:$BQ,40,0)</f>
        <v>#N/A</v>
      </c>
      <c r="AO9" s="58" t="e">
        <f>VLOOKUP($A9,'S48'!$C:$BQ,22,0)</f>
        <v>#N/A</v>
      </c>
      <c r="AP9" s="66" t="e">
        <f>VLOOKUP($A9,'S48'!$C:$BQ,29,0)</f>
        <v>#N/A</v>
      </c>
      <c r="AQ9" s="66" t="e">
        <f>VLOOKUP($A9,'S48'!$C:$BQ,30,0)</f>
        <v>#N/A</v>
      </c>
      <c r="AR9" s="66" t="e">
        <f>VLOOKUP($A9,'S48'!$C:$BQ,52,0)</f>
        <v>#N/A</v>
      </c>
      <c r="AS9" s="66" t="e">
        <f>VLOOKUP($A9,'S48'!$C:$BQ,59,0)</f>
        <v>#N/A</v>
      </c>
      <c r="AT9" s="66" t="e">
        <f>VLOOKUP($A9,'S48'!$C:$BQ,60,0)</f>
        <v>#N/A</v>
      </c>
      <c r="AU9" s="58" t="e">
        <f>VLOOKUP($A9,'S49'!$C:$BQ,32,0)</f>
        <v>#N/A</v>
      </c>
      <c r="AV9" s="58" t="e">
        <f>VLOOKUP($A9,'S49'!$C:$BQ,39,0)</f>
        <v>#N/A</v>
      </c>
      <c r="AW9" s="58" t="e">
        <f>VLOOKUP($A9,'S49'!$C:$BQ,40,0)</f>
        <v>#N/A</v>
      </c>
      <c r="AX9" s="58" t="e">
        <f>VLOOKUP($A9,'S49'!$C:$BQ,22,0)</f>
        <v>#N/A</v>
      </c>
      <c r="AY9" s="66" t="e">
        <f>VLOOKUP($A9,'S49'!$C:$BQ,29,0)</f>
        <v>#N/A</v>
      </c>
      <c r="AZ9" s="66" t="e">
        <f>VLOOKUP($A9,'S49'!$C:$BQ,30,0)</f>
        <v>#N/A</v>
      </c>
      <c r="BA9" s="66" t="e">
        <f>VLOOKUP($A9,'S49'!$C:$BQ,52,0)</f>
        <v>#N/A</v>
      </c>
      <c r="BB9" s="66" t="e">
        <f>VLOOKUP($A9,'S49'!$C:$BQ,59,0)</f>
        <v>#N/A</v>
      </c>
      <c r="BC9" s="66" t="e">
        <f>VLOOKUP($A9,'S49'!$C:$BQ,60,0)</f>
        <v>#N/A</v>
      </c>
      <c r="BD9" s="58" t="e">
        <f>VLOOKUP($A9,'S50'!$C:$BQ,32,0)</f>
        <v>#N/A</v>
      </c>
      <c r="BE9" s="58" t="e">
        <f>VLOOKUP($A9,'S50'!$C:$BQ,39,0)</f>
        <v>#N/A</v>
      </c>
      <c r="BF9" s="58" t="e">
        <f>VLOOKUP($A9,'S50'!$C:$BQ,40,0)</f>
        <v>#N/A</v>
      </c>
      <c r="BG9" s="58" t="e">
        <f>VLOOKUP($A9,'S50'!$C:$BQ,22,0)</f>
        <v>#N/A</v>
      </c>
      <c r="BH9" s="66" t="e">
        <f>VLOOKUP($A9,'S50'!$C:$BQ,29,0)</f>
        <v>#N/A</v>
      </c>
      <c r="BI9" s="66" t="e">
        <f>VLOOKUP($A9,'S50'!$C:$BQ,30,0)</f>
        <v>#N/A</v>
      </c>
      <c r="BJ9" s="66" t="e">
        <f>VLOOKUP($A9,'S50'!$C:$BQ,52,0)</f>
        <v>#N/A</v>
      </c>
      <c r="BK9" s="66" t="e">
        <f>VLOOKUP($A9,'S50'!$C:$BQ,59,0)</f>
        <v>#N/A</v>
      </c>
      <c r="BL9" s="66" t="e">
        <f>VLOOKUP($A9,'S50'!$C:$BQ,60,0)</f>
        <v>#N/A</v>
      </c>
    </row>
    <row r="10" spans="1:127" x14ac:dyDescent="0.2">
      <c r="A10" s="57" t="s">
        <v>62</v>
      </c>
      <c r="B10" s="58">
        <f>VLOOKUP($A10,'S0 remplacer avec S44'!$C:$BQ,32,0)</f>
        <v>171.85</v>
      </c>
      <c r="C10" s="58">
        <f>VLOOKUP($A10,'S0 remplacer avec S44'!$C:$BQ,39,0)</f>
        <v>0</v>
      </c>
      <c r="D10" s="58">
        <f>VLOOKUP($A10,'S0 remplacer avec S44'!$C:$BQ,40,0)</f>
        <v>20</v>
      </c>
      <c r="E10" s="58">
        <f>VLOOKUP($A10,'S0 remplacer avec S44'!$C:$BQ,22,0)</f>
        <v>2263.8560600000001</v>
      </c>
      <c r="F10" s="66">
        <f>VLOOKUP($A10,'S0 remplacer avec S44'!$C:$BQ,29,0)</f>
        <v>0</v>
      </c>
      <c r="G10" s="66">
        <f>VLOOKUP($A10,'S0 remplacer avec S44'!$C:$BQ,30,0)</f>
        <v>0</v>
      </c>
      <c r="H10" s="66">
        <f>VLOOKUP($A10,'S0 remplacer avec S44'!$C:$BQ,52,0)</f>
        <v>146.80000000000001</v>
      </c>
      <c r="I10" s="66">
        <f>VLOOKUP($A10,'S0 remplacer avec S44'!$C:$BQ,59,0)</f>
        <v>0</v>
      </c>
      <c r="J10" s="66">
        <f>VLOOKUP($A10,'S0 remplacer avec S44'!$C:$BQ,60,0)</f>
        <v>0</v>
      </c>
      <c r="K10" s="58">
        <f>VLOOKUP($A10,'S45'!$C:$BQ,32,0)</f>
        <v>173.45</v>
      </c>
      <c r="L10" s="58">
        <f>VLOOKUP($A10,'S45'!$C:$BQ,39,0)</f>
        <v>0</v>
      </c>
      <c r="M10" s="58">
        <f>VLOOKUP($A10,'S45'!$C:$BQ,40,0)</f>
        <v>19</v>
      </c>
      <c r="N10" s="58">
        <f>VLOOKUP($A10,'S45'!$C:$BQ,22,0)</f>
        <v>2315.2052100000001</v>
      </c>
      <c r="O10" s="66">
        <f>VLOOKUP($A10,'S45'!$C:$BQ,29,0)</f>
        <v>0</v>
      </c>
      <c r="P10" s="66">
        <f>VLOOKUP($A10,'S45'!$C:$BQ,30,0)</f>
        <v>0</v>
      </c>
      <c r="Q10" s="66">
        <f>VLOOKUP($A10,'S45'!$C:$BQ,52,0)</f>
        <v>146.80000000000001</v>
      </c>
      <c r="R10" s="66">
        <f>VLOOKUP($A10,'S45'!$C:$BQ,59,0)</f>
        <v>0</v>
      </c>
      <c r="S10" s="66">
        <f>VLOOKUP($A10,'S45'!$C:$BQ,60,0)</f>
        <v>0</v>
      </c>
      <c r="T10" s="58">
        <f>VLOOKUP($A10,'S46'!$C:$BQ,32,0)</f>
        <v>175.45</v>
      </c>
      <c r="U10" s="58">
        <f>VLOOKUP($A10,'S46'!$C:$BQ,39,0)</f>
        <v>0</v>
      </c>
      <c r="V10" s="58">
        <f>VLOOKUP($A10,'S46'!$C:$BQ,40,0)</f>
        <v>17</v>
      </c>
      <c r="W10" s="58">
        <f>VLOOKUP($A10,'S46'!$C:$BQ,22,0)</f>
        <v>2256.3822700000001</v>
      </c>
      <c r="X10" s="66">
        <f>VLOOKUP($A10,'S46'!$C:$BQ,29,0)</f>
        <v>0</v>
      </c>
      <c r="Y10" s="66">
        <f>VLOOKUP($A10,'S46'!$C:$BQ,30,0)</f>
        <v>0</v>
      </c>
      <c r="Z10" s="66">
        <f>VLOOKUP($A10,'S46'!$C:$BQ,52,0)</f>
        <v>147.80000000000001</v>
      </c>
      <c r="AA10" s="66">
        <f>VLOOKUP($A10,'S46'!$C:$BQ,59,0)</f>
        <v>0</v>
      </c>
      <c r="AB10" s="66">
        <f>VLOOKUP($A10,'S46'!$C:$BQ,60,0)</f>
        <v>0</v>
      </c>
      <c r="AC10" s="58" t="e">
        <f>VLOOKUP($A10,'S47'!$C:$BQ,32,0)</f>
        <v>#N/A</v>
      </c>
      <c r="AD10" s="58" t="e">
        <f>VLOOKUP($A10,'S47'!$C:$BQ,39,0)</f>
        <v>#N/A</v>
      </c>
      <c r="AE10" s="58" t="e">
        <f>VLOOKUP($A10,'S47'!$C:$BQ,40,0)</f>
        <v>#N/A</v>
      </c>
      <c r="AF10" s="58" t="e">
        <f>VLOOKUP($A10,'S47'!$C:$BQ,22,0)</f>
        <v>#N/A</v>
      </c>
      <c r="AG10" s="66" t="e">
        <f>VLOOKUP($A10,'S47'!$C:$BQ,29,0)</f>
        <v>#N/A</v>
      </c>
      <c r="AH10" s="66" t="e">
        <f>VLOOKUP($A10,'S47'!$C:$BQ,30,0)</f>
        <v>#N/A</v>
      </c>
      <c r="AI10" s="66" t="e">
        <f>VLOOKUP($A10,'S47'!$C:$BQ,52,0)</f>
        <v>#N/A</v>
      </c>
      <c r="AJ10" s="66" t="e">
        <f>VLOOKUP($A10,'S47'!$C:$BQ,59,0)</f>
        <v>#N/A</v>
      </c>
      <c r="AK10" s="66" t="e">
        <f>VLOOKUP($A10,'S47'!$C:$BQ,60,0)</f>
        <v>#N/A</v>
      </c>
      <c r="AL10" s="58" t="e">
        <f>VLOOKUP($A10,'S48'!$C:$BQ,32,0)</f>
        <v>#N/A</v>
      </c>
      <c r="AM10" s="58" t="e">
        <f>VLOOKUP($A10,'S48'!$C:$BQ,39,0)</f>
        <v>#N/A</v>
      </c>
      <c r="AN10" s="58" t="e">
        <f>VLOOKUP($A10,'S48'!$C:$BQ,40,0)</f>
        <v>#N/A</v>
      </c>
      <c r="AO10" s="58" t="e">
        <f>VLOOKUP($A10,'S48'!$C:$BQ,22,0)</f>
        <v>#N/A</v>
      </c>
      <c r="AP10" s="66" t="e">
        <f>VLOOKUP($A10,'S48'!$C:$BQ,29,0)</f>
        <v>#N/A</v>
      </c>
      <c r="AQ10" s="66" t="e">
        <f>VLOOKUP($A10,'S48'!$C:$BQ,30,0)</f>
        <v>#N/A</v>
      </c>
      <c r="AR10" s="66" t="e">
        <f>VLOOKUP($A10,'S48'!$C:$BQ,52,0)</f>
        <v>#N/A</v>
      </c>
      <c r="AS10" s="66" t="e">
        <f>VLOOKUP($A10,'S48'!$C:$BQ,59,0)</f>
        <v>#N/A</v>
      </c>
      <c r="AT10" s="66" t="e">
        <f>VLOOKUP($A10,'S48'!$C:$BQ,60,0)</f>
        <v>#N/A</v>
      </c>
      <c r="AU10" s="58" t="e">
        <f>VLOOKUP($A10,'S49'!$C:$BQ,32,0)</f>
        <v>#N/A</v>
      </c>
      <c r="AV10" s="58" t="e">
        <f>VLOOKUP($A10,'S49'!$C:$BQ,39,0)</f>
        <v>#N/A</v>
      </c>
      <c r="AW10" s="58" t="e">
        <f>VLOOKUP($A10,'S49'!$C:$BQ,40,0)</f>
        <v>#N/A</v>
      </c>
      <c r="AX10" s="58" t="e">
        <f>VLOOKUP($A10,'S49'!$C:$BQ,22,0)</f>
        <v>#N/A</v>
      </c>
      <c r="AY10" s="66" t="e">
        <f>VLOOKUP($A10,'S49'!$C:$BQ,29,0)</f>
        <v>#N/A</v>
      </c>
      <c r="AZ10" s="66" t="e">
        <f>VLOOKUP($A10,'S49'!$C:$BQ,30,0)</f>
        <v>#N/A</v>
      </c>
      <c r="BA10" s="66" t="e">
        <f>VLOOKUP($A10,'S49'!$C:$BQ,52,0)</f>
        <v>#N/A</v>
      </c>
      <c r="BB10" s="66" t="e">
        <f>VLOOKUP($A10,'S49'!$C:$BQ,59,0)</f>
        <v>#N/A</v>
      </c>
      <c r="BC10" s="66" t="e">
        <f>VLOOKUP($A10,'S49'!$C:$BQ,60,0)</f>
        <v>#N/A</v>
      </c>
      <c r="BD10" s="58" t="e">
        <f>VLOOKUP($A10,'S50'!$C:$BQ,32,0)</f>
        <v>#N/A</v>
      </c>
      <c r="BE10" s="58" t="e">
        <f>VLOOKUP($A10,'S50'!$C:$BQ,39,0)</f>
        <v>#N/A</v>
      </c>
      <c r="BF10" s="58" t="e">
        <f>VLOOKUP($A10,'S50'!$C:$BQ,40,0)</f>
        <v>#N/A</v>
      </c>
      <c r="BG10" s="58" t="e">
        <f>VLOOKUP($A10,'S50'!$C:$BQ,22,0)</f>
        <v>#N/A</v>
      </c>
      <c r="BH10" s="66" t="e">
        <f>VLOOKUP($A10,'S50'!$C:$BQ,29,0)</f>
        <v>#N/A</v>
      </c>
      <c r="BI10" s="66" t="e">
        <f>VLOOKUP($A10,'S50'!$C:$BQ,30,0)</f>
        <v>#N/A</v>
      </c>
      <c r="BJ10" s="66" t="e">
        <f>VLOOKUP($A10,'S50'!$C:$BQ,52,0)</f>
        <v>#N/A</v>
      </c>
      <c r="BK10" s="66" t="e">
        <f>VLOOKUP($A10,'S50'!$C:$BQ,59,0)</f>
        <v>#N/A</v>
      </c>
      <c r="BL10" s="66" t="e">
        <f>VLOOKUP($A10,'S50'!$C:$BQ,60,0)</f>
        <v>#N/A</v>
      </c>
    </row>
    <row r="11" spans="1:127" x14ac:dyDescent="0.2">
      <c r="A11" s="57" t="s">
        <v>63</v>
      </c>
      <c r="B11" s="58">
        <f>VLOOKUP($A11,'S0 remplacer avec S44'!$C:$BQ,32,0)</f>
        <v>147.19999999999999</v>
      </c>
      <c r="C11" s="58">
        <f>VLOOKUP($A11,'S0 remplacer avec S44'!$C:$BQ,39,0)</f>
        <v>31</v>
      </c>
      <c r="D11" s="58">
        <f>VLOOKUP($A11,'S0 remplacer avec S44'!$C:$BQ,40,0)</f>
        <v>66</v>
      </c>
      <c r="E11" s="58">
        <f>VLOOKUP($A11,'S0 remplacer avec S44'!$C:$BQ,22,0)</f>
        <v>2082.6028849999998</v>
      </c>
      <c r="F11" s="66">
        <f>VLOOKUP($A11,'S0 remplacer avec S44'!$C:$BQ,29,0)</f>
        <v>0</v>
      </c>
      <c r="G11" s="66">
        <f>VLOOKUP($A11,'S0 remplacer avec S44'!$C:$BQ,30,0)</f>
        <v>0</v>
      </c>
      <c r="H11" s="66">
        <f>VLOOKUP($A11,'S0 remplacer avec S44'!$C:$BQ,52,0)</f>
        <v>64.400000000000006</v>
      </c>
      <c r="I11" s="66">
        <f>VLOOKUP($A11,'S0 remplacer avec S44'!$C:$BQ,59,0)</f>
        <v>26</v>
      </c>
      <c r="J11" s="66">
        <f>VLOOKUP($A11,'S0 remplacer avec S44'!$C:$BQ,60,0)</f>
        <v>44</v>
      </c>
      <c r="K11" s="58">
        <f>VLOOKUP($A11,'S45'!$C:$BQ,32,0)</f>
        <v>150.19999999999999</v>
      </c>
      <c r="L11" s="58">
        <f>VLOOKUP($A11,'S45'!$C:$BQ,39,0)</f>
        <v>28</v>
      </c>
      <c r="M11" s="58">
        <f>VLOOKUP($A11,'S45'!$C:$BQ,40,0)</f>
        <v>63</v>
      </c>
      <c r="N11" s="58">
        <f>VLOOKUP($A11,'S45'!$C:$BQ,22,0)</f>
        <v>2117.6069950000001</v>
      </c>
      <c r="O11" s="66">
        <f>VLOOKUP($A11,'S45'!$C:$BQ,29,0)</f>
        <v>0</v>
      </c>
      <c r="P11" s="66">
        <f>VLOOKUP($A11,'S45'!$C:$BQ,30,0)</f>
        <v>0</v>
      </c>
      <c r="Q11" s="66">
        <f>VLOOKUP($A11,'S45'!$C:$BQ,52,0)</f>
        <v>67.400000000000006</v>
      </c>
      <c r="R11" s="66">
        <f>VLOOKUP($A11,'S45'!$C:$BQ,59,0)</f>
        <v>23</v>
      </c>
      <c r="S11" s="66">
        <f>VLOOKUP($A11,'S45'!$C:$BQ,60,0)</f>
        <v>41</v>
      </c>
      <c r="T11" s="58">
        <f>VLOOKUP($A11,'S46'!$C:$BQ,32,0)</f>
        <v>152.69999999999999</v>
      </c>
      <c r="U11" s="58">
        <f>VLOOKUP($A11,'S46'!$C:$BQ,39,0)</f>
        <v>25</v>
      </c>
      <c r="V11" s="58">
        <f>VLOOKUP($A11,'S46'!$C:$BQ,40,0)</f>
        <v>61</v>
      </c>
      <c r="W11" s="58">
        <f>VLOOKUP($A11,'S46'!$C:$BQ,22,0)</f>
        <v>2124.2642850000002</v>
      </c>
      <c r="X11" s="66">
        <f>VLOOKUP($A11,'S46'!$C:$BQ,29,0)</f>
        <v>0</v>
      </c>
      <c r="Y11" s="66">
        <f>VLOOKUP($A11,'S46'!$C:$BQ,30,0)</f>
        <v>0</v>
      </c>
      <c r="Z11" s="66">
        <f>VLOOKUP($A11,'S46'!$C:$BQ,52,0)</f>
        <v>67.400000000000006</v>
      </c>
      <c r="AA11" s="66">
        <f>VLOOKUP($A11,'S46'!$C:$BQ,59,0)</f>
        <v>23</v>
      </c>
      <c r="AB11" s="66">
        <f>VLOOKUP($A11,'S46'!$C:$BQ,60,0)</f>
        <v>41</v>
      </c>
      <c r="AC11" s="58" t="e">
        <f>VLOOKUP($A11,'S47'!$C:$BQ,32,0)</f>
        <v>#N/A</v>
      </c>
      <c r="AD11" s="58" t="e">
        <f>VLOOKUP($A11,'S47'!$C:$BQ,39,0)</f>
        <v>#N/A</v>
      </c>
      <c r="AE11" s="58" t="e">
        <f>VLOOKUP($A11,'S47'!$C:$BQ,40,0)</f>
        <v>#N/A</v>
      </c>
      <c r="AF11" s="58" t="e">
        <f>VLOOKUP($A11,'S47'!$C:$BQ,22,0)</f>
        <v>#N/A</v>
      </c>
      <c r="AG11" s="66" t="e">
        <f>VLOOKUP($A11,'S47'!$C:$BQ,29,0)</f>
        <v>#N/A</v>
      </c>
      <c r="AH11" s="66" t="e">
        <f>VLOOKUP($A11,'S47'!$C:$BQ,30,0)</f>
        <v>#N/A</v>
      </c>
      <c r="AI11" s="66" t="e">
        <f>VLOOKUP($A11,'S47'!$C:$BQ,52,0)</f>
        <v>#N/A</v>
      </c>
      <c r="AJ11" s="66" t="e">
        <f>VLOOKUP($A11,'S47'!$C:$BQ,59,0)</f>
        <v>#N/A</v>
      </c>
      <c r="AK11" s="66" t="e">
        <f>VLOOKUP($A11,'S47'!$C:$BQ,60,0)</f>
        <v>#N/A</v>
      </c>
      <c r="AL11" s="58" t="e">
        <f>VLOOKUP($A11,'S48'!$C:$BQ,32,0)</f>
        <v>#N/A</v>
      </c>
      <c r="AM11" s="58" t="e">
        <f>VLOOKUP($A11,'S48'!$C:$BQ,39,0)</f>
        <v>#N/A</v>
      </c>
      <c r="AN11" s="58" t="e">
        <f>VLOOKUP($A11,'S48'!$C:$BQ,40,0)</f>
        <v>#N/A</v>
      </c>
      <c r="AO11" s="58" t="e">
        <f>VLOOKUP($A11,'S48'!$C:$BQ,22,0)</f>
        <v>#N/A</v>
      </c>
      <c r="AP11" s="66" t="e">
        <f>VLOOKUP($A11,'S48'!$C:$BQ,29,0)</f>
        <v>#N/A</v>
      </c>
      <c r="AQ11" s="66" t="e">
        <f>VLOOKUP($A11,'S48'!$C:$BQ,30,0)</f>
        <v>#N/A</v>
      </c>
      <c r="AR11" s="66" t="e">
        <f>VLOOKUP($A11,'S48'!$C:$BQ,52,0)</f>
        <v>#N/A</v>
      </c>
      <c r="AS11" s="66" t="e">
        <f>VLOOKUP($A11,'S48'!$C:$BQ,59,0)</f>
        <v>#N/A</v>
      </c>
      <c r="AT11" s="66" t="e">
        <f>VLOOKUP($A11,'S48'!$C:$BQ,60,0)</f>
        <v>#N/A</v>
      </c>
      <c r="AU11" s="58" t="e">
        <f>VLOOKUP($A11,'S49'!$C:$BQ,32,0)</f>
        <v>#N/A</v>
      </c>
      <c r="AV11" s="58" t="e">
        <f>VLOOKUP($A11,'S49'!$C:$BQ,39,0)</f>
        <v>#N/A</v>
      </c>
      <c r="AW11" s="58" t="e">
        <f>VLOOKUP($A11,'S49'!$C:$BQ,40,0)</f>
        <v>#N/A</v>
      </c>
      <c r="AX11" s="58" t="e">
        <f>VLOOKUP($A11,'S49'!$C:$BQ,22,0)</f>
        <v>#N/A</v>
      </c>
      <c r="AY11" s="66" t="e">
        <f>VLOOKUP($A11,'S49'!$C:$BQ,29,0)</f>
        <v>#N/A</v>
      </c>
      <c r="AZ11" s="66" t="e">
        <f>VLOOKUP($A11,'S49'!$C:$BQ,30,0)</f>
        <v>#N/A</v>
      </c>
      <c r="BA11" s="66" t="e">
        <f>VLOOKUP($A11,'S49'!$C:$BQ,52,0)</f>
        <v>#N/A</v>
      </c>
      <c r="BB11" s="66" t="e">
        <f>VLOOKUP($A11,'S49'!$C:$BQ,59,0)</f>
        <v>#N/A</v>
      </c>
      <c r="BC11" s="66" t="e">
        <f>VLOOKUP($A11,'S49'!$C:$BQ,60,0)</f>
        <v>#N/A</v>
      </c>
      <c r="BD11" s="58" t="e">
        <f>VLOOKUP($A11,'S50'!$C:$BQ,32,0)</f>
        <v>#N/A</v>
      </c>
      <c r="BE11" s="58" t="e">
        <f>VLOOKUP($A11,'S50'!$C:$BQ,39,0)</f>
        <v>#N/A</v>
      </c>
      <c r="BF11" s="58" t="e">
        <f>VLOOKUP($A11,'S50'!$C:$BQ,40,0)</f>
        <v>#N/A</v>
      </c>
      <c r="BG11" s="58" t="e">
        <f>VLOOKUP($A11,'S50'!$C:$BQ,22,0)</f>
        <v>#N/A</v>
      </c>
      <c r="BH11" s="66" t="e">
        <f>VLOOKUP($A11,'S50'!$C:$BQ,29,0)</f>
        <v>#N/A</v>
      </c>
      <c r="BI11" s="66" t="e">
        <f>VLOOKUP($A11,'S50'!$C:$BQ,30,0)</f>
        <v>#N/A</v>
      </c>
      <c r="BJ11" s="66" t="e">
        <f>VLOOKUP($A11,'S50'!$C:$BQ,52,0)</f>
        <v>#N/A</v>
      </c>
      <c r="BK11" s="66" t="e">
        <f>VLOOKUP($A11,'S50'!$C:$BQ,59,0)</f>
        <v>#N/A</v>
      </c>
      <c r="BL11" s="66" t="e">
        <f>VLOOKUP($A11,'S50'!$C:$BQ,60,0)</f>
        <v>#N/A</v>
      </c>
    </row>
    <row r="12" spans="1:127" x14ac:dyDescent="0.2">
      <c r="A12" s="57" t="s">
        <v>65</v>
      </c>
      <c r="B12" s="58">
        <f>VLOOKUP($A12,'S0 remplacer avec S44'!$C:$BQ,32,0)</f>
        <v>172.5</v>
      </c>
      <c r="C12" s="58">
        <f>VLOOKUP($A12,'S0 remplacer avec S44'!$C:$BQ,39,0)</f>
        <v>60</v>
      </c>
      <c r="D12" s="58">
        <f>VLOOKUP($A12,'S0 remplacer avec S44'!$C:$BQ,40,0)</f>
        <v>107</v>
      </c>
      <c r="E12" s="58">
        <f>VLOOKUP($A12,'S0 remplacer avec S44'!$C:$BQ,22,0)</f>
        <v>1991.613245</v>
      </c>
      <c r="F12" s="66">
        <f>VLOOKUP($A12,'S0 remplacer avec S44'!$C:$BQ,29,0)</f>
        <v>120</v>
      </c>
      <c r="G12" s="66">
        <f>VLOOKUP($A12,'S0 remplacer avec S44'!$C:$BQ,30,0)</f>
        <v>543</v>
      </c>
      <c r="H12" s="66">
        <f>VLOOKUP($A12,'S0 remplacer avec S44'!$C:$BQ,52,0)</f>
        <v>97.4</v>
      </c>
      <c r="I12" s="66">
        <f>VLOOKUP($A12,'S0 remplacer avec S44'!$C:$BQ,59,0)</f>
        <v>21</v>
      </c>
      <c r="J12" s="66">
        <f>VLOOKUP($A12,'S0 remplacer avec S44'!$C:$BQ,60,0)</f>
        <v>45</v>
      </c>
      <c r="K12" s="58">
        <f>VLOOKUP($A12,'S45'!$C:$BQ,32,0)</f>
        <v>174.5</v>
      </c>
      <c r="L12" s="58">
        <f>VLOOKUP($A12,'S45'!$C:$BQ,39,0)</f>
        <v>58</v>
      </c>
      <c r="M12" s="58">
        <f>VLOOKUP($A12,'S45'!$C:$BQ,40,0)</f>
        <v>105</v>
      </c>
      <c r="N12" s="58">
        <f>VLOOKUP($A12,'S45'!$C:$BQ,22,0)</f>
        <v>2022.3134050000001</v>
      </c>
      <c r="O12" s="66">
        <f>VLOOKUP($A12,'S45'!$C:$BQ,29,0)</f>
        <v>90</v>
      </c>
      <c r="P12" s="66">
        <f>VLOOKUP($A12,'S45'!$C:$BQ,30,0)</f>
        <v>512</v>
      </c>
      <c r="Q12" s="66">
        <f>VLOOKUP($A12,'S45'!$C:$BQ,52,0)</f>
        <v>98.4</v>
      </c>
      <c r="R12" s="66">
        <f>VLOOKUP($A12,'S45'!$C:$BQ,59,0)</f>
        <v>20</v>
      </c>
      <c r="S12" s="66">
        <f>VLOOKUP($A12,'S45'!$C:$BQ,60,0)</f>
        <v>44</v>
      </c>
      <c r="T12" s="58">
        <f>VLOOKUP($A12,'S46'!$C:$BQ,32,0)</f>
        <v>175.5</v>
      </c>
      <c r="U12" s="58">
        <f>VLOOKUP($A12,'S46'!$C:$BQ,39,0)</f>
        <v>57</v>
      </c>
      <c r="V12" s="58">
        <f>VLOOKUP($A12,'S46'!$C:$BQ,40,0)</f>
        <v>104</v>
      </c>
      <c r="W12" s="58">
        <f>VLOOKUP($A12,'S46'!$C:$BQ,22,0)</f>
        <v>2023.9562550000001</v>
      </c>
      <c r="X12" s="66">
        <f>VLOOKUP($A12,'S46'!$C:$BQ,29,0)</f>
        <v>88</v>
      </c>
      <c r="Y12" s="66">
        <f>VLOOKUP($A12,'S46'!$C:$BQ,30,0)</f>
        <v>510</v>
      </c>
      <c r="Z12" s="66">
        <f>VLOOKUP($A12,'S46'!$C:$BQ,52,0)</f>
        <v>99.4</v>
      </c>
      <c r="AA12" s="66">
        <f>VLOOKUP($A12,'S46'!$C:$BQ,59,0)</f>
        <v>19</v>
      </c>
      <c r="AB12" s="66">
        <f>VLOOKUP($A12,'S46'!$C:$BQ,60,0)</f>
        <v>43</v>
      </c>
      <c r="AC12" s="58" t="e">
        <f>VLOOKUP($A12,'S47'!$C:$BQ,32,0)</f>
        <v>#N/A</v>
      </c>
      <c r="AD12" s="58" t="e">
        <f>VLOOKUP($A12,'S47'!$C:$BQ,39,0)</f>
        <v>#N/A</v>
      </c>
      <c r="AE12" s="58" t="e">
        <f>VLOOKUP($A12,'S47'!$C:$BQ,40,0)</f>
        <v>#N/A</v>
      </c>
      <c r="AF12" s="58" t="e">
        <f>VLOOKUP($A12,'S47'!$C:$BQ,22,0)</f>
        <v>#N/A</v>
      </c>
      <c r="AG12" s="66" t="e">
        <f>VLOOKUP($A12,'S47'!$C:$BQ,29,0)</f>
        <v>#N/A</v>
      </c>
      <c r="AH12" s="66" t="e">
        <f>VLOOKUP($A12,'S47'!$C:$BQ,30,0)</f>
        <v>#N/A</v>
      </c>
      <c r="AI12" s="66" t="e">
        <f>VLOOKUP($A12,'S47'!$C:$BQ,52,0)</f>
        <v>#N/A</v>
      </c>
      <c r="AJ12" s="66" t="e">
        <f>VLOOKUP($A12,'S47'!$C:$BQ,59,0)</f>
        <v>#N/A</v>
      </c>
      <c r="AK12" s="66" t="e">
        <f>VLOOKUP($A12,'S47'!$C:$BQ,60,0)</f>
        <v>#N/A</v>
      </c>
      <c r="AL12" s="58" t="e">
        <f>VLOOKUP($A12,'S48'!$C:$BQ,32,0)</f>
        <v>#N/A</v>
      </c>
      <c r="AM12" s="58" t="e">
        <f>VLOOKUP($A12,'S48'!$C:$BQ,39,0)</f>
        <v>#N/A</v>
      </c>
      <c r="AN12" s="58" t="e">
        <f>VLOOKUP($A12,'S48'!$C:$BQ,40,0)</f>
        <v>#N/A</v>
      </c>
      <c r="AO12" s="58" t="e">
        <f>VLOOKUP($A12,'S48'!$C:$BQ,22,0)</f>
        <v>#N/A</v>
      </c>
      <c r="AP12" s="66" t="e">
        <f>VLOOKUP($A12,'S48'!$C:$BQ,29,0)</f>
        <v>#N/A</v>
      </c>
      <c r="AQ12" s="66" t="e">
        <f>VLOOKUP($A12,'S48'!$C:$BQ,30,0)</f>
        <v>#N/A</v>
      </c>
      <c r="AR12" s="66" t="e">
        <f>VLOOKUP($A12,'S48'!$C:$BQ,52,0)</f>
        <v>#N/A</v>
      </c>
      <c r="AS12" s="66" t="e">
        <f>VLOOKUP($A12,'S48'!$C:$BQ,59,0)</f>
        <v>#N/A</v>
      </c>
      <c r="AT12" s="66" t="e">
        <f>VLOOKUP($A12,'S48'!$C:$BQ,60,0)</f>
        <v>#N/A</v>
      </c>
      <c r="AU12" s="58" t="e">
        <f>VLOOKUP($A12,'S49'!$C:$BQ,32,0)</f>
        <v>#N/A</v>
      </c>
      <c r="AV12" s="58" t="e">
        <f>VLOOKUP($A12,'S49'!$C:$BQ,39,0)</f>
        <v>#N/A</v>
      </c>
      <c r="AW12" s="58" t="e">
        <f>VLOOKUP($A12,'S49'!$C:$BQ,40,0)</f>
        <v>#N/A</v>
      </c>
      <c r="AX12" s="58" t="e">
        <f>VLOOKUP($A12,'S49'!$C:$BQ,22,0)</f>
        <v>#N/A</v>
      </c>
      <c r="AY12" s="66" t="e">
        <f>VLOOKUP($A12,'S49'!$C:$BQ,29,0)</f>
        <v>#N/A</v>
      </c>
      <c r="AZ12" s="66" t="e">
        <f>VLOOKUP($A12,'S49'!$C:$BQ,30,0)</f>
        <v>#N/A</v>
      </c>
      <c r="BA12" s="66" t="e">
        <f>VLOOKUP($A12,'S49'!$C:$BQ,52,0)</f>
        <v>#N/A</v>
      </c>
      <c r="BB12" s="66" t="e">
        <f>VLOOKUP($A12,'S49'!$C:$BQ,59,0)</f>
        <v>#N/A</v>
      </c>
      <c r="BC12" s="66" t="e">
        <f>VLOOKUP($A12,'S49'!$C:$BQ,60,0)</f>
        <v>#N/A</v>
      </c>
      <c r="BD12" s="58" t="e">
        <f>VLOOKUP($A12,'S50'!$C:$BQ,32,0)</f>
        <v>#N/A</v>
      </c>
      <c r="BE12" s="58" t="e">
        <f>VLOOKUP($A12,'S50'!$C:$BQ,39,0)</f>
        <v>#N/A</v>
      </c>
      <c r="BF12" s="58" t="e">
        <f>VLOOKUP($A12,'S50'!$C:$BQ,40,0)</f>
        <v>#N/A</v>
      </c>
      <c r="BG12" s="58" t="e">
        <f>VLOOKUP($A12,'S50'!$C:$BQ,22,0)</f>
        <v>#N/A</v>
      </c>
      <c r="BH12" s="66" t="e">
        <f>VLOOKUP($A12,'S50'!$C:$BQ,29,0)</f>
        <v>#N/A</v>
      </c>
      <c r="BI12" s="66" t="e">
        <f>VLOOKUP($A12,'S50'!$C:$BQ,30,0)</f>
        <v>#N/A</v>
      </c>
      <c r="BJ12" s="66" t="e">
        <f>VLOOKUP($A12,'S50'!$C:$BQ,52,0)</f>
        <v>#N/A</v>
      </c>
      <c r="BK12" s="66" t="e">
        <f>VLOOKUP($A12,'S50'!$C:$BQ,59,0)</f>
        <v>#N/A</v>
      </c>
      <c r="BL12" s="66" t="e">
        <f>VLOOKUP($A12,'S50'!$C:$BQ,60,0)</f>
        <v>#N/A</v>
      </c>
    </row>
    <row r="13" spans="1:127" x14ac:dyDescent="0.2">
      <c r="A13" s="57" t="s">
        <v>66</v>
      </c>
      <c r="B13" s="58">
        <f>VLOOKUP($A13,'S0 remplacer avec S44'!$C:$BQ,32,0)</f>
        <v>171.3</v>
      </c>
      <c r="C13" s="58">
        <f>VLOOKUP($A13,'S0 remplacer avec S44'!$C:$BQ,39,0)</f>
        <v>17</v>
      </c>
      <c r="D13" s="58">
        <f>VLOOKUP($A13,'S0 remplacer avec S44'!$C:$BQ,40,0)</f>
        <v>55</v>
      </c>
      <c r="E13" s="58">
        <f>VLOOKUP($A13,'S0 remplacer avec S44'!$C:$BQ,22,0)</f>
        <v>2154.3145450000002</v>
      </c>
      <c r="F13" s="66">
        <f>VLOOKUP($A13,'S0 remplacer avec S44'!$C:$BQ,29,0)</f>
        <v>0</v>
      </c>
      <c r="G13" s="66">
        <f>VLOOKUP($A13,'S0 remplacer avec S44'!$C:$BQ,30,0)</f>
        <v>0</v>
      </c>
      <c r="H13" s="66">
        <f>VLOOKUP($A13,'S0 remplacer avec S44'!$C:$BQ,52,0)</f>
        <v>105.8</v>
      </c>
      <c r="I13" s="66">
        <f>VLOOKUP($A13,'S0 remplacer avec S44'!$C:$BQ,59,0)</f>
        <v>0</v>
      </c>
      <c r="J13" s="66">
        <f>VLOOKUP($A13,'S0 remplacer avec S44'!$C:$BQ,60,0)</f>
        <v>9</v>
      </c>
      <c r="K13" s="58">
        <f>VLOOKUP($A13,'S45'!$C:$BQ,32,0)</f>
        <v>180.8</v>
      </c>
      <c r="L13" s="58">
        <f>VLOOKUP($A13,'S45'!$C:$BQ,39,0)</f>
        <v>8</v>
      </c>
      <c r="M13" s="58">
        <f>VLOOKUP($A13,'S45'!$C:$BQ,40,0)</f>
        <v>46</v>
      </c>
      <c r="N13" s="58">
        <f>VLOOKUP($A13,'S45'!$C:$BQ,22,0)</f>
        <v>2154.5627049999998</v>
      </c>
      <c r="O13" s="66">
        <f>VLOOKUP($A13,'S45'!$C:$BQ,29,0)</f>
        <v>0</v>
      </c>
      <c r="P13" s="66">
        <f>VLOOKUP($A13,'S45'!$C:$BQ,30,0)</f>
        <v>0</v>
      </c>
      <c r="Q13" s="66">
        <f>VLOOKUP($A13,'S45'!$C:$BQ,52,0)</f>
        <v>109.8</v>
      </c>
      <c r="R13" s="66">
        <f>VLOOKUP($A13,'S45'!$C:$BQ,59,0)</f>
        <v>0</v>
      </c>
      <c r="S13" s="66">
        <f>VLOOKUP($A13,'S45'!$C:$BQ,60,0)</f>
        <v>5</v>
      </c>
      <c r="T13" s="58">
        <f>VLOOKUP($A13,'S46'!$C:$BQ,32,0)</f>
        <v>181.3</v>
      </c>
      <c r="U13" s="58">
        <f>VLOOKUP($A13,'S46'!$C:$BQ,39,0)</f>
        <v>7</v>
      </c>
      <c r="V13" s="58">
        <f>VLOOKUP($A13,'S46'!$C:$BQ,40,0)</f>
        <v>45</v>
      </c>
      <c r="W13" s="58">
        <f>VLOOKUP($A13,'S46'!$C:$BQ,22,0)</f>
        <v>2159.895845</v>
      </c>
      <c r="X13" s="66">
        <f>VLOOKUP($A13,'S46'!$C:$BQ,29,0)</f>
        <v>0</v>
      </c>
      <c r="Y13" s="66">
        <f>VLOOKUP($A13,'S46'!$C:$BQ,30,0)</f>
        <v>0</v>
      </c>
      <c r="Z13" s="66">
        <f>VLOOKUP($A13,'S46'!$C:$BQ,52,0)</f>
        <v>110.8</v>
      </c>
      <c r="AA13" s="66">
        <f>VLOOKUP($A13,'S46'!$C:$BQ,59,0)</f>
        <v>0</v>
      </c>
      <c r="AB13" s="66">
        <f>VLOOKUP($A13,'S46'!$C:$BQ,60,0)</f>
        <v>4</v>
      </c>
      <c r="AC13" s="58" t="e">
        <f>VLOOKUP($A13,'S47'!$C:$BQ,32,0)</f>
        <v>#N/A</v>
      </c>
      <c r="AD13" s="58" t="e">
        <f>VLOOKUP($A13,'S47'!$C:$BQ,39,0)</f>
        <v>#N/A</v>
      </c>
      <c r="AE13" s="58" t="e">
        <f>VLOOKUP($A13,'S47'!$C:$BQ,40,0)</f>
        <v>#N/A</v>
      </c>
      <c r="AF13" s="58" t="e">
        <f>VLOOKUP($A13,'S47'!$C:$BQ,22,0)</f>
        <v>#N/A</v>
      </c>
      <c r="AG13" s="66" t="e">
        <f>VLOOKUP($A13,'S47'!$C:$BQ,29,0)</f>
        <v>#N/A</v>
      </c>
      <c r="AH13" s="66" t="e">
        <f>VLOOKUP($A13,'S47'!$C:$BQ,30,0)</f>
        <v>#N/A</v>
      </c>
      <c r="AI13" s="66" t="e">
        <f>VLOOKUP($A13,'S47'!$C:$BQ,52,0)</f>
        <v>#N/A</v>
      </c>
      <c r="AJ13" s="66" t="e">
        <f>VLOOKUP($A13,'S47'!$C:$BQ,59,0)</f>
        <v>#N/A</v>
      </c>
      <c r="AK13" s="66" t="e">
        <f>VLOOKUP($A13,'S47'!$C:$BQ,60,0)</f>
        <v>#N/A</v>
      </c>
      <c r="AL13" s="58" t="e">
        <f>VLOOKUP($A13,'S48'!$C:$BQ,32,0)</f>
        <v>#N/A</v>
      </c>
      <c r="AM13" s="58" t="e">
        <f>VLOOKUP($A13,'S48'!$C:$BQ,39,0)</f>
        <v>#N/A</v>
      </c>
      <c r="AN13" s="58" t="e">
        <f>VLOOKUP($A13,'S48'!$C:$BQ,40,0)</f>
        <v>#N/A</v>
      </c>
      <c r="AO13" s="58" t="e">
        <f>VLOOKUP($A13,'S48'!$C:$BQ,22,0)</f>
        <v>#N/A</v>
      </c>
      <c r="AP13" s="66" t="e">
        <f>VLOOKUP($A13,'S48'!$C:$BQ,29,0)</f>
        <v>#N/A</v>
      </c>
      <c r="AQ13" s="66" t="e">
        <f>VLOOKUP($A13,'S48'!$C:$BQ,30,0)</f>
        <v>#N/A</v>
      </c>
      <c r="AR13" s="66" t="e">
        <f>VLOOKUP($A13,'S48'!$C:$BQ,52,0)</f>
        <v>#N/A</v>
      </c>
      <c r="AS13" s="66" t="e">
        <f>VLOOKUP($A13,'S48'!$C:$BQ,59,0)</f>
        <v>#N/A</v>
      </c>
      <c r="AT13" s="66" t="e">
        <f>VLOOKUP($A13,'S48'!$C:$BQ,60,0)</f>
        <v>#N/A</v>
      </c>
      <c r="AU13" s="58" t="e">
        <f>VLOOKUP($A13,'S49'!$C:$BQ,32,0)</f>
        <v>#N/A</v>
      </c>
      <c r="AV13" s="58" t="e">
        <f>VLOOKUP($A13,'S49'!$C:$BQ,39,0)</f>
        <v>#N/A</v>
      </c>
      <c r="AW13" s="58" t="e">
        <f>VLOOKUP($A13,'S49'!$C:$BQ,40,0)</f>
        <v>#N/A</v>
      </c>
      <c r="AX13" s="58" t="e">
        <f>VLOOKUP($A13,'S49'!$C:$BQ,22,0)</f>
        <v>#N/A</v>
      </c>
      <c r="AY13" s="66" t="e">
        <f>VLOOKUP($A13,'S49'!$C:$BQ,29,0)</f>
        <v>#N/A</v>
      </c>
      <c r="AZ13" s="66" t="e">
        <f>VLOOKUP($A13,'S49'!$C:$BQ,30,0)</f>
        <v>#N/A</v>
      </c>
      <c r="BA13" s="66" t="e">
        <f>VLOOKUP($A13,'S49'!$C:$BQ,52,0)</f>
        <v>#N/A</v>
      </c>
      <c r="BB13" s="66" t="e">
        <f>VLOOKUP($A13,'S49'!$C:$BQ,59,0)</f>
        <v>#N/A</v>
      </c>
      <c r="BC13" s="66" t="e">
        <f>VLOOKUP($A13,'S49'!$C:$BQ,60,0)</f>
        <v>#N/A</v>
      </c>
      <c r="BD13" s="58" t="e">
        <f>VLOOKUP($A13,'S50'!$C:$BQ,32,0)</f>
        <v>#N/A</v>
      </c>
      <c r="BE13" s="58" t="e">
        <f>VLOOKUP($A13,'S50'!$C:$BQ,39,0)</f>
        <v>#N/A</v>
      </c>
      <c r="BF13" s="58" t="e">
        <f>VLOOKUP($A13,'S50'!$C:$BQ,40,0)</f>
        <v>#N/A</v>
      </c>
      <c r="BG13" s="58" t="e">
        <f>VLOOKUP($A13,'S50'!$C:$BQ,22,0)</f>
        <v>#N/A</v>
      </c>
      <c r="BH13" s="66" t="e">
        <f>VLOOKUP($A13,'S50'!$C:$BQ,29,0)</f>
        <v>#N/A</v>
      </c>
      <c r="BI13" s="66" t="e">
        <f>VLOOKUP($A13,'S50'!$C:$BQ,30,0)</f>
        <v>#N/A</v>
      </c>
      <c r="BJ13" s="66" t="e">
        <f>VLOOKUP($A13,'S50'!$C:$BQ,52,0)</f>
        <v>#N/A</v>
      </c>
      <c r="BK13" s="66" t="e">
        <f>VLOOKUP($A13,'S50'!$C:$BQ,59,0)</f>
        <v>#N/A</v>
      </c>
      <c r="BL13" s="66" t="e">
        <f>VLOOKUP($A13,'S50'!$C:$BQ,60,0)</f>
        <v>#N/A</v>
      </c>
    </row>
    <row r="14" spans="1:127" x14ac:dyDescent="0.2">
      <c r="A14" s="57" t="s">
        <v>67</v>
      </c>
      <c r="B14" s="58">
        <f>VLOOKUP($A14,'S0 remplacer avec S44'!$C:$BQ,32,0)</f>
        <v>147.1</v>
      </c>
      <c r="C14" s="58">
        <f>VLOOKUP($A14,'S0 remplacer avec S44'!$C:$BQ,39,0)</f>
        <v>89</v>
      </c>
      <c r="D14" s="58">
        <f>VLOOKUP($A14,'S0 remplacer avec S44'!$C:$BQ,40,0)</f>
        <v>136</v>
      </c>
      <c r="E14" s="58">
        <f>VLOOKUP($A14,'S0 remplacer avec S44'!$C:$BQ,22,0)</f>
        <v>2740.45471</v>
      </c>
      <c r="F14" s="66">
        <f>VLOOKUP($A14,'S0 remplacer avec S44'!$C:$BQ,29,0)</f>
        <v>0</v>
      </c>
      <c r="G14" s="66">
        <f>VLOOKUP($A14,'S0 remplacer avec S44'!$C:$BQ,30,0)</f>
        <v>0</v>
      </c>
      <c r="H14" s="66">
        <f>VLOOKUP($A14,'S0 remplacer avec S44'!$C:$BQ,52,0)</f>
        <v>131.19999999999999</v>
      </c>
      <c r="I14" s="66">
        <f>VLOOKUP($A14,'S0 remplacer avec S44'!$C:$BQ,59,0)</f>
        <v>0</v>
      </c>
      <c r="J14" s="66">
        <f>VLOOKUP($A14,'S0 remplacer avec S44'!$C:$BQ,60,0)</f>
        <v>13</v>
      </c>
      <c r="K14" s="58">
        <f>VLOOKUP($A14,'S45'!$C:$BQ,32,0)</f>
        <v>148.1</v>
      </c>
      <c r="L14" s="58">
        <f>VLOOKUP($A14,'S45'!$C:$BQ,39,0)</f>
        <v>88</v>
      </c>
      <c r="M14" s="58">
        <f>VLOOKUP($A14,'S45'!$C:$BQ,40,0)</f>
        <v>135</v>
      </c>
      <c r="N14" s="58">
        <f>VLOOKUP($A14,'S45'!$C:$BQ,22,0)</f>
        <v>2753.3357599999999</v>
      </c>
      <c r="O14" s="66">
        <f>VLOOKUP($A14,'S45'!$C:$BQ,29,0)</f>
        <v>0</v>
      </c>
      <c r="P14" s="66">
        <f>VLOOKUP($A14,'S45'!$C:$BQ,30,0)</f>
        <v>0</v>
      </c>
      <c r="Q14" s="66">
        <f>VLOOKUP($A14,'S45'!$C:$BQ,52,0)</f>
        <v>132.19999999999999</v>
      </c>
      <c r="R14" s="66">
        <f>VLOOKUP($A14,'S45'!$C:$BQ,59,0)</f>
        <v>0</v>
      </c>
      <c r="S14" s="66">
        <f>VLOOKUP($A14,'S45'!$C:$BQ,60,0)</f>
        <v>12</v>
      </c>
      <c r="T14" s="58">
        <f>VLOOKUP($A14,'S46'!$C:$BQ,32,0)</f>
        <v>146.6</v>
      </c>
      <c r="U14" s="58">
        <f>VLOOKUP($A14,'S46'!$C:$BQ,39,0)</f>
        <v>89</v>
      </c>
      <c r="V14" s="58">
        <f>VLOOKUP($A14,'S46'!$C:$BQ,40,0)</f>
        <v>136</v>
      </c>
      <c r="W14" s="58">
        <f>VLOOKUP($A14,'S46'!$C:$BQ,22,0)</f>
        <v>2738.2055</v>
      </c>
      <c r="X14" s="66">
        <f>VLOOKUP($A14,'S46'!$C:$BQ,29,0)</f>
        <v>0</v>
      </c>
      <c r="Y14" s="66">
        <f>VLOOKUP($A14,'S46'!$C:$BQ,30,0)</f>
        <v>0</v>
      </c>
      <c r="Z14" s="66">
        <f>VLOOKUP($A14,'S46'!$C:$BQ,52,0)</f>
        <v>132.19999999999999</v>
      </c>
      <c r="AA14" s="66">
        <f>VLOOKUP($A14,'S46'!$C:$BQ,59,0)</f>
        <v>0</v>
      </c>
      <c r="AB14" s="66">
        <f>VLOOKUP($A14,'S46'!$C:$BQ,60,0)</f>
        <v>12</v>
      </c>
      <c r="AC14" s="58" t="e">
        <f>VLOOKUP($A14,'S47'!$C:$BQ,32,0)</f>
        <v>#N/A</v>
      </c>
      <c r="AD14" s="58" t="e">
        <f>VLOOKUP($A14,'S47'!$C:$BQ,39,0)</f>
        <v>#N/A</v>
      </c>
      <c r="AE14" s="58" t="e">
        <f>VLOOKUP($A14,'S47'!$C:$BQ,40,0)</f>
        <v>#N/A</v>
      </c>
      <c r="AF14" s="58" t="e">
        <f>VLOOKUP($A14,'S47'!$C:$BQ,22,0)</f>
        <v>#N/A</v>
      </c>
      <c r="AG14" s="66" t="e">
        <f>VLOOKUP($A14,'S47'!$C:$BQ,29,0)</f>
        <v>#N/A</v>
      </c>
      <c r="AH14" s="66" t="e">
        <f>VLOOKUP($A14,'S47'!$C:$BQ,30,0)</f>
        <v>#N/A</v>
      </c>
      <c r="AI14" s="66" t="e">
        <f>VLOOKUP($A14,'S47'!$C:$BQ,52,0)</f>
        <v>#N/A</v>
      </c>
      <c r="AJ14" s="66" t="e">
        <f>VLOOKUP($A14,'S47'!$C:$BQ,59,0)</f>
        <v>#N/A</v>
      </c>
      <c r="AK14" s="66" t="e">
        <f>VLOOKUP($A14,'S47'!$C:$BQ,60,0)</f>
        <v>#N/A</v>
      </c>
      <c r="AL14" s="58" t="e">
        <f>VLOOKUP($A14,'S48'!$C:$BQ,32,0)</f>
        <v>#N/A</v>
      </c>
      <c r="AM14" s="58" t="e">
        <f>VLOOKUP($A14,'S48'!$C:$BQ,39,0)</f>
        <v>#N/A</v>
      </c>
      <c r="AN14" s="58" t="e">
        <f>VLOOKUP($A14,'S48'!$C:$BQ,40,0)</f>
        <v>#N/A</v>
      </c>
      <c r="AO14" s="58" t="e">
        <f>VLOOKUP($A14,'S48'!$C:$BQ,22,0)</f>
        <v>#N/A</v>
      </c>
      <c r="AP14" s="66" t="e">
        <f>VLOOKUP($A14,'S48'!$C:$BQ,29,0)</f>
        <v>#N/A</v>
      </c>
      <c r="AQ14" s="66" t="e">
        <f>VLOOKUP($A14,'S48'!$C:$BQ,30,0)</f>
        <v>#N/A</v>
      </c>
      <c r="AR14" s="66" t="e">
        <f>VLOOKUP($A14,'S48'!$C:$BQ,52,0)</f>
        <v>#N/A</v>
      </c>
      <c r="AS14" s="66" t="e">
        <f>VLOOKUP($A14,'S48'!$C:$BQ,59,0)</f>
        <v>#N/A</v>
      </c>
      <c r="AT14" s="66" t="e">
        <f>VLOOKUP($A14,'S48'!$C:$BQ,60,0)</f>
        <v>#N/A</v>
      </c>
      <c r="AU14" s="58" t="e">
        <f>VLOOKUP($A14,'S49'!$C:$BQ,32,0)</f>
        <v>#N/A</v>
      </c>
      <c r="AV14" s="58" t="e">
        <f>VLOOKUP($A14,'S49'!$C:$BQ,39,0)</f>
        <v>#N/A</v>
      </c>
      <c r="AW14" s="58" t="e">
        <f>VLOOKUP($A14,'S49'!$C:$BQ,40,0)</f>
        <v>#N/A</v>
      </c>
      <c r="AX14" s="58" t="e">
        <f>VLOOKUP($A14,'S49'!$C:$BQ,22,0)</f>
        <v>#N/A</v>
      </c>
      <c r="AY14" s="66" t="e">
        <f>VLOOKUP($A14,'S49'!$C:$BQ,29,0)</f>
        <v>#N/A</v>
      </c>
      <c r="AZ14" s="66" t="e">
        <f>VLOOKUP($A14,'S49'!$C:$BQ,30,0)</f>
        <v>#N/A</v>
      </c>
      <c r="BA14" s="66" t="e">
        <f>VLOOKUP($A14,'S49'!$C:$BQ,52,0)</f>
        <v>#N/A</v>
      </c>
      <c r="BB14" s="66" t="e">
        <f>VLOOKUP($A14,'S49'!$C:$BQ,59,0)</f>
        <v>#N/A</v>
      </c>
      <c r="BC14" s="66" t="e">
        <f>VLOOKUP($A14,'S49'!$C:$BQ,60,0)</f>
        <v>#N/A</v>
      </c>
      <c r="BD14" s="58" t="e">
        <f>VLOOKUP($A14,'S50'!$C:$BQ,32,0)</f>
        <v>#N/A</v>
      </c>
      <c r="BE14" s="58" t="e">
        <f>VLOOKUP($A14,'S50'!$C:$BQ,39,0)</f>
        <v>#N/A</v>
      </c>
      <c r="BF14" s="58" t="e">
        <f>VLOOKUP($A14,'S50'!$C:$BQ,40,0)</f>
        <v>#N/A</v>
      </c>
      <c r="BG14" s="58" t="e">
        <f>VLOOKUP($A14,'S50'!$C:$BQ,22,0)</f>
        <v>#N/A</v>
      </c>
      <c r="BH14" s="66" t="e">
        <f>VLOOKUP($A14,'S50'!$C:$BQ,29,0)</f>
        <v>#N/A</v>
      </c>
      <c r="BI14" s="66" t="e">
        <f>VLOOKUP($A14,'S50'!$C:$BQ,30,0)</f>
        <v>#N/A</v>
      </c>
      <c r="BJ14" s="66" t="e">
        <f>VLOOKUP($A14,'S50'!$C:$BQ,52,0)</f>
        <v>#N/A</v>
      </c>
      <c r="BK14" s="66" t="e">
        <f>VLOOKUP($A14,'S50'!$C:$BQ,59,0)</f>
        <v>#N/A</v>
      </c>
      <c r="BL14" s="66" t="e">
        <f>VLOOKUP($A14,'S50'!$C:$BQ,60,0)</f>
        <v>#N/A</v>
      </c>
    </row>
    <row r="15" spans="1:127" x14ac:dyDescent="0.2">
      <c r="A15" s="57" t="s">
        <v>68</v>
      </c>
      <c r="B15" s="58">
        <f>VLOOKUP($A15,'S0 remplacer avec S44'!$C:$BQ,32,0)</f>
        <v>184.1</v>
      </c>
      <c r="C15" s="58">
        <f>VLOOKUP($A15,'S0 remplacer avec S44'!$C:$BQ,39,0)</f>
        <v>0</v>
      </c>
      <c r="D15" s="58">
        <f>VLOOKUP($A15,'S0 remplacer avec S44'!$C:$BQ,40,0)</f>
        <v>0</v>
      </c>
      <c r="E15" s="58">
        <f>VLOOKUP($A15,'S0 remplacer avec S44'!$C:$BQ,22,0)</f>
        <v>1717.4284299999999</v>
      </c>
      <c r="F15" s="66">
        <f>VLOOKUP($A15,'S0 remplacer avec S44'!$C:$BQ,29,0)</f>
        <v>0</v>
      </c>
      <c r="G15" s="66">
        <f>VLOOKUP($A15,'S0 remplacer avec S44'!$C:$BQ,30,0)</f>
        <v>0</v>
      </c>
      <c r="H15" s="66">
        <f>VLOOKUP($A15,'S0 remplacer avec S44'!$C:$BQ,52,0)</f>
        <v>90</v>
      </c>
      <c r="I15" s="66">
        <f>VLOOKUP($A15,'S0 remplacer avec S44'!$C:$BQ,59,0)</f>
        <v>0</v>
      </c>
      <c r="J15" s="66">
        <f>VLOOKUP($A15,'S0 remplacer avec S44'!$C:$BQ,60,0)</f>
        <v>3</v>
      </c>
      <c r="K15" s="58">
        <f>VLOOKUP($A15,'S45'!$C:$BQ,32,0)</f>
        <v>187.1</v>
      </c>
      <c r="L15" s="58">
        <f>VLOOKUP($A15,'S45'!$C:$BQ,39,0)</f>
        <v>0</v>
      </c>
      <c r="M15" s="58">
        <f>VLOOKUP($A15,'S45'!$C:$BQ,40,0)</f>
        <v>0</v>
      </c>
      <c r="N15" s="58">
        <f>VLOOKUP($A15,'S45'!$C:$BQ,22,0)</f>
        <v>1722.85068</v>
      </c>
      <c r="O15" s="66">
        <f>VLOOKUP($A15,'S45'!$C:$BQ,29,0)</f>
        <v>0</v>
      </c>
      <c r="P15" s="66">
        <f>VLOOKUP($A15,'S45'!$C:$BQ,30,0)</f>
        <v>0</v>
      </c>
      <c r="Q15" s="66">
        <f>VLOOKUP($A15,'S45'!$C:$BQ,52,0)</f>
        <v>90</v>
      </c>
      <c r="R15" s="66">
        <f>VLOOKUP($A15,'S45'!$C:$BQ,59,0)</f>
        <v>0</v>
      </c>
      <c r="S15" s="66">
        <f>VLOOKUP($A15,'S45'!$C:$BQ,60,0)</f>
        <v>3</v>
      </c>
      <c r="T15" s="58">
        <f>VLOOKUP($A15,'S46'!$C:$BQ,32,0)</f>
        <v>187.1</v>
      </c>
      <c r="U15" s="58">
        <f>VLOOKUP($A15,'S46'!$C:$BQ,39,0)</f>
        <v>0</v>
      </c>
      <c r="V15" s="58">
        <f>VLOOKUP($A15,'S46'!$C:$BQ,40,0)</f>
        <v>0</v>
      </c>
      <c r="W15" s="58">
        <f>VLOOKUP($A15,'S46'!$C:$BQ,22,0)</f>
        <v>1726.1867199999999</v>
      </c>
      <c r="X15" s="66">
        <f>VLOOKUP($A15,'S46'!$C:$BQ,29,0)</f>
        <v>0</v>
      </c>
      <c r="Y15" s="66">
        <f>VLOOKUP($A15,'S46'!$C:$BQ,30,0)</f>
        <v>0</v>
      </c>
      <c r="Z15" s="66">
        <f>VLOOKUP($A15,'S46'!$C:$BQ,52,0)</f>
        <v>90</v>
      </c>
      <c r="AA15" s="66">
        <f>VLOOKUP($A15,'S46'!$C:$BQ,59,0)</f>
        <v>0</v>
      </c>
      <c r="AB15" s="66">
        <f>VLOOKUP($A15,'S46'!$C:$BQ,60,0)</f>
        <v>3</v>
      </c>
      <c r="AC15" s="58" t="e">
        <f>VLOOKUP($A15,'S47'!$C:$BQ,32,0)</f>
        <v>#N/A</v>
      </c>
      <c r="AD15" s="58" t="e">
        <f>VLOOKUP($A15,'S47'!$C:$BQ,39,0)</f>
        <v>#N/A</v>
      </c>
      <c r="AE15" s="58" t="e">
        <f>VLOOKUP($A15,'S47'!$C:$BQ,40,0)</f>
        <v>#N/A</v>
      </c>
      <c r="AF15" s="58" t="e">
        <f>VLOOKUP($A15,'S47'!$C:$BQ,22,0)</f>
        <v>#N/A</v>
      </c>
      <c r="AG15" s="66" t="e">
        <f>VLOOKUP($A15,'S47'!$C:$BQ,29,0)</f>
        <v>#N/A</v>
      </c>
      <c r="AH15" s="66" t="e">
        <f>VLOOKUP($A15,'S47'!$C:$BQ,30,0)</f>
        <v>#N/A</v>
      </c>
      <c r="AI15" s="66" t="e">
        <f>VLOOKUP($A15,'S47'!$C:$BQ,52,0)</f>
        <v>#N/A</v>
      </c>
      <c r="AJ15" s="66" t="e">
        <f>VLOOKUP($A15,'S47'!$C:$BQ,59,0)</f>
        <v>#N/A</v>
      </c>
      <c r="AK15" s="66" t="e">
        <f>VLOOKUP($A15,'S47'!$C:$BQ,60,0)</f>
        <v>#N/A</v>
      </c>
      <c r="AL15" s="58" t="e">
        <f>VLOOKUP($A15,'S48'!$C:$BQ,32,0)</f>
        <v>#N/A</v>
      </c>
      <c r="AM15" s="58" t="e">
        <f>VLOOKUP($A15,'S48'!$C:$BQ,39,0)</f>
        <v>#N/A</v>
      </c>
      <c r="AN15" s="58" t="e">
        <f>VLOOKUP($A15,'S48'!$C:$BQ,40,0)</f>
        <v>#N/A</v>
      </c>
      <c r="AO15" s="58" t="e">
        <f>VLOOKUP($A15,'S48'!$C:$BQ,22,0)</f>
        <v>#N/A</v>
      </c>
      <c r="AP15" s="66" t="e">
        <f>VLOOKUP($A15,'S48'!$C:$BQ,29,0)</f>
        <v>#N/A</v>
      </c>
      <c r="AQ15" s="66" t="e">
        <f>VLOOKUP($A15,'S48'!$C:$BQ,30,0)</f>
        <v>#N/A</v>
      </c>
      <c r="AR15" s="66" t="e">
        <f>VLOOKUP($A15,'S48'!$C:$BQ,52,0)</f>
        <v>#N/A</v>
      </c>
      <c r="AS15" s="66" t="e">
        <f>VLOOKUP($A15,'S48'!$C:$BQ,59,0)</f>
        <v>#N/A</v>
      </c>
      <c r="AT15" s="66" t="e">
        <f>VLOOKUP($A15,'S48'!$C:$BQ,60,0)</f>
        <v>#N/A</v>
      </c>
      <c r="AU15" s="58" t="e">
        <f>VLOOKUP($A15,'S49'!$C:$BQ,32,0)</f>
        <v>#N/A</v>
      </c>
      <c r="AV15" s="58" t="e">
        <f>VLOOKUP($A15,'S49'!$C:$BQ,39,0)</f>
        <v>#N/A</v>
      </c>
      <c r="AW15" s="58" t="e">
        <f>VLOOKUP($A15,'S49'!$C:$BQ,40,0)</f>
        <v>#N/A</v>
      </c>
      <c r="AX15" s="58" t="e">
        <f>VLOOKUP($A15,'S49'!$C:$BQ,22,0)</f>
        <v>#N/A</v>
      </c>
      <c r="AY15" s="66" t="e">
        <f>VLOOKUP($A15,'S49'!$C:$BQ,29,0)</f>
        <v>#N/A</v>
      </c>
      <c r="AZ15" s="66" t="e">
        <f>VLOOKUP($A15,'S49'!$C:$BQ,30,0)</f>
        <v>#N/A</v>
      </c>
      <c r="BA15" s="66" t="e">
        <f>VLOOKUP($A15,'S49'!$C:$BQ,52,0)</f>
        <v>#N/A</v>
      </c>
      <c r="BB15" s="66" t="e">
        <f>VLOOKUP($A15,'S49'!$C:$BQ,59,0)</f>
        <v>#N/A</v>
      </c>
      <c r="BC15" s="66" t="e">
        <f>VLOOKUP($A15,'S49'!$C:$BQ,60,0)</f>
        <v>#N/A</v>
      </c>
      <c r="BD15" s="58" t="e">
        <f>VLOOKUP($A15,'S50'!$C:$BQ,32,0)</f>
        <v>#N/A</v>
      </c>
      <c r="BE15" s="58" t="e">
        <f>VLOOKUP($A15,'S50'!$C:$BQ,39,0)</f>
        <v>#N/A</v>
      </c>
      <c r="BF15" s="58" t="e">
        <f>VLOOKUP($A15,'S50'!$C:$BQ,40,0)</f>
        <v>#N/A</v>
      </c>
      <c r="BG15" s="58" t="e">
        <f>VLOOKUP($A15,'S50'!$C:$BQ,22,0)</f>
        <v>#N/A</v>
      </c>
      <c r="BH15" s="66" t="e">
        <f>VLOOKUP($A15,'S50'!$C:$BQ,29,0)</f>
        <v>#N/A</v>
      </c>
      <c r="BI15" s="66" t="e">
        <f>VLOOKUP($A15,'S50'!$C:$BQ,30,0)</f>
        <v>#N/A</v>
      </c>
      <c r="BJ15" s="66" t="e">
        <f>VLOOKUP($A15,'S50'!$C:$BQ,52,0)</f>
        <v>#N/A</v>
      </c>
      <c r="BK15" s="66" t="e">
        <f>VLOOKUP($A15,'S50'!$C:$BQ,59,0)</f>
        <v>#N/A</v>
      </c>
      <c r="BL15" s="66" t="e">
        <f>VLOOKUP($A15,'S50'!$C:$BQ,60,0)</f>
        <v>#N/A</v>
      </c>
    </row>
    <row r="16" spans="1:127" x14ac:dyDescent="0.2">
      <c r="A16" s="57" t="s">
        <v>69</v>
      </c>
      <c r="B16" s="58">
        <f>VLOOKUP($A16,'S0 remplacer avec S44'!$C:$BQ,32,0)</f>
        <v>285.89999999999998</v>
      </c>
      <c r="C16" s="58">
        <f>VLOOKUP($A16,'S0 remplacer avec S44'!$C:$BQ,39,0)</f>
        <v>77</v>
      </c>
      <c r="D16" s="58">
        <f>VLOOKUP($A16,'S0 remplacer avec S44'!$C:$BQ,40,0)</f>
        <v>149</v>
      </c>
      <c r="E16" s="58">
        <f>VLOOKUP($A16,'S0 remplacer avec S44'!$C:$BQ,22,0)</f>
        <v>2728.077655</v>
      </c>
      <c r="F16" s="66">
        <f>VLOOKUP($A16,'S0 remplacer avec S44'!$C:$BQ,29,0)</f>
        <v>568</v>
      </c>
      <c r="G16" s="66">
        <f>VLOOKUP($A16,'S0 remplacer avec S44'!$C:$BQ,30,0)</f>
        <v>1228</v>
      </c>
      <c r="H16" s="66">
        <f>VLOOKUP($A16,'S0 remplacer avec S44'!$C:$BQ,52,0)</f>
        <v>147.4</v>
      </c>
      <c r="I16" s="66">
        <f>VLOOKUP($A16,'S0 remplacer avec S44'!$C:$BQ,59,0)</f>
        <v>37</v>
      </c>
      <c r="J16" s="66">
        <f>VLOOKUP($A16,'S0 remplacer avec S44'!$C:$BQ,60,0)</f>
        <v>74</v>
      </c>
      <c r="K16" s="58">
        <f>VLOOKUP($A16,'S45'!$C:$BQ,32,0)</f>
        <v>299.89999999999998</v>
      </c>
      <c r="L16" s="58">
        <f>VLOOKUP($A16,'S45'!$C:$BQ,39,0)</f>
        <v>63</v>
      </c>
      <c r="M16" s="58">
        <f>VLOOKUP($A16,'S45'!$C:$BQ,40,0)</f>
        <v>135</v>
      </c>
      <c r="N16" s="58">
        <f>VLOOKUP($A16,'S45'!$C:$BQ,22,0)</f>
        <v>2747.0752950000001</v>
      </c>
      <c r="O16" s="66">
        <f>VLOOKUP($A16,'S45'!$C:$BQ,29,0)</f>
        <v>549</v>
      </c>
      <c r="P16" s="66">
        <f>VLOOKUP($A16,'S45'!$C:$BQ,30,0)</f>
        <v>1209</v>
      </c>
      <c r="Q16" s="66">
        <f>VLOOKUP($A16,'S45'!$C:$BQ,52,0)</f>
        <v>150.4</v>
      </c>
      <c r="R16" s="66">
        <f>VLOOKUP($A16,'S45'!$C:$BQ,59,0)</f>
        <v>34</v>
      </c>
      <c r="S16" s="66">
        <f>VLOOKUP($A16,'S45'!$C:$BQ,60,0)</f>
        <v>71</v>
      </c>
      <c r="T16" s="58">
        <f>VLOOKUP($A16,'S46'!$C:$BQ,32,0)</f>
        <v>299.39999999999998</v>
      </c>
      <c r="U16" s="58">
        <f>VLOOKUP($A16,'S46'!$C:$BQ,39,0)</f>
        <v>63</v>
      </c>
      <c r="V16" s="58">
        <f>VLOOKUP($A16,'S46'!$C:$BQ,40,0)</f>
        <v>136</v>
      </c>
      <c r="W16" s="58">
        <f>VLOOKUP($A16,'S46'!$C:$BQ,22,0)</f>
        <v>2748.7173349999998</v>
      </c>
      <c r="X16" s="66">
        <f>VLOOKUP($A16,'S46'!$C:$BQ,29,0)</f>
        <v>548</v>
      </c>
      <c r="Y16" s="66">
        <f>VLOOKUP($A16,'S46'!$C:$BQ,30,0)</f>
        <v>1207</v>
      </c>
      <c r="Z16" s="66">
        <f>VLOOKUP($A16,'S46'!$C:$BQ,52,0)</f>
        <v>151.4</v>
      </c>
      <c r="AA16" s="66">
        <f>VLOOKUP($A16,'S46'!$C:$BQ,59,0)</f>
        <v>33</v>
      </c>
      <c r="AB16" s="66">
        <f>VLOOKUP($A16,'S46'!$C:$BQ,60,0)</f>
        <v>70</v>
      </c>
      <c r="AC16" s="58" t="e">
        <f>VLOOKUP($A16,'S47'!$C:$BQ,32,0)</f>
        <v>#N/A</v>
      </c>
      <c r="AD16" s="58" t="e">
        <f>VLOOKUP($A16,'S47'!$C:$BQ,39,0)</f>
        <v>#N/A</v>
      </c>
      <c r="AE16" s="58" t="e">
        <f>VLOOKUP($A16,'S47'!$C:$BQ,40,0)</f>
        <v>#N/A</v>
      </c>
      <c r="AF16" s="58" t="e">
        <f>VLOOKUP($A16,'S47'!$C:$BQ,22,0)</f>
        <v>#N/A</v>
      </c>
      <c r="AG16" s="66" t="e">
        <f>VLOOKUP($A16,'S47'!$C:$BQ,29,0)</f>
        <v>#N/A</v>
      </c>
      <c r="AH16" s="66" t="e">
        <f>VLOOKUP($A16,'S47'!$C:$BQ,30,0)</f>
        <v>#N/A</v>
      </c>
      <c r="AI16" s="66" t="e">
        <f>VLOOKUP($A16,'S47'!$C:$BQ,52,0)</f>
        <v>#N/A</v>
      </c>
      <c r="AJ16" s="66" t="e">
        <f>VLOOKUP($A16,'S47'!$C:$BQ,59,0)</f>
        <v>#N/A</v>
      </c>
      <c r="AK16" s="66" t="e">
        <f>VLOOKUP($A16,'S47'!$C:$BQ,60,0)</f>
        <v>#N/A</v>
      </c>
      <c r="AL16" s="58" t="e">
        <f>VLOOKUP($A16,'S48'!$C:$BQ,32,0)</f>
        <v>#N/A</v>
      </c>
      <c r="AM16" s="58" t="e">
        <f>VLOOKUP($A16,'S48'!$C:$BQ,39,0)</f>
        <v>#N/A</v>
      </c>
      <c r="AN16" s="58" t="e">
        <f>VLOOKUP($A16,'S48'!$C:$BQ,40,0)</f>
        <v>#N/A</v>
      </c>
      <c r="AO16" s="58" t="e">
        <f>VLOOKUP($A16,'S48'!$C:$BQ,22,0)</f>
        <v>#N/A</v>
      </c>
      <c r="AP16" s="66" t="e">
        <f>VLOOKUP($A16,'S48'!$C:$BQ,29,0)</f>
        <v>#N/A</v>
      </c>
      <c r="AQ16" s="66" t="e">
        <f>VLOOKUP($A16,'S48'!$C:$BQ,30,0)</f>
        <v>#N/A</v>
      </c>
      <c r="AR16" s="66" t="e">
        <f>VLOOKUP($A16,'S48'!$C:$BQ,52,0)</f>
        <v>#N/A</v>
      </c>
      <c r="AS16" s="66" t="e">
        <f>VLOOKUP($A16,'S48'!$C:$BQ,59,0)</f>
        <v>#N/A</v>
      </c>
      <c r="AT16" s="66" t="e">
        <f>VLOOKUP($A16,'S48'!$C:$BQ,60,0)</f>
        <v>#N/A</v>
      </c>
      <c r="AU16" s="58" t="e">
        <f>VLOOKUP($A16,'S49'!$C:$BQ,32,0)</f>
        <v>#N/A</v>
      </c>
      <c r="AV16" s="58" t="e">
        <f>VLOOKUP($A16,'S49'!$C:$BQ,39,0)</f>
        <v>#N/A</v>
      </c>
      <c r="AW16" s="58" t="e">
        <f>VLOOKUP($A16,'S49'!$C:$BQ,40,0)</f>
        <v>#N/A</v>
      </c>
      <c r="AX16" s="58" t="e">
        <f>VLOOKUP($A16,'S49'!$C:$BQ,22,0)</f>
        <v>#N/A</v>
      </c>
      <c r="AY16" s="66" t="e">
        <f>VLOOKUP($A16,'S49'!$C:$BQ,29,0)</f>
        <v>#N/A</v>
      </c>
      <c r="AZ16" s="66" t="e">
        <f>VLOOKUP($A16,'S49'!$C:$BQ,30,0)</f>
        <v>#N/A</v>
      </c>
      <c r="BA16" s="66" t="e">
        <f>VLOOKUP($A16,'S49'!$C:$BQ,52,0)</f>
        <v>#N/A</v>
      </c>
      <c r="BB16" s="66" t="e">
        <f>VLOOKUP($A16,'S49'!$C:$BQ,59,0)</f>
        <v>#N/A</v>
      </c>
      <c r="BC16" s="66" t="e">
        <f>VLOOKUP($A16,'S49'!$C:$BQ,60,0)</f>
        <v>#N/A</v>
      </c>
      <c r="BD16" s="58" t="e">
        <f>VLOOKUP($A16,'S50'!$C:$BQ,32,0)</f>
        <v>#N/A</v>
      </c>
      <c r="BE16" s="58" t="e">
        <f>VLOOKUP($A16,'S50'!$C:$BQ,39,0)</f>
        <v>#N/A</v>
      </c>
      <c r="BF16" s="58" t="e">
        <f>VLOOKUP($A16,'S50'!$C:$BQ,40,0)</f>
        <v>#N/A</v>
      </c>
      <c r="BG16" s="58" t="e">
        <f>VLOOKUP($A16,'S50'!$C:$BQ,22,0)</f>
        <v>#N/A</v>
      </c>
      <c r="BH16" s="66" t="e">
        <f>VLOOKUP($A16,'S50'!$C:$BQ,29,0)</f>
        <v>#N/A</v>
      </c>
      <c r="BI16" s="66" t="e">
        <f>VLOOKUP($A16,'S50'!$C:$BQ,30,0)</f>
        <v>#N/A</v>
      </c>
      <c r="BJ16" s="66" t="e">
        <f>VLOOKUP($A16,'S50'!$C:$BQ,52,0)</f>
        <v>#N/A</v>
      </c>
      <c r="BK16" s="66" t="e">
        <f>VLOOKUP($A16,'S50'!$C:$BQ,59,0)</f>
        <v>#N/A</v>
      </c>
      <c r="BL16" s="66" t="e">
        <f>VLOOKUP($A16,'S50'!$C:$BQ,60,0)</f>
        <v>#N/A</v>
      </c>
    </row>
    <row r="17" spans="1:64" x14ac:dyDescent="0.2">
      <c r="A17" s="57" t="s">
        <v>70</v>
      </c>
      <c r="B17" s="58">
        <f>VLOOKUP($A17,'S0 remplacer avec S44'!$C:$BQ,32,0)</f>
        <v>130.19999999999999</v>
      </c>
      <c r="C17" s="58">
        <f>VLOOKUP($A17,'S0 remplacer avec S44'!$C:$BQ,39,0)</f>
        <v>104</v>
      </c>
      <c r="D17" s="58">
        <f>VLOOKUP($A17,'S0 remplacer avec S44'!$C:$BQ,40,0)</f>
        <v>151</v>
      </c>
      <c r="E17" s="58">
        <f>VLOOKUP($A17,'S0 remplacer avec S44'!$C:$BQ,22,0)</f>
        <v>2179.3162149999998</v>
      </c>
      <c r="F17" s="66">
        <f>VLOOKUP($A17,'S0 remplacer avec S44'!$C:$BQ,29,0)</f>
        <v>0</v>
      </c>
      <c r="G17" s="66">
        <f>VLOOKUP($A17,'S0 remplacer avec S44'!$C:$BQ,30,0)</f>
        <v>375</v>
      </c>
      <c r="H17" s="66">
        <f>VLOOKUP($A17,'S0 remplacer avec S44'!$C:$BQ,52,0)</f>
        <v>154.19999999999999</v>
      </c>
      <c r="I17" s="66">
        <f>VLOOKUP($A17,'S0 remplacer avec S44'!$C:$BQ,59,0)</f>
        <v>0</v>
      </c>
      <c r="J17" s="66">
        <f>VLOOKUP($A17,'S0 remplacer avec S44'!$C:$BQ,60,0)</f>
        <v>0</v>
      </c>
      <c r="K17" s="58">
        <f>VLOOKUP($A17,'S45'!$C:$BQ,32,0)</f>
        <v>135.19999999999999</v>
      </c>
      <c r="L17" s="58">
        <f>VLOOKUP($A17,'S45'!$C:$BQ,39,0)</f>
        <v>99</v>
      </c>
      <c r="M17" s="58">
        <f>VLOOKUP($A17,'S45'!$C:$BQ,40,0)</f>
        <v>146</v>
      </c>
      <c r="N17" s="58">
        <f>VLOOKUP($A17,'S45'!$C:$BQ,22,0)</f>
        <v>2215.9263150000002</v>
      </c>
      <c r="O17" s="66">
        <f>VLOOKUP($A17,'S45'!$C:$BQ,29,0)</f>
        <v>0</v>
      </c>
      <c r="P17" s="66">
        <f>VLOOKUP($A17,'S45'!$C:$BQ,30,0)</f>
        <v>339</v>
      </c>
      <c r="Q17" s="66">
        <f>VLOOKUP($A17,'S45'!$C:$BQ,52,0)</f>
        <v>154.19999999999999</v>
      </c>
      <c r="R17" s="66">
        <f>VLOOKUP($A17,'S45'!$C:$BQ,59,0)</f>
        <v>0</v>
      </c>
      <c r="S17" s="66">
        <f>VLOOKUP($A17,'S45'!$C:$BQ,60,0)</f>
        <v>0</v>
      </c>
      <c r="T17" s="58">
        <f>VLOOKUP($A17,'S46'!$C:$BQ,32,0)</f>
        <v>136.19999999999999</v>
      </c>
      <c r="U17" s="58">
        <f>VLOOKUP($A17,'S46'!$C:$BQ,39,0)</f>
        <v>98</v>
      </c>
      <c r="V17" s="58">
        <f>VLOOKUP($A17,'S46'!$C:$BQ,40,0)</f>
        <v>145</v>
      </c>
      <c r="W17" s="58">
        <f>VLOOKUP($A17,'S46'!$C:$BQ,22,0)</f>
        <v>2218.1865349999998</v>
      </c>
      <c r="X17" s="66">
        <f>VLOOKUP($A17,'S46'!$C:$BQ,29,0)</f>
        <v>0</v>
      </c>
      <c r="Y17" s="66">
        <f>VLOOKUP($A17,'S46'!$C:$BQ,30,0)</f>
        <v>336</v>
      </c>
      <c r="Z17" s="66">
        <f>VLOOKUP($A17,'S46'!$C:$BQ,52,0)</f>
        <v>154.19999999999999</v>
      </c>
      <c r="AA17" s="66">
        <f>VLOOKUP($A17,'S46'!$C:$BQ,59,0)</f>
        <v>0</v>
      </c>
      <c r="AB17" s="66">
        <f>VLOOKUP($A17,'S46'!$C:$BQ,60,0)</f>
        <v>0</v>
      </c>
      <c r="AC17" s="58" t="e">
        <f>VLOOKUP($A17,'S47'!$C:$BQ,32,0)</f>
        <v>#N/A</v>
      </c>
      <c r="AD17" s="58" t="e">
        <f>VLOOKUP($A17,'S47'!$C:$BQ,39,0)</f>
        <v>#N/A</v>
      </c>
      <c r="AE17" s="58" t="e">
        <f>VLOOKUP($A17,'S47'!$C:$BQ,40,0)</f>
        <v>#N/A</v>
      </c>
      <c r="AF17" s="58" t="e">
        <f>VLOOKUP($A17,'S47'!$C:$BQ,22,0)</f>
        <v>#N/A</v>
      </c>
      <c r="AG17" s="66" t="e">
        <f>VLOOKUP($A17,'S47'!$C:$BQ,29,0)</f>
        <v>#N/A</v>
      </c>
      <c r="AH17" s="66" t="e">
        <f>VLOOKUP($A17,'S47'!$C:$BQ,30,0)</f>
        <v>#N/A</v>
      </c>
      <c r="AI17" s="66" t="e">
        <f>VLOOKUP($A17,'S47'!$C:$BQ,52,0)</f>
        <v>#N/A</v>
      </c>
      <c r="AJ17" s="66" t="e">
        <f>VLOOKUP($A17,'S47'!$C:$BQ,59,0)</f>
        <v>#N/A</v>
      </c>
      <c r="AK17" s="66" t="e">
        <f>VLOOKUP($A17,'S47'!$C:$BQ,60,0)</f>
        <v>#N/A</v>
      </c>
      <c r="AL17" s="58" t="e">
        <f>VLOOKUP($A17,'S48'!$C:$BQ,32,0)</f>
        <v>#N/A</v>
      </c>
      <c r="AM17" s="58" t="e">
        <f>VLOOKUP($A17,'S48'!$C:$BQ,39,0)</f>
        <v>#N/A</v>
      </c>
      <c r="AN17" s="58" t="e">
        <f>VLOOKUP($A17,'S48'!$C:$BQ,40,0)</f>
        <v>#N/A</v>
      </c>
      <c r="AO17" s="58" t="e">
        <f>VLOOKUP($A17,'S48'!$C:$BQ,22,0)</f>
        <v>#N/A</v>
      </c>
      <c r="AP17" s="66" t="e">
        <f>VLOOKUP($A17,'S48'!$C:$BQ,29,0)</f>
        <v>#N/A</v>
      </c>
      <c r="AQ17" s="66" t="e">
        <f>VLOOKUP($A17,'S48'!$C:$BQ,30,0)</f>
        <v>#N/A</v>
      </c>
      <c r="AR17" s="66" t="e">
        <f>VLOOKUP($A17,'S48'!$C:$BQ,52,0)</f>
        <v>#N/A</v>
      </c>
      <c r="AS17" s="66" t="e">
        <f>VLOOKUP($A17,'S48'!$C:$BQ,59,0)</f>
        <v>#N/A</v>
      </c>
      <c r="AT17" s="66" t="e">
        <f>VLOOKUP($A17,'S48'!$C:$BQ,60,0)</f>
        <v>#N/A</v>
      </c>
      <c r="AU17" s="58" t="e">
        <f>VLOOKUP($A17,'S49'!$C:$BQ,32,0)</f>
        <v>#N/A</v>
      </c>
      <c r="AV17" s="58" t="e">
        <f>VLOOKUP($A17,'S49'!$C:$BQ,39,0)</f>
        <v>#N/A</v>
      </c>
      <c r="AW17" s="58" t="e">
        <f>VLOOKUP($A17,'S49'!$C:$BQ,40,0)</f>
        <v>#N/A</v>
      </c>
      <c r="AX17" s="58" t="e">
        <f>VLOOKUP($A17,'S49'!$C:$BQ,22,0)</f>
        <v>#N/A</v>
      </c>
      <c r="AY17" s="66" t="e">
        <f>VLOOKUP($A17,'S49'!$C:$BQ,29,0)</f>
        <v>#N/A</v>
      </c>
      <c r="AZ17" s="66" t="e">
        <f>VLOOKUP($A17,'S49'!$C:$BQ,30,0)</f>
        <v>#N/A</v>
      </c>
      <c r="BA17" s="66" t="e">
        <f>VLOOKUP($A17,'S49'!$C:$BQ,52,0)</f>
        <v>#N/A</v>
      </c>
      <c r="BB17" s="66" t="e">
        <f>VLOOKUP($A17,'S49'!$C:$BQ,59,0)</f>
        <v>#N/A</v>
      </c>
      <c r="BC17" s="66" t="e">
        <f>VLOOKUP($A17,'S49'!$C:$BQ,60,0)</f>
        <v>#N/A</v>
      </c>
      <c r="BD17" s="58" t="e">
        <f>VLOOKUP($A17,'S50'!$C:$BQ,32,0)</f>
        <v>#N/A</v>
      </c>
      <c r="BE17" s="58" t="e">
        <f>VLOOKUP($A17,'S50'!$C:$BQ,39,0)</f>
        <v>#N/A</v>
      </c>
      <c r="BF17" s="58" t="e">
        <f>VLOOKUP($A17,'S50'!$C:$BQ,40,0)</f>
        <v>#N/A</v>
      </c>
      <c r="BG17" s="58" t="e">
        <f>VLOOKUP($A17,'S50'!$C:$BQ,22,0)</f>
        <v>#N/A</v>
      </c>
      <c r="BH17" s="66" t="e">
        <f>VLOOKUP($A17,'S50'!$C:$BQ,29,0)</f>
        <v>#N/A</v>
      </c>
      <c r="BI17" s="66" t="e">
        <f>VLOOKUP($A17,'S50'!$C:$BQ,30,0)</f>
        <v>#N/A</v>
      </c>
      <c r="BJ17" s="66" t="e">
        <f>VLOOKUP($A17,'S50'!$C:$BQ,52,0)</f>
        <v>#N/A</v>
      </c>
      <c r="BK17" s="66" t="e">
        <f>VLOOKUP($A17,'S50'!$C:$BQ,59,0)</f>
        <v>#N/A</v>
      </c>
      <c r="BL17" s="66" t="e">
        <f>VLOOKUP($A17,'S50'!$C:$BQ,60,0)</f>
        <v>#N/A</v>
      </c>
    </row>
    <row r="18" spans="1:64" x14ac:dyDescent="0.2">
      <c r="A18" s="57" t="s">
        <v>71</v>
      </c>
      <c r="B18" s="58">
        <f>VLOOKUP($A18,'S0 remplacer avec S44'!$C:$BQ,32,0)</f>
        <v>223.4</v>
      </c>
      <c r="C18" s="58">
        <f>VLOOKUP($A18,'S0 remplacer avec S44'!$C:$BQ,39,0)</f>
        <v>195</v>
      </c>
      <c r="D18" s="58">
        <f>VLOOKUP($A18,'S0 remplacer avec S44'!$C:$BQ,40,0)</f>
        <v>278</v>
      </c>
      <c r="E18" s="58">
        <f>VLOOKUP($A18,'S0 remplacer avec S44'!$C:$BQ,22,0)</f>
        <v>3910.28287</v>
      </c>
      <c r="F18" s="66">
        <f>VLOOKUP($A18,'S0 remplacer avec S44'!$C:$BQ,29,0)</f>
        <v>0</v>
      </c>
      <c r="G18" s="66">
        <f>VLOOKUP($A18,'S0 remplacer avec S44'!$C:$BQ,30,0)</f>
        <v>650</v>
      </c>
      <c r="H18" s="66">
        <f>VLOOKUP($A18,'S0 remplacer avec S44'!$C:$BQ,52,0)</f>
        <v>256.8</v>
      </c>
      <c r="I18" s="66">
        <f>VLOOKUP($A18,'S0 remplacer avec S44'!$C:$BQ,59,0)</f>
        <v>0</v>
      </c>
      <c r="J18" s="66">
        <f>VLOOKUP($A18,'S0 remplacer avec S44'!$C:$BQ,60,0)</f>
        <v>0</v>
      </c>
      <c r="K18" s="58">
        <f>VLOOKUP($A18,'S45'!$C:$BQ,32,0)</f>
        <v>231.4</v>
      </c>
      <c r="L18" s="58">
        <f>VLOOKUP($A18,'S45'!$C:$BQ,39,0)</f>
        <v>187</v>
      </c>
      <c r="M18" s="58">
        <f>VLOOKUP($A18,'S45'!$C:$BQ,40,0)</f>
        <v>270</v>
      </c>
      <c r="N18" s="58">
        <f>VLOOKUP($A18,'S45'!$C:$BQ,22,0)</f>
        <v>3935.90562</v>
      </c>
      <c r="O18" s="66">
        <f>VLOOKUP($A18,'S45'!$C:$BQ,29,0)</f>
        <v>0</v>
      </c>
      <c r="P18" s="66">
        <f>VLOOKUP($A18,'S45'!$C:$BQ,30,0)</f>
        <v>624</v>
      </c>
      <c r="Q18" s="66">
        <f>VLOOKUP($A18,'S45'!$C:$BQ,52,0)</f>
        <v>259.8</v>
      </c>
      <c r="R18" s="66">
        <f>VLOOKUP($A18,'S45'!$C:$BQ,59,0)</f>
        <v>0</v>
      </c>
      <c r="S18" s="66">
        <f>VLOOKUP($A18,'S45'!$C:$BQ,60,0)</f>
        <v>0</v>
      </c>
      <c r="T18" s="58">
        <f>VLOOKUP($A18,'S46'!$C:$BQ,32,0)</f>
        <v>230.4</v>
      </c>
      <c r="U18" s="58">
        <f>VLOOKUP($A18,'S46'!$C:$BQ,39,0)</f>
        <v>188</v>
      </c>
      <c r="V18" s="58">
        <f>VLOOKUP($A18,'S46'!$C:$BQ,40,0)</f>
        <v>271</v>
      </c>
      <c r="W18" s="58">
        <f>VLOOKUP($A18,'S46'!$C:$BQ,22,0)</f>
        <v>3954.5861599999998</v>
      </c>
      <c r="X18" s="66">
        <f>VLOOKUP($A18,'S46'!$C:$BQ,29,0)</f>
        <v>0</v>
      </c>
      <c r="Y18" s="66">
        <f>VLOOKUP($A18,'S46'!$C:$BQ,30,0)</f>
        <v>606</v>
      </c>
      <c r="Z18" s="66">
        <f>VLOOKUP($A18,'S46'!$C:$BQ,52,0)</f>
        <v>259.8</v>
      </c>
      <c r="AA18" s="66">
        <f>VLOOKUP($A18,'S46'!$C:$BQ,59,0)</f>
        <v>0</v>
      </c>
      <c r="AB18" s="66">
        <f>VLOOKUP($A18,'S46'!$C:$BQ,60,0)</f>
        <v>0</v>
      </c>
      <c r="AC18" s="58" t="e">
        <f>VLOOKUP($A18,'S47'!$C:$BQ,32,0)</f>
        <v>#N/A</v>
      </c>
      <c r="AD18" s="58" t="e">
        <f>VLOOKUP($A18,'S47'!$C:$BQ,39,0)</f>
        <v>#N/A</v>
      </c>
      <c r="AE18" s="58" t="e">
        <f>VLOOKUP($A18,'S47'!$C:$BQ,40,0)</f>
        <v>#N/A</v>
      </c>
      <c r="AF18" s="58" t="e">
        <f>VLOOKUP($A18,'S47'!$C:$BQ,22,0)</f>
        <v>#N/A</v>
      </c>
      <c r="AG18" s="66" t="e">
        <f>VLOOKUP($A18,'S47'!$C:$BQ,29,0)</f>
        <v>#N/A</v>
      </c>
      <c r="AH18" s="66" t="e">
        <f>VLOOKUP($A18,'S47'!$C:$BQ,30,0)</f>
        <v>#N/A</v>
      </c>
      <c r="AI18" s="66" t="e">
        <f>VLOOKUP($A18,'S47'!$C:$BQ,52,0)</f>
        <v>#N/A</v>
      </c>
      <c r="AJ18" s="66" t="e">
        <f>VLOOKUP($A18,'S47'!$C:$BQ,59,0)</f>
        <v>#N/A</v>
      </c>
      <c r="AK18" s="66" t="e">
        <f>VLOOKUP($A18,'S47'!$C:$BQ,60,0)</f>
        <v>#N/A</v>
      </c>
      <c r="AL18" s="58" t="e">
        <f>VLOOKUP($A18,'S48'!$C:$BQ,32,0)</f>
        <v>#N/A</v>
      </c>
      <c r="AM18" s="58" t="e">
        <f>VLOOKUP($A18,'S48'!$C:$BQ,39,0)</f>
        <v>#N/A</v>
      </c>
      <c r="AN18" s="58" t="e">
        <f>VLOOKUP($A18,'S48'!$C:$BQ,40,0)</f>
        <v>#N/A</v>
      </c>
      <c r="AO18" s="58" t="e">
        <f>VLOOKUP($A18,'S48'!$C:$BQ,22,0)</f>
        <v>#N/A</v>
      </c>
      <c r="AP18" s="66" t="e">
        <f>VLOOKUP($A18,'S48'!$C:$BQ,29,0)</f>
        <v>#N/A</v>
      </c>
      <c r="AQ18" s="66" t="e">
        <f>VLOOKUP($A18,'S48'!$C:$BQ,30,0)</f>
        <v>#N/A</v>
      </c>
      <c r="AR18" s="66" t="e">
        <f>VLOOKUP($A18,'S48'!$C:$BQ,52,0)</f>
        <v>#N/A</v>
      </c>
      <c r="AS18" s="66" t="e">
        <f>VLOOKUP($A18,'S48'!$C:$BQ,59,0)</f>
        <v>#N/A</v>
      </c>
      <c r="AT18" s="66" t="e">
        <f>VLOOKUP($A18,'S48'!$C:$BQ,60,0)</f>
        <v>#N/A</v>
      </c>
      <c r="AU18" s="58" t="e">
        <f>VLOOKUP($A18,'S49'!$C:$BQ,32,0)</f>
        <v>#N/A</v>
      </c>
      <c r="AV18" s="58" t="e">
        <f>VLOOKUP($A18,'S49'!$C:$BQ,39,0)</f>
        <v>#N/A</v>
      </c>
      <c r="AW18" s="58" t="e">
        <f>VLOOKUP($A18,'S49'!$C:$BQ,40,0)</f>
        <v>#N/A</v>
      </c>
      <c r="AX18" s="58" t="e">
        <f>VLOOKUP($A18,'S49'!$C:$BQ,22,0)</f>
        <v>#N/A</v>
      </c>
      <c r="AY18" s="66" t="e">
        <f>VLOOKUP($A18,'S49'!$C:$BQ,29,0)</f>
        <v>#N/A</v>
      </c>
      <c r="AZ18" s="66" t="e">
        <f>VLOOKUP($A18,'S49'!$C:$BQ,30,0)</f>
        <v>#N/A</v>
      </c>
      <c r="BA18" s="66" t="e">
        <f>VLOOKUP($A18,'S49'!$C:$BQ,52,0)</f>
        <v>#N/A</v>
      </c>
      <c r="BB18" s="66" t="e">
        <f>VLOOKUP($A18,'S49'!$C:$BQ,59,0)</f>
        <v>#N/A</v>
      </c>
      <c r="BC18" s="66" t="e">
        <f>VLOOKUP($A18,'S49'!$C:$BQ,60,0)</f>
        <v>#N/A</v>
      </c>
      <c r="BD18" s="58" t="e">
        <f>VLOOKUP($A18,'S50'!$C:$BQ,32,0)</f>
        <v>#N/A</v>
      </c>
      <c r="BE18" s="58" t="e">
        <f>VLOOKUP($A18,'S50'!$C:$BQ,39,0)</f>
        <v>#N/A</v>
      </c>
      <c r="BF18" s="58" t="e">
        <f>VLOOKUP($A18,'S50'!$C:$BQ,40,0)</f>
        <v>#N/A</v>
      </c>
      <c r="BG18" s="58" t="e">
        <f>VLOOKUP($A18,'S50'!$C:$BQ,22,0)</f>
        <v>#N/A</v>
      </c>
      <c r="BH18" s="66" t="e">
        <f>VLOOKUP($A18,'S50'!$C:$BQ,29,0)</f>
        <v>#N/A</v>
      </c>
      <c r="BI18" s="66" t="e">
        <f>VLOOKUP($A18,'S50'!$C:$BQ,30,0)</f>
        <v>#N/A</v>
      </c>
      <c r="BJ18" s="66" t="e">
        <f>VLOOKUP($A18,'S50'!$C:$BQ,52,0)</f>
        <v>#N/A</v>
      </c>
      <c r="BK18" s="66" t="e">
        <f>VLOOKUP($A18,'S50'!$C:$BQ,59,0)</f>
        <v>#N/A</v>
      </c>
      <c r="BL18" s="66" t="e">
        <f>VLOOKUP($A18,'S50'!$C:$BQ,60,0)</f>
        <v>#N/A</v>
      </c>
    </row>
    <row r="19" spans="1:64" x14ac:dyDescent="0.2">
      <c r="A19" s="57" t="s">
        <v>72</v>
      </c>
      <c r="B19" s="58">
        <f>VLOOKUP($A19,'S0 remplacer avec S44'!$C:$BQ,32,0)</f>
        <v>132</v>
      </c>
      <c r="C19" s="58">
        <f>VLOOKUP($A19,'S0 remplacer avec S44'!$C:$BQ,39,0)</f>
        <v>140</v>
      </c>
      <c r="D19" s="58">
        <f>VLOOKUP($A19,'S0 remplacer avec S44'!$C:$BQ,40,0)</f>
        <v>195</v>
      </c>
      <c r="E19" s="58">
        <f>VLOOKUP($A19,'S0 remplacer avec S44'!$C:$BQ,22,0)</f>
        <v>2354.70352</v>
      </c>
      <c r="F19" s="66">
        <f>VLOOKUP($A19,'S0 remplacer avec S44'!$C:$BQ,29,0)</f>
        <v>119</v>
      </c>
      <c r="G19" s="66">
        <f>VLOOKUP($A19,'S0 remplacer avec S44'!$C:$BQ,30,0)</f>
        <v>614</v>
      </c>
      <c r="H19" s="66">
        <f>VLOOKUP($A19,'S0 remplacer avec S44'!$C:$BQ,52,0)</f>
        <v>155.4</v>
      </c>
      <c r="I19" s="66">
        <f>VLOOKUP($A19,'S0 remplacer avec S44'!$C:$BQ,59,0)</f>
        <v>0</v>
      </c>
      <c r="J19" s="66">
        <f>VLOOKUP($A19,'S0 remplacer avec S44'!$C:$BQ,60,0)</f>
        <v>11</v>
      </c>
      <c r="K19" s="58">
        <f>VLOOKUP($A19,'S45'!$C:$BQ,32,0)</f>
        <v>139.5</v>
      </c>
      <c r="L19" s="58">
        <f>VLOOKUP($A19,'S45'!$C:$BQ,39,0)</f>
        <v>133</v>
      </c>
      <c r="M19" s="58">
        <f>VLOOKUP($A19,'S45'!$C:$BQ,40,0)</f>
        <v>187</v>
      </c>
      <c r="N19" s="58">
        <f>VLOOKUP($A19,'S45'!$C:$BQ,22,0)</f>
        <v>2468.6036399999998</v>
      </c>
      <c r="O19" s="66">
        <f>VLOOKUP($A19,'S45'!$C:$BQ,29,0)</f>
        <v>6</v>
      </c>
      <c r="P19" s="66">
        <f>VLOOKUP($A19,'S45'!$C:$BQ,30,0)</f>
        <v>500</v>
      </c>
      <c r="Q19" s="66">
        <f>VLOOKUP($A19,'S45'!$C:$BQ,52,0)</f>
        <v>157.4</v>
      </c>
      <c r="R19" s="66">
        <f>VLOOKUP($A19,'S45'!$C:$BQ,59,0)</f>
        <v>0</v>
      </c>
      <c r="S19" s="66">
        <f>VLOOKUP($A19,'S45'!$C:$BQ,60,0)</f>
        <v>9</v>
      </c>
      <c r="T19" s="58">
        <f>VLOOKUP($A19,'S46'!$C:$BQ,32,0)</f>
        <v>139</v>
      </c>
      <c r="U19" s="58">
        <f>VLOOKUP($A19,'S46'!$C:$BQ,39,0)</f>
        <v>133</v>
      </c>
      <c r="V19" s="58">
        <f>VLOOKUP($A19,'S46'!$C:$BQ,40,0)</f>
        <v>188</v>
      </c>
      <c r="W19" s="58">
        <f>VLOOKUP($A19,'S46'!$C:$BQ,22,0)</f>
        <v>2484.3437899999999</v>
      </c>
      <c r="X19" s="66">
        <f>VLOOKUP($A19,'S46'!$C:$BQ,29,0)</f>
        <v>0</v>
      </c>
      <c r="Y19" s="66">
        <f>VLOOKUP($A19,'S46'!$C:$BQ,30,0)</f>
        <v>485</v>
      </c>
      <c r="Z19" s="66">
        <f>VLOOKUP($A19,'S46'!$C:$BQ,52,0)</f>
        <v>158.4</v>
      </c>
      <c r="AA19" s="66">
        <f>VLOOKUP($A19,'S46'!$C:$BQ,59,0)</f>
        <v>0</v>
      </c>
      <c r="AB19" s="66">
        <f>VLOOKUP($A19,'S46'!$C:$BQ,60,0)</f>
        <v>8</v>
      </c>
      <c r="AC19" s="58" t="e">
        <f>VLOOKUP($A19,'S47'!$C:$BQ,32,0)</f>
        <v>#N/A</v>
      </c>
      <c r="AD19" s="58" t="e">
        <f>VLOOKUP($A19,'S47'!$C:$BQ,39,0)</f>
        <v>#N/A</v>
      </c>
      <c r="AE19" s="58" t="e">
        <f>VLOOKUP($A19,'S47'!$C:$BQ,40,0)</f>
        <v>#N/A</v>
      </c>
      <c r="AF19" s="58" t="e">
        <f>VLOOKUP($A19,'S47'!$C:$BQ,22,0)</f>
        <v>#N/A</v>
      </c>
      <c r="AG19" s="66" t="e">
        <f>VLOOKUP($A19,'S47'!$C:$BQ,29,0)</f>
        <v>#N/A</v>
      </c>
      <c r="AH19" s="66" t="e">
        <f>VLOOKUP($A19,'S47'!$C:$BQ,30,0)</f>
        <v>#N/A</v>
      </c>
      <c r="AI19" s="66" t="e">
        <f>VLOOKUP($A19,'S47'!$C:$BQ,52,0)</f>
        <v>#N/A</v>
      </c>
      <c r="AJ19" s="66" t="e">
        <f>VLOOKUP($A19,'S47'!$C:$BQ,59,0)</f>
        <v>#N/A</v>
      </c>
      <c r="AK19" s="66" t="e">
        <f>VLOOKUP($A19,'S47'!$C:$BQ,60,0)</f>
        <v>#N/A</v>
      </c>
      <c r="AL19" s="58" t="e">
        <f>VLOOKUP($A19,'S48'!$C:$BQ,32,0)</f>
        <v>#N/A</v>
      </c>
      <c r="AM19" s="58" t="e">
        <f>VLOOKUP($A19,'S48'!$C:$BQ,39,0)</f>
        <v>#N/A</v>
      </c>
      <c r="AN19" s="58" t="e">
        <f>VLOOKUP($A19,'S48'!$C:$BQ,40,0)</f>
        <v>#N/A</v>
      </c>
      <c r="AO19" s="58" t="e">
        <f>VLOOKUP($A19,'S48'!$C:$BQ,22,0)</f>
        <v>#N/A</v>
      </c>
      <c r="AP19" s="66" t="e">
        <f>VLOOKUP($A19,'S48'!$C:$BQ,29,0)</f>
        <v>#N/A</v>
      </c>
      <c r="AQ19" s="66" t="e">
        <f>VLOOKUP($A19,'S48'!$C:$BQ,30,0)</f>
        <v>#N/A</v>
      </c>
      <c r="AR19" s="66" t="e">
        <f>VLOOKUP($A19,'S48'!$C:$BQ,52,0)</f>
        <v>#N/A</v>
      </c>
      <c r="AS19" s="66" t="e">
        <f>VLOOKUP($A19,'S48'!$C:$BQ,59,0)</f>
        <v>#N/A</v>
      </c>
      <c r="AT19" s="66" t="e">
        <f>VLOOKUP($A19,'S48'!$C:$BQ,60,0)</f>
        <v>#N/A</v>
      </c>
      <c r="AU19" s="58" t="e">
        <f>VLOOKUP($A19,'S49'!$C:$BQ,32,0)</f>
        <v>#N/A</v>
      </c>
      <c r="AV19" s="58" t="e">
        <f>VLOOKUP($A19,'S49'!$C:$BQ,39,0)</f>
        <v>#N/A</v>
      </c>
      <c r="AW19" s="58" t="e">
        <f>VLOOKUP($A19,'S49'!$C:$BQ,40,0)</f>
        <v>#N/A</v>
      </c>
      <c r="AX19" s="58" t="e">
        <f>VLOOKUP($A19,'S49'!$C:$BQ,22,0)</f>
        <v>#N/A</v>
      </c>
      <c r="AY19" s="66" t="e">
        <f>VLOOKUP($A19,'S49'!$C:$BQ,29,0)</f>
        <v>#N/A</v>
      </c>
      <c r="AZ19" s="66" t="e">
        <f>VLOOKUP($A19,'S49'!$C:$BQ,30,0)</f>
        <v>#N/A</v>
      </c>
      <c r="BA19" s="66" t="e">
        <f>VLOOKUP($A19,'S49'!$C:$BQ,52,0)</f>
        <v>#N/A</v>
      </c>
      <c r="BB19" s="66" t="e">
        <f>VLOOKUP($A19,'S49'!$C:$BQ,59,0)</f>
        <v>#N/A</v>
      </c>
      <c r="BC19" s="66" t="e">
        <f>VLOOKUP($A19,'S49'!$C:$BQ,60,0)</f>
        <v>#N/A</v>
      </c>
      <c r="BD19" s="58" t="e">
        <f>VLOOKUP($A19,'S50'!$C:$BQ,32,0)</f>
        <v>#N/A</v>
      </c>
      <c r="BE19" s="58" t="e">
        <f>VLOOKUP($A19,'S50'!$C:$BQ,39,0)</f>
        <v>#N/A</v>
      </c>
      <c r="BF19" s="58" t="e">
        <f>VLOOKUP($A19,'S50'!$C:$BQ,40,0)</f>
        <v>#N/A</v>
      </c>
      <c r="BG19" s="58" t="e">
        <f>VLOOKUP($A19,'S50'!$C:$BQ,22,0)</f>
        <v>#N/A</v>
      </c>
      <c r="BH19" s="66" t="e">
        <f>VLOOKUP($A19,'S50'!$C:$BQ,29,0)</f>
        <v>#N/A</v>
      </c>
      <c r="BI19" s="66" t="e">
        <f>VLOOKUP($A19,'S50'!$C:$BQ,30,0)</f>
        <v>#N/A</v>
      </c>
      <c r="BJ19" s="66" t="e">
        <f>VLOOKUP($A19,'S50'!$C:$BQ,52,0)</f>
        <v>#N/A</v>
      </c>
      <c r="BK19" s="66" t="e">
        <f>VLOOKUP($A19,'S50'!$C:$BQ,59,0)</f>
        <v>#N/A</v>
      </c>
      <c r="BL19" s="66" t="e">
        <f>VLOOKUP($A19,'S50'!$C:$BQ,60,0)</f>
        <v>#N/A</v>
      </c>
    </row>
    <row r="20" spans="1:64" x14ac:dyDescent="0.2">
      <c r="A20" s="57" t="s">
        <v>73</v>
      </c>
      <c r="B20" s="58">
        <f>VLOOKUP($A20,'S0 remplacer avec S44'!$C:$BQ,32,0)</f>
        <v>89.5</v>
      </c>
      <c r="C20" s="58">
        <f>VLOOKUP($A20,'S0 remplacer avec S44'!$C:$BQ,39,0)</f>
        <v>193</v>
      </c>
      <c r="D20" s="58">
        <f>VLOOKUP($A20,'S0 remplacer avec S44'!$C:$BQ,40,0)</f>
        <v>249</v>
      </c>
      <c r="E20" s="58">
        <f>VLOOKUP($A20,'S0 remplacer avec S44'!$C:$BQ,22,0)</f>
        <v>2264.750035</v>
      </c>
      <c r="F20" s="66">
        <f>VLOOKUP($A20,'S0 remplacer avec S44'!$C:$BQ,29,0)</f>
        <v>301</v>
      </c>
      <c r="G20" s="66">
        <f>VLOOKUP($A20,'S0 remplacer avec S44'!$C:$BQ,30,0)</f>
        <v>814</v>
      </c>
      <c r="H20" s="66">
        <f>VLOOKUP($A20,'S0 remplacer avec S44'!$C:$BQ,52,0)</f>
        <v>116.6</v>
      </c>
      <c r="I20" s="66">
        <f>VLOOKUP($A20,'S0 remplacer avec S44'!$C:$BQ,59,0)</f>
        <v>27</v>
      </c>
      <c r="J20" s="66">
        <f>VLOOKUP($A20,'S0 remplacer avec S44'!$C:$BQ,60,0)</f>
        <v>56</v>
      </c>
      <c r="K20" s="58">
        <f>VLOOKUP($A20,'S45'!$C:$BQ,32,0)</f>
        <v>92.5</v>
      </c>
      <c r="L20" s="58">
        <f>VLOOKUP($A20,'S45'!$C:$BQ,39,0)</f>
        <v>190</v>
      </c>
      <c r="M20" s="58">
        <f>VLOOKUP($A20,'S45'!$C:$BQ,40,0)</f>
        <v>246</v>
      </c>
      <c r="N20" s="58">
        <f>VLOOKUP($A20,'S45'!$C:$BQ,22,0)</f>
        <v>2268.1726950000002</v>
      </c>
      <c r="O20" s="66">
        <f>VLOOKUP($A20,'S45'!$C:$BQ,29,0)</f>
        <v>297</v>
      </c>
      <c r="P20" s="66">
        <f>VLOOKUP($A20,'S45'!$C:$BQ,30,0)</f>
        <v>810</v>
      </c>
      <c r="Q20" s="66">
        <f>VLOOKUP($A20,'S45'!$C:$BQ,52,0)</f>
        <v>120.6</v>
      </c>
      <c r="R20" s="66">
        <f>VLOOKUP($A20,'S45'!$C:$BQ,59,0)</f>
        <v>23</v>
      </c>
      <c r="S20" s="66">
        <f>VLOOKUP($A20,'S45'!$C:$BQ,60,0)</f>
        <v>52</v>
      </c>
      <c r="T20" s="58">
        <f>VLOOKUP($A20,'S46'!$C:$BQ,32,0)</f>
        <v>92.5</v>
      </c>
      <c r="U20" s="58">
        <f>VLOOKUP($A20,'S46'!$C:$BQ,39,0)</f>
        <v>190</v>
      </c>
      <c r="V20" s="58">
        <f>VLOOKUP($A20,'S46'!$C:$BQ,40,0)</f>
        <v>246</v>
      </c>
      <c r="W20" s="58">
        <f>VLOOKUP($A20,'S46'!$C:$BQ,22,0)</f>
        <v>2271.9702550000002</v>
      </c>
      <c r="X20" s="66">
        <f>VLOOKUP($A20,'S46'!$C:$BQ,29,0)</f>
        <v>293</v>
      </c>
      <c r="Y20" s="66">
        <f>VLOOKUP($A20,'S46'!$C:$BQ,30,0)</f>
        <v>806</v>
      </c>
      <c r="Z20" s="66">
        <f>VLOOKUP($A20,'S46'!$C:$BQ,52,0)</f>
        <v>121.6</v>
      </c>
      <c r="AA20" s="66">
        <f>VLOOKUP($A20,'S46'!$C:$BQ,59,0)</f>
        <v>22</v>
      </c>
      <c r="AB20" s="66">
        <f>VLOOKUP($A20,'S46'!$C:$BQ,60,0)</f>
        <v>51</v>
      </c>
      <c r="AC20" s="58" t="e">
        <f>VLOOKUP($A20,'S47'!$C:$BQ,32,0)</f>
        <v>#N/A</v>
      </c>
      <c r="AD20" s="58" t="e">
        <f>VLOOKUP($A20,'S47'!$C:$BQ,39,0)</f>
        <v>#N/A</v>
      </c>
      <c r="AE20" s="58" t="e">
        <f>VLOOKUP($A20,'S47'!$C:$BQ,40,0)</f>
        <v>#N/A</v>
      </c>
      <c r="AF20" s="58" t="e">
        <f>VLOOKUP($A20,'S47'!$C:$BQ,22,0)</f>
        <v>#N/A</v>
      </c>
      <c r="AG20" s="66" t="e">
        <f>VLOOKUP($A20,'S47'!$C:$BQ,29,0)</f>
        <v>#N/A</v>
      </c>
      <c r="AH20" s="66" t="e">
        <f>VLOOKUP($A20,'S47'!$C:$BQ,30,0)</f>
        <v>#N/A</v>
      </c>
      <c r="AI20" s="66" t="e">
        <f>VLOOKUP($A20,'S47'!$C:$BQ,52,0)</f>
        <v>#N/A</v>
      </c>
      <c r="AJ20" s="66" t="e">
        <f>VLOOKUP($A20,'S47'!$C:$BQ,59,0)</f>
        <v>#N/A</v>
      </c>
      <c r="AK20" s="66" t="e">
        <f>VLOOKUP($A20,'S47'!$C:$BQ,60,0)</f>
        <v>#N/A</v>
      </c>
      <c r="AL20" s="58" t="e">
        <f>VLOOKUP($A20,'S48'!$C:$BQ,32,0)</f>
        <v>#N/A</v>
      </c>
      <c r="AM20" s="58" t="e">
        <f>VLOOKUP($A20,'S48'!$C:$BQ,39,0)</f>
        <v>#N/A</v>
      </c>
      <c r="AN20" s="58" t="e">
        <f>VLOOKUP($A20,'S48'!$C:$BQ,40,0)</f>
        <v>#N/A</v>
      </c>
      <c r="AO20" s="58" t="e">
        <f>VLOOKUP($A20,'S48'!$C:$BQ,22,0)</f>
        <v>#N/A</v>
      </c>
      <c r="AP20" s="66" t="e">
        <f>VLOOKUP($A20,'S48'!$C:$BQ,29,0)</f>
        <v>#N/A</v>
      </c>
      <c r="AQ20" s="66" t="e">
        <f>VLOOKUP($A20,'S48'!$C:$BQ,30,0)</f>
        <v>#N/A</v>
      </c>
      <c r="AR20" s="66" t="e">
        <f>VLOOKUP($A20,'S48'!$C:$BQ,52,0)</f>
        <v>#N/A</v>
      </c>
      <c r="AS20" s="66" t="e">
        <f>VLOOKUP($A20,'S48'!$C:$BQ,59,0)</f>
        <v>#N/A</v>
      </c>
      <c r="AT20" s="66" t="e">
        <f>VLOOKUP($A20,'S48'!$C:$BQ,60,0)</f>
        <v>#N/A</v>
      </c>
      <c r="AU20" s="58" t="e">
        <f>VLOOKUP($A20,'S49'!$C:$BQ,32,0)</f>
        <v>#N/A</v>
      </c>
      <c r="AV20" s="58" t="e">
        <f>VLOOKUP($A20,'S49'!$C:$BQ,39,0)</f>
        <v>#N/A</v>
      </c>
      <c r="AW20" s="58" t="e">
        <f>VLOOKUP($A20,'S49'!$C:$BQ,40,0)</f>
        <v>#N/A</v>
      </c>
      <c r="AX20" s="58" t="e">
        <f>VLOOKUP($A20,'S49'!$C:$BQ,22,0)</f>
        <v>#N/A</v>
      </c>
      <c r="AY20" s="66" t="e">
        <f>VLOOKUP($A20,'S49'!$C:$BQ,29,0)</f>
        <v>#N/A</v>
      </c>
      <c r="AZ20" s="66" t="e">
        <f>VLOOKUP($A20,'S49'!$C:$BQ,30,0)</f>
        <v>#N/A</v>
      </c>
      <c r="BA20" s="66" t="e">
        <f>VLOOKUP($A20,'S49'!$C:$BQ,52,0)</f>
        <v>#N/A</v>
      </c>
      <c r="BB20" s="66" t="e">
        <f>VLOOKUP($A20,'S49'!$C:$BQ,59,0)</f>
        <v>#N/A</v>
      </c>
      <c r="BC20" s="66" t="e">
        <f>VLOOKUP($A20,'S49'!$C:$BQ,60,0)</f>
        <v>#N/A</v>
      </c>
      <c r="BD20" s="58" t="e">
        <f>VLOOKUP($A20,'S50'!$C:$BQ,32,0)</f>
        <v>#N/A</v>
      </c>
      <c r="BE20" s="58" t="e">
        <f>VLOOKUP($A20,'S50'!$C:$BQ,39,0)</f>
        <v>#N/A</v>
      </c>
      <c r="BF20" s="58" t="e">
        <f>VLOOKUP($A20,'S50'!$C:$BQ,40,0)</f>
        <v>#N/A</v>
      </c>
      <c r="BG20" s="58" t="e">
        <f>VLOOKUP($A20,'S50'!$C:$BQ,22,0)</f>
        <v>#N/A</v>
      </c>
      <c r="BH20" s="66" t="e">
        <f>VLOOKUP($A20,'S50'!$C:$BQ,29,0)</f>
        <v>#N/A</v>
      </c>
      <c r="BI20" s="66" t="e">
        <f>VLOOKUP($A20,'S50'!$C:$BQ,30,0)</f>
        <v>#N/A</v>
      </c>
      <c r="BJ20" s="66" t="e">
        <f>VLOOKUP($A20,'S50'!$C:$BQ,52,0)</f>
        <v>#N/A</v>
      </c>
      <c r="BK20" s="66" t="e">
        <f>VLOOKUP($A20,'S50'!$C:$BQ,59,0)</f>
        <v>#N/A</v>
      </c>
      <c r="BL20" s="66" t="e">
        <f>VLOOKUP($A20,'S50'!$C:$BQ,60,0)</f>
        <v>#N/A</v>
      </c>
    </row>
    <row r="21" spans="1:64" x14ac:dyDescent="0.2">
      <c r="A21" s="57" t="s">
        <v>74</v>
      </c>
      <c r="B21" s="58">
        <f>VLOOKUP($A21,'S0 remplacer avec S44'!$C:$BQ,32,0)</f>
        <v>242.3</v>
      </c>
      <c r="C21" s="58">
        <f>VLOOKUP($A21,'S0 remplacer avec S44'!$C:$BQ,39,0)</f>
        <v>88</v>
      </c>
      <c r="D21" s="58">
        <f>VLOOKUP($A21,'S0 remplacer avec S44'!$C:$BQ,40,0)</f>
        <v>154</v>
      </c>
      <c r="E21" s="58">
        <f>VLOOKUP($A21,'S0 remplacer avec S44'!$C:$BQ,22,0)</f>
        <v>3206.1661450000001</v>
      </c>
      <c r="F21" s="66">
        <f>VLOOKUP($A21,'S0 remplacer avec S44'!$C:$BQ,29,0)</f>
        <v>0</v>
      </c>
      <c r="G21" s="66">
        <f>VLOOKUP($A21,'S0 remplacer avec S44'!$C:$BQ,30,0)</f>
        <v>398</v>
      </c>
      <c r="H21" s="66">
        <f>VLOOKUP($A21,'S0 remplacer avec S44'!$C:$BQ,52,0)</f>
        <v>172.6</v>
      </c>
      <c r="I21" s="66">
        <f>VLOOKUP($A21,'S0 remplacer avec S44'!$C:$BQ,59,0)</f>
        <v>0</v>
      </c>
      <c r="J21" s="66">
        <f>VLOOKUP($A21,'S0 remplacer avec S44'!$C:$BQ,60,0)</f>
        <v>29</v>
      </c>
      <c r="K21" s="58">
        <f>VLOOKUP($A21,'S45'!$C:$BQ,32,0)</f>
        <v>254.3</v>
      </c>
      <c r="L21" s="58">
        <f>VLOOKUP($A21,'S45'!$C:$BQ,39,0)</f>
        <v>76</v>
      </c>
      <c r="M21" s="58">
        <f>VLOOKUP($A21,'S45'!$C:$BQ,40,0)</f>
        <v>142</v>
      </c>
      <c r="N21" s="58">
        <f>VLOOKUP($A21,'S45'!$C:$BQ,22,0)</f>
        <v>3254.819735</v>
      </c>
      <c r="O21" s="66">
        <f>VLOOKUP($A21,'S45'!$C:$BQ,29,0)</f>
        <v>0</v>
      </c>
      <c r="P21" s="66">
        <f>VLOOKUP($A21,'S45'!$C:$BQ,30,0)</f>
        <v>349</v>
      </c>
      <c r="Q21" s="66">
        <f>VLOOKUP($A21,'S45'!$C:$BQ,52,0)</f>
        <v>178.6</v>
      </c>
      <c r="R21" s="66">
        <f>VLOOKUP($A21,'S45'!$C:$BQ,59,0)</f>
        <v>0</v>
      </c>
      <c r="S21" s="66">
        <f>VLOOKUP($A21,'S45'!$C:$BQ,60,0)</f>
        <v>23</v>
      </c>
      <c r="T21" s="58">
        <f>VLOOKUP($A21,'S46'!$C:$BQ,32,0)</f>
        <v>254.3</v>
      </c>
      <c r="U21" s="58">
        <f>VLOOKUP($A21,'S46'!$C:$BQ,39,0)</f>
        <v>76</v>
      </c>
      <c r="V21" s="58">
        <f>VLOOKUP($A21,'S46'!$C:$BQ,40,0)</f>
        <v>142</v>
      </c>
      <c r="W21" s="58">
        <f>VLOOKUP($A21,'S46'!$C:$BQ,22,0)</f>
        <v>3258.909635</v>
      </c>
      <c r="X21" s="66">
        <f>VLOOKUP($A21,'S46'!$C:$BQ,29,0)</f>
        <v>0</v>
      </c>
      <c r="Y21" s="66">
        <f>VLOOKUP($A21,'S46'!$C:$BQ,30,0)</f>
        <v>345</v>
      </c>
      <c r="Z21" s="66">
        <f>VLOOKUP($A21,'S46'!$C:$BQ,52,0)</f>
        <v>180.6</v>
      </c>
      <c r="AA21" s="66">
        <f>VLOOKUP($A21,'S46'!$C:$BQ,59,0)</f>
        <v>0</v>
      </c>
      <c r="AB21" s="66">
        <f>VLOOKUP($A21,'S46'!$C:$BQ,60,0)</f>
        <v>21</v>
      </c>
      <c r="AC21" s="58" t="e">
        <f>VLOOKUP($A21,'S47'!$C:$BQ,32,0)</f>
        <v>#N/A</v>
      </c>
      <c r="AD21" s="58" t="e">
        <f>VLOOKUP($A21,'S47'!$C:$BQ,39,0)</f>
        <v>#N/A</v>
      </c>
      <c r="AE21" s="58" t="e">
        <f>VLOOKUP($A21,'S47'!$C:$BQ,40,0)</f>
        <v>#N/A</v>
      </c>
      <c r="AF21" s="58" t="e">
        <f>VLOOKUP($A21,'S47'!$C:$BQ,22,0)</f>
        <v>#N/A</v>
      </c>
      <c r="AG21" s="66" t="e">
        <f>VLOOKUP($A21,'S47'!$C:$BQ,29,0)</f>
        <v>#N/A</v>
      </c>
      <c r="AH21" s="66" t="e">
        <f>VLOOKUP($A21,'S47'!$C:$BQ,30,0)</f>
        <v>#N/A</v>
      </c>
      <c r="AI21" s="66" t="e">
        <f>VLOOKUP($A21,'S47'!$C:$BQ,52,0)</f>
        <v>#N/A</v>
      </c>
      <c r="AJ21" s="66" t="e">
        <f>VLOOKUP($A21,'S47'!$C:$BQ,59,0)</f>
        <v>#N/A</v>
      </c>
      <c r="AK21" s="66" t="e">
        <f>VLOOKUP($A21,'S47'!$C:$BQ,60,0)</f>
        <v>#N/A</v>
      </c>
      <c r="AL21" s="58" t="e">
        <f>VLOOKUP($A21,'S48'!$C:$BQ,32,0)</f>
        <v>#N/A</v>
      </c>
      <c r="AM21" s="58" t="e">
        <f>VLOOKUP($A21,'S48'!$C:$BQ,39,0)</f>
        <v>#N/A</v>
      </c>
      <c r="AN21" s="58" t="e">
        <f>VLOOKUP($A21,'S48'!$C:$BQ,40,0)</f>
        <v>#N/A</v>
      </c>
      <c r="AO21" s="58" t="e">
        <f>VLOOKUP($A21,'S48'!$C:$BQ,22,0)</f>
        <v>#N/A</v>
      </c>
      <c r="AP21" s="66" t="e">
        <f>VLOOKUP($A21,'S48'!$C:$BQ,29,0)</f>
        <v>#N/A</v>
      </c>
      <c r="AQ21" s="66" t="e">
        <f>VLOOKUP($A21,'S48'!$C:$BQ,30,0)</f>
        <v>#N/A</v>
      </c>
      <c r="AR21" s="66" t="e">
        <f>VLOOKUP($A21,'S48'!$C:$BQ,52,0)</f>
        <v>#N/A</v>
      </c>
      <c r="AS21" s="66" t="e">
        <f>VLOOKUP($A21,'S48'!$C:$BQ,59,0)</f>
        <v>#N/A</v>
      </c>
      <c r="AT21" s="66" t="e">
        <f>VLOOKUP($A21,'S48'!$C:$BQ,60,0)</f>
        <v>#N/A</v>
      </c>
      <c r="AU21" s="58" t="e">
        <f>VLOOKUP($A21,'S49'!$C:$BQ,32,0)</f>
        <v>#N/A</v>
      </c>
      <c r="AV21" s="58" t="e">
        <f>VLOOKUP($A21,'S49'!$C:$BQ,39,0)</f>
        <v>#N/A</v>
      </c>
      <c r="AW21" s="58" t="e">
        <f>VLOOKUP($A21,'S49'!$C:$BQ,40,0)</f>
        <v>#N/A</v>
      </c>
      <c r="AX21" s="58" t="e">
        <f>VLOOKUP($A21,'S49'!$C:$BQ,22,0)</f>
        <v>#N/A</v>
      </c>
      <c r="AY21" s="66" t="e">
        <f>VLOOKUP($A21,'S49'!$C:$BQ,29,0)</f>
        <v>#N/A</v>
      </c>
      <c r="AZ21" s="66" t="e">
        <f>VLOOKUP($A21,'S49'!$C:$BQ,30,0)</f>
        <v>#N/A</v>
      </c>
      <c r="BA21" s="66" t="e">
        <f>VLOOKUP($A21,'S49'!$C:$BQ,52,0)</f>
        <v>#N/A</v>
      </c>
      <c r="BB21" s="66" t="e">
        <f>VLOOKUP($A21,'S49'!$C:$BQ,59,0)</f>
        <v>#N/A</v>
      </c>
      <c r="BC21" s="66" t="e">
        <f>VLOOKUP($A21,'S49'!$C:$BQ,60,0)</f>
        <v>#N/A</v>
      </c>
      <c r="BD21" s="58" t="e">
        <f>VLOOKUP($A21,'S50'!$C:$BQ,32,0)</f>
        <v>#N/A</v>
      </c>
      <c r="BE21" s="58" t="e">
        <f>VLOOKUP($A21,'S50'!$C:$BQ,39,0)</f>
        <v>#N/A</v>
      </c>
      <c r="BF21" s="58" t="e">
        <f>VLOOKUP($A21,'S50'!$C:$BQ,40,0)</f>
        <v>#N/A</v>
      </c>
      <c r="BG21" s="58" t="e">
        <f>VLOOKUP($A21,'S50'!$C:$BQ,22,0)</f>
        <v>#N/A</v>
      </c>
      <c r="BH21" s="66" t="e">
        <f>VLOOKUP($A21,'S50'!$C:$BQ,29,0)</f>
        <v>#N/A</v>
      </c>
      <c r="BI21" s="66" t="e">
        <f>VLOOKUP($A21,'S50'!$C:$BQ,30,0)</f>
        <v>#N/A</v>
      </c>
      <c r="BJ21" s="66" t="e">
        <f>VLOOKUP($A21,'S50'!$C:$BQ,52,0)</f>
        <v>#N/A</v>
      </c>
      <c r="BK21" s="66" t="e">
        <f>VLOOKUP($A21,'S50'!$C:$BQ,59,0)</f>
        <v>#N/A</v>
      </c>
      <c r="BL21" s="66" t="e">
        <f>VLOOKUP($A21,'S50'!$C:$BQ,60,0)</f>
        <v>#N/A</v>
      </c>
    </row>
    <row r="22" spans="1:64" x14ac:dyDescent="0.2">
      <c r="A22" s="57" t="s">
        <v>75</v>
      </c>
      <c r="B22" s="58">
        <f>VLOOKUP($A22,'S0 remplacer avec S44'!$C:$BQ,32,0)</f>
        <v>128.35</v>
      </c>
      <c r="C22" s="58">
        <f>VLOOKUP($A22,'S0 remplacer avec S44'!$C:$BQ,39,0)</f>
        <v>138</v>
      </c>
      <c r="D22" s="58">
        <f>VLOOKUP($A22,'S0 remplacer avec S44'!$C:$BQ,40,0)</f>
        <v>191</v>
      </c>
      <c r="E22" s="58">
        <f>VLOOKUP($A22,'S0 remplacer avec S44'!$C:$BQ,22,0)</f>
        <v>1793.54215</v>
      </c>
      <c r="F22" s="66">
        <f>VLOOKUP($A22,'S0 remplacer avec S44'!$C:$BQ,29,0)</f>
        <v>626</v>
      </c>
      <c r="G22" s="66">
        <f>VLOOKUP($A22,'S0 remplacer avec S44'!$C:$BQ,30,0)</f>
        <v>1110</v>
      </c>
      <c r="H22" s="66">
        <f>VLOOKUP($A22,'S0 remplacer avec S44'!$C:$BQ,52,0)</f>
        <v>156.4</v>
      </c>
      <c r="I22" s="66">
        <f>VLOOKUP($A22,'S0 remplacer avec S44'!$C:$BQ,59,0)</f>
        <v>0</v>
      </c>
      <c r="J22" s="66">
        <f>VLOOKUP($A22,'S0 remplacer avec S44'!$C:$BQ,60,0)</f>
        <v>6</v>
      </c>
      <c r="K22" s="58">
        <f>VLOOKUP($A22,'S45'!$C:$BQ,32,0)</f>
        <v>133.35</v>
      </c>
      <c r="L22" s="58">
        <f>VLOOKUP($A22,'S45'!$C:$BQ,39,0)</f>
        <v>133</v>
      </c>
      <c r="M22" s="58">
        <f>VLOOKUP($A22,'S45'!$C:$BQ,40,0)</f>
        <v>186</v>
      </c>
      <c r="N22" s="58">
        <f>VLOOKUP($A22,'S45'!$C:$BQ,22,0)</f>
        <v>1799.6705300000001</v>
      </c>
      <c r="O22" s="66">
        <f>VLOOKUP($A22,'S45'!$C:$BQ,29,0)</f>
        <v>620</v>
      </c>
      <c r="P22" s="66">
        <f>VLOOKUP($A22,'S45'!$C:$BQ,30,0)</f>
        <v>1104</v>
      </c>
      <c r="Q22" s="66">
        <f>VLOOKUP($A22,'S45'!$C:$BQ,52,0)</f>
        <v>160.4</v>
      </c>
      <c r="R22" s="66">
        <f>VLOOKUP($A22,'S45'!$C:$BQ,59,0)</f>
        <v>0</v>
      </c>
      <c r="S22" s="66">
        <f>VLOOKUP($A22,'S45'!$C:$BQ,60,0)</f>
        <v>2</v>
      </c>
      <c r="T22" s="58">
        <f>VLOOKUP($A22,'S46'!$C:$BQ,32,0)</f>
        <v>133.85</v>
      </c>
      <c r="U22" s="58">
        <f>VLOOKUP($A22,'S46'!$C:$BQ,39,0)</f>
        <v>133</v>
      </c>
      <c r="V22" s="58">
        <f>VLOOKUP($A22,'S46'!$C:$BQ,40,0)</f>
        <v>186</v>
      </c>
      <c r="W22" s="58">
        <f>VLOOKUP($A22,'S46'!$C:$BQ,22,0)</f>
        <v>1774.8702900000001</v>
      </c>
      <c r="X22" s="66">
        <f>VLOOKUP($A22,'S46'!$C:$BQ,29,0)</f>
        <v>645</v>
      </c>
      <c r="Y22" s="66">
        <f>VLOOKUP($A22,'S46'!$C:$BQ,30,0)</f>
        <v>1129</v>
      </c>
      <c r="Z22" s="66">
        <f>VLOOKUP($A22,'S46'!$C:$BQ,52,0)</f>
        <v>162.4</v>
      </c>
      <c r="AA22" s="66">
        <f>VLOOKUP($A22,'S46'!$C:$BQ,59,0)</f>
        <v>0</v>
      </c>
      <c r="AB22" s="66">
        <f>VLOOKUP($A22,'S46'!$C:$BQ,60,0)</f>
        <v>0</v>
      </c>
      <c r="AC22" s="58" t="e">
        <f>VLOOKUP($A22,'S47'!$C:$BQ,32,0)</f>
        <v>#N/A</v>
      </c>
      <c r="AD22" s="58" t="e">
        <f>VLOOKUP($A22,'S47'!$C:$BQ,39,0)</f>
        <v>#N/A</v>
      </c>
      <c r="AE22" s="58" t="e">
        <f>VLOOKUP($A22,'S47'!$C:$BQ,40,0)</f>
        <v>#N/A</v>
      </c>
      <c r="AF22" s="58" t="e">
        <f>VLOOKUP($A22,'S47'!$C:$BQ,22,0)</f>
        <v>#N/A</v>
      </c>
      <c r="AG22" s="66" t="e">
        <f>VLOOKUP($A22,'S47'!$C:$BQ,29,0)</f>
        <v>#N/A</v>
      </c>
      <c r="AH22" s="66" t="e">
        <f>VLOOKUP($A22,'S47'!$C:$BQ,30,0)</f>
        <v>#N/A</v>
      </c>
      <c r="AI22" s="66" t="e">
        <f>VLOOKUP($A22,'S47'!$C:$BQ,52,0)</f>
        <v>#N/A</v>
      </c>
      <c r="AJ22" s="66" t="e">
        <f>VLOOKUP($A22,'S47'!$C:$BQ,59,0)</f>
        <v>#N/A</v>
      </c>
      <c r="AK22" s="66" t="e">
        <f>VLOOKUP($A22,'S47'!$C:$BQ,60,0)</f>
        <v>#N/A</v>
      </c>
      <c r="AL22" s="58" t="e">
        <f>VLOOKUP($A22,'S48'!$C:$BQ,32,0)</f>
        <v>#N/A</v>
      </c>
      <c r="AM22" s="58" t="e">
        <f>VLOOKUP($A22,'S48'!$C:$BQ,39,0)</f>
        <v>#N/A</v>
      </c>
      <c r="AN22" s="58" t="e">
        <f>VLOOKUP($A22,'S48'!$C:$BQ,40,0)</f>
        <v>#N/A</v>
      </c>
      <c r="AO22" s="58" t="e">
        <f>VLOOKUP($A22,'S48'!$C:$BQ,22,0)</f>
        <v>#N/A</v>
      </c>
      <c r="AP22" s="66" t="e">
        <f>VLOOKUP($A22,'S48'!$C:$BQ,29,0)</f>
        <v>#N/A</v>
      </c>
      <c r="AQ22" s="66" t="e">
        <f>VLOOKUP($A22,'S48'!$C:$BQ,30,0)</f>
        <v>#N/A</v>
      </c>
      <c r="AR22" s="66" t="e">
        <f>VLOOKUP($A22,'S48'!$C:$BQ,52,0)</f>
        <v>#N/A</v>
      </c>
      <c r="AS22" s="66" t="e">
        <f>VLOOKUP($A22,'S48'!$C:$BQ,59,0)</f>
        <v>#N/A</v>
      </c>
      <c r="AT22" s="66" t="e">
        <f>VLOOKUP($A22,'S48'!$C:$BQ,60,0)</f>
        <v>#N/A</v>
      </c>
      <c r="AU22" s="58" t="e">
        <f>VLOOKUP($A22,'S49'!$C:$BQ,32,0)</f>
        <v>#N/A</v>
      </c>
      <c r="AV22" s="58" t="e">
        <f>VLOOKUP($A22,'S49'!$C:$BQ,39,0)</f>
        <v>#N/A</v>
      </c>
      <c r="AW22" s="58" t="e">
        <f>VLOOKUP($A22,'S49'!$C:$BQ,40,0)</f>
        <v>#N/A</v>
      </c>
      <c r="AX22" s="58" t="e">
        <f>VLOOKUP($A22,'S49'!$C:$BQ,22,0)</f>
        <v>#N/A</v>
      </c>
      <c r="AY22" s="66" t="e">
        <f>VLOOKUP($A22,'S49'!$C:$BQ,29,0)</f>
        <v>#N/A</v>
      </c>
      <c r="AZ22" s="66" t="e">
        <f>VLOOKUP($A22,'S49'!$C:$BQ,30,0)</f>
        <v>#N/A</v>
      </c>
      <c r="BA22" s="66" t="e">
        <f>VLOOKUP($A22,'S49'!$C:$BQ,52,0)</f>
        <v>#N/A</v>
      </c>
      <c r="BB22" s="66" t="e">
        <f>VLOOKUP($A22,'S49'!$C:$BQ,59,0)</f>
        <v>#N/A</v>
      </c>
      <c r="BC22" s="66" t="e">
        <f>VLOOKUP($A22,'S49'!$C:$BQ,60,0)</f>
        <v>#N/A</v>
      </c>
      <c r="BD22" s="58" t="e">
        <f>VLOOKUP($A22,'S50'!$C:$BQ,32,0)</f>
        <v>#N/A</v>
      </c>
      <c r="BE22" s="58" t="e">
        <f>VLOOKUP($A22,'S50'!$C:$BQ,39,0)</f>
        <v>#N/A</v>
      </c>
      <c r="BF22" s="58" t="e">
        <f>VLOOKUP($A22,'S50'!$C:$BQ,40,0)</f>
        <v>#N/A</v>
      </c>
      <c r="BG22" s="58" t="e">
        <f>VLOOKUP($A22,'S50'!$C:$BQ,22,0)</f>
        <v>#N/A</v>
      </c>
      <c r="BH22" s="66" t="e">
        <f>VLOOKUP($A22,'S50'!$C:$BQ,29,0)</f>
        <v>#N/A</v>
      </c>
      <c r="BI22" s="66" t="e">
        <f>VLOOKUP($A22,'S50'!$C:$BQ,30,0)</f>
        <v>#N/A</v>
      </c>
      <c r="BJ22" s="66" t="e">
        <f>VLOOKUP($A22,'S50'!$C:$BQ,52,0)</f>
        <v>#N/A</v>
      </c>
      <c r="BK22" s="66" t="e">
        <f>VLOOKUP($A22,'S50'!$C:$BQ,59,0)</f>
        <v>#N/A</v>
      </c>
      <c r="BL22" s="66" t="e">
        <f>VLOOKUP($A22,'S50'!$C:$BQ,60,0)</f>
        <v>#N/A</v>
      </c>
    </row>
    <row r="23" spans="1:64" x14ac:dyDescent="0.2">
      <c r="A23" s="57" t="s">
        <v>76</v>
      </c>
      <c r="B23" s="58">
        <f>VLOOKUP($A23,'S0 remplacer avec S44'!$C:$BQ,32,0)</f>
        <v>159.9</v>
      </c>
      <c r="C23" s="58">
        <f>VLOOKUP($A23,'S0 remplacer avec S44'!$C:$BQ,39,0)</f>
        <v>45</v>
      </c>
      <c r="D23" s="58">
        <f>VLOOKUP($A23,'S0 remplacer avec S44'!$C:$BQ,40,0)</f>
        <v>86</v>
      </c>
      <c r="E23" s="58">
        <f>VLOOKUP($A23,'S0 remplacer avec S44'!$C:$BQ,22,0)</f>
        <v>1708.3829900000001</v>
      </c>
      <c r="F23" s="66">
        <f>VLOOKUP($A23,'S0 remplacer avec S44'!$C:$BQ,29,0)</f>
        <v>152</v>
      </c>
      <c r="G23" s="66">
        <f>VLOOKUP($A23,'S0 remplacer avec S44'!$C:$BQ,30,0)</f>
        <v>524</v>
      </c>
      <c r="H23" s="66">
        <f>VLOOKUP($A23,'S0 remplacer avec S44'!$C:$BQ,52,0)</f>
        <v>143.6</v>
      </c>
      <c r="I23" s="66">
        <f>VLOOKUP($A23,'S0 remplacer avec S44'!$C:$BQ,59,0)</f>
        <v>0</v>
      </c>
      <c r="J23" s="66">
        <f>VLOOKUP($A23,'S0 remplacer avec S44'!$C:$BQ,60,0)</f>
        <v>0</v>
      </c>
      <c r="K23" s="58">
        <f>VLOOKUP($A23,'S45'!$C:$BQ,32,0)</f>
        <v>162.4</v>
      </c>
      <c r="L23" s="58">
        <f>VLOOKUP($A23,'S45'!$C:$BQ,39,0)</f>
        <v>43</v>
      </c>
      <c r="M23" s="58">
        <f>VLOOKUP($A23,'S45'!$C:$BQ,40,0)</f>
        <v>84</v>
      </c>
      <c r="N23" s="58">
        <f>VLOOKUP($A23,'S45'!$C:$BQ,22,0)</f>
        <v>1718.11742</v>
      </c>
      <c r="O23" s="66">
        <f>VLOOKUP($A23,'S45'!$C:$BQ,29,0)</f>
        <v>142</v>
      </c>
      <c r="P23" s="66">
        <f>VLOOKUP($A23,'S45'!$C:$BQ,30,0)</f>
        <v>514</v>
      </c>
      <c r="Q23" s="66">
        <f>VLOOKUP($A23,'S45'!$C:$BQ,52,0)</f>
        <v>145.6</v>
      </c>
      <c r="R23" s="66">
        <f>VLOOKUP($A23,'S45'!$C:$BQ,59,0)</f>
        <v>0</v>
      </c>
      <c r="S23" s="66">
        <f>VLOOKUP($A23,'S45'!$C:$BQ,60,0)</f>
        <v>0</v>
      </c>
      <c r="T23" s="58">
        <f>VLOOKUP($A23,'S46'!$C:$BQ,32,0)</f>
        <v>163.9</v>
      </c>
      <c r="U23" s="58">
        <f>VLOOKUP($A23,'S46'!$C:$BQ,39,0)</f>
        <v>41</v>
      </c>
      <c r="V23" s="58">
        <f>VLOOKUP($A23,'S46'!$C:$BQ,40,0)</f>
        <v>82</v>
      </c>
      <c r="W23" s="58">
        <f>VLOOKUP($A23,'S46'!$C:$BQ,22,0)</f>
        <v>1720.5069800000001</v>
      </c>
      <c r="X23" s="66">
        <f>VLOOKUP($A23,'S46'!$C:$BQ,29,0)</f>
        <v>140</v>
      </c>
      <c r="Y23" s="66">
        <f>VLOOKUP($A23,'S46'!$C:$BQ,30,0)</f>
        <v>512</v>
      </c>
      <c r="Z23" s="66">
        <f>VLOOKUP($A23,'S46'!$C:$BQ,52,0)</f>
        <v>146.6</v>
      </c>
      <c r="AA23" s="66">
        <f>VLOOKUP($A23,'S46'!$C:$BQ,59,0)</f>
        <v>0</v>
      </c>
      <c r="AB23" s="66">
        <f>VLOOKUP($A23,'S46'!$C:$BQ,60,0)</f>
        <v>0</v>
      </c>
      <c r="AC23" s="58" t="e">
        <f>VLOOKUP($A23,'S47'!$C:$BQ,32,0)</f>
        <v>#N/A</v>
      </c>
      <c r="AD23" s="58" t="e">
        <f>VLOOKUP($A23,'S47'!$C:$BQ,39,0)</f>
        <v>#N/A</v>
      </c>
      <c r="AE23" s="58" t="e">
        <f>VLOOKUP($A23,'S47'!$C:$BQ,40,0)</f>
        <v>#N/A</v>
      </c>
      <c r="AF23" s="58" t="e">
        <f>VLOOKUP($A23,'S47'!$C:$BQ,22,0)</f>
        <v>#N/A</v>
      </c>
      <c r="AG23" s="66" t="e">
        <f>VLOOKUP($A23,'S47'!$C:$BQ,29,0)</f>
        <v>#N/A</v>
      </c>
      <c r="AH23" s="66" t="e">
        <f>VLOOKUP($A23,'S47'!$C:$BQ,30,0)</f>
        <v>#N/A</v>
      </c>
      <c r="AI23" s="66" t="e">
        <f>VLOOKUP($A23,'S47'!$C:$BQ,52,0)</f>
        <v>#N/A</v>
      </c>
      <c r="AJ23" s="66" t="e">
        <f>VLOOKUP($A23,'S47'!$C:$BQ,59,0)</f>
        <v>#N/A</v>
      </c>
      <c r="AK23" s="66" t="e">
        <f>VLOOKUP($A23,'S47'!$C:$BQ,60,0)</f>
        <v>#N/A</v>
      </c>
      <c r="AL23" s="58" t="e">
        <f>VLOOKUP($A23,'S48'!$C:$BQ,32,0)</f>
        <v>#N/A</v>
      </c>
      <c r="AM23" s="58" t="e">
        <f>VLOOKUP($A23,'S48'!$C:$BQ,39,0)</f>
        <v>#N/A</v>
      </c>
      <c r="AN23" s="58" t="e">
        <f>VLOOKUP($A23,'S48'!$C:$BQ,40,0)</f>
        <v>#N/A</v>
      </c>
      <c r="AO23" s="58" t="e">
        <f>VLOOKUP($A23,'S48'!$C:$BQ,22,0)</f>
        <v>#N/A</v>
      </c>
      <c r="AP23" s="66" t="e">
        <f>VLOOKUP($A23,'S48'!$C:$BQ,29,0)</f>
        <v>#N/A</v>
      </c>
      <c r="AQ23" s="66" t="e">
        <f>VLOOKUP($A23,'S48'!$C:$BQ,30,0)</f>
        <v>#N/A</v>
      </c>
      <c r="AR23" s="66" t="e">
        <f>VLOOKUP($A23,'S48'!$C:$BQ,52,0)</f>
        <v>#N/A</v>
      </c>
      <c r="AS23" s="66" t="e">
        <f>VLOOKUP($A23,'S48'!$C:$BQ,59,0)</f>
        <v>#N/A</v>
      </c>
      <c r="AT23" s="66" t="e">
        <f>VLOOKUP($A23,'S48'!$C:$BQ,60,0)</f>
        <v>#N/A</v>
      </c>
      <c r="AU23" s="58" t="e">
        <f>VLOOKUP($A23,'S49'!$C:$BQ,32,0)</f>
        <v>#N/A</v>
      </c>
      <c r="AV23" s="58" t="e">
        <f>VLOOKUP($A23,'S49'!$C:$BQ,39,0)</f>
        <v>#N/A</v>
      </c>
      <c r="AW23" s="58" t="e">
        <f>VLOOKUP($A23,'S49'!$C:$BQ,40,0)</f>
        <v>#N/A</v>
      </c>
      <c r="AX23" s="58" t="e">
        <f>VLOOKUP($A23,'S49'!$C:$BQ,22,0)</f>
        <v>#N/A</v>
      </c>
      <c r="AY23" s="66" t="e">
        <f>VLOOKUP($A23,'S49'!$C:$BQ,29,0)</f>
        <v>#N/A</v>
      </c>
      <c r="AZ23" s="66" t="e">
        <f>VLOOKUP($A23,'S49'!$C:$BQ,30,0)</f>
        <v>#N/A</v>
      </c>
      <c r="BA23" s="66" t="e">
        <f>VLOOKUP($A23,'S49'!$C:$BQ,52,0)</f>
        <v>#N/A</v>
      </c>
      <c r="BB23" s="66" t="e">
        <f>VLOOKUP($A23,'S49'!$C:$BQ,59,0)</f>
        <v>#N/A</v>
      </c>
      <c r="BC23" s="66" t="e">
        <f>VLOOKUP($A23,'S49'!$C:$BQ,60,0)</f>
        <v>#N/A</v>
      </c>
      <c r="BD23" s="58" t="e">
        <f>VLOOKUP($A23,'S50'!$C:$BQ,32,0)</f>
        <v>#N/A</v>
      </c>
      <c r="BE23" s="58" t="e">
        <f>VLOOKUP($A23,'S50'!$C:$BQ,39,0)</f>
        <v>#N/A</v>
      </c>
      <c r="BF23" s="58" t="e">
        <f>VLOOKUP($A23,'S50'!$C:$BQ,40,0)</f>
        <v>#N/A</v>
      </c>
      <c r="BG23" s="58" t="e">
        <f>VLOOKUP($A23,'S50'!$C:$BQ,22,0)</f>
        <v>#N/A</v>
      </c>
      <c r="BH23" s="66" t="e">
        <f>VLOOKUP($A23,'S50'!$C:$BQ,29,0)</f>
        <v>#N/A</v>
      </c>
      <c r="BI23" s="66" t="e">
        <f>VLOOKUP($A23,'S50'!$C:$BQ,30,0)</f>
        <v>#N/A</v>
      </c>
      <c r="BJ23" s="66" t="e">
        <f>VLOOKUP($A23,'S50'!$C:$BQ,52,0)</f>
        <v>#N/A</v>
      </c>
      <c r="BK23" s="66" t="e">
        <f>VLOOKUP($A23,'S50'!$C:$BQ,59,0)</f>
        <v>#N/A</v>
      </c>
      <c r="BL23" s="66" t="e">
        <f>VLOOKUP($A23,'S50'!$C:$BQ,60,0)</f>
        <v>#N/A</v>
      </c>
    </row>
    <row r="24" spans="1:64" x14ac:dyDescent="0.2">
      <c r="A24" s="57" t="s">
        <v>77</v>
      </c>
      <c r="B24" s="58">
        <f>VLOOKUP($A24,'S0 remplacer avec S44'!$C:$BQ,32,0)</f>
        <v>138.55000000000001</v>
      </c>
      <c r="C24" s="58">
        <f>VLOOKUP($A24,'S0 remplacer avec S44'!$C:$BQ,39,0)</f>
        <v>25</v>
      </c>
      <c r="D24" s="58">
        <f>VLOOKUP($A24,'S0 remplacer avec S44'!$C:$BQ,40,0)</f>
        <v>57</v>
      </c>
      <c r="E24" s="58">
        <f>VLOOKUP($A24,'S0 remplacer avec S44'!$C:$BQ,22,0)</f>
        <v>1243.029685</v>
      </c>
      <c r="F24" s="66">
        <f>VLOOKUP($A24,'S0 remplacer avec S44'!$C:$BQ,29,0)</f>
        <v>236</v>
      </c>
      <c r="G24" s="66">
        <f>VLOOKUP($A24,'S0 remplacer avec S44'!$C:$BQ,30,0)</f>
        <v>532</v>
      </c>
      <c r="H24" s="66">
        <f>VLOOKUP($A24,'S0 remplacer avec S44'!$C:$BQ,52,0)</f>
        <v>88.4</v>
      </c>
      <c r="I24" s="66">
        <f>VLOOKUP($A24,'S0 remplacer avec S44'!$C:$BQ,59,0)</f>
        <v>0</v>
      </c>
      <c r="J24" s="66">
        <f>VLOOKUP($A24,'S0 remplacer avec S44'!$C:$BQ,60,0)</f>
        <v>11</v>
      </c>
      <c r="K24" s="58">
        <f>VLOOKUP($A24,'S45'!$C:$BQ,32,0)</f>
        <v>144.55000000000001</v>
      </c>
      <c r="L24" s="58">
        <f>VLOOKUP($A24,'S45'!$C:$BQ,39,0)</f>
        <v>19</v>
      </c>
      <c r="M24" s="58">
        <f>VLOOKUP($A24,'S45'!$C:$BQ,40,0)</f>
        <v>51</v>
      </c>
      <c r="N24" s="58">
        <f>VLOOKUP($A24,'S45'!$C:$BQ,22,0)</f>
        <v>1247.413865</v>
      </c>
      <c r="O24" s="66">
        <f>VLOOKUP($A24,'S45'!$C:$BQ,29,0)</f>
        <v>232</v>
      </c>
      <c r="P24" s="66">
        <f>VLOOKUP($A24,'S45'!$C:$BQ,30,0)</f>
        <v>527</v>
      </c>
      <c r="Q24" s="66">
        <f>VLOOKUP($A24,'S45'!$C:$BQ,52,0)</f>
        <v>89.4</v>
      </c>
      <c r="R24" s="66">
        <f>VLOOKUP($A24,'S45'!$C:$BQ,59,0)</f>
        <v>0</v>
      </c>
      <c r="S24" s="66">
        <f>VLOOKUP($A24,'S45'!$C:$BQ,60,0)</f>
        <v>10</v>
      </c>
      <c r="T24" s="58">
        <f>VLOOKUP($A24,'S46'!$C:$BQ,32,0)</f>
        <v>145.05000000000001</v>
      </c>
      <c r="U24" s="58">
        <f>VLOOKUP($A24,'S46'!$C:$BQ,39,0)</f>
        <v>18</v>
      </c>
      <c r="V24" s="58">
        <f>VLOOKUP($A24,'S46'!$C:$BQ,40,0)</f>
        <v>51</v>
      </c>
      <c r="W24" s="58">
        <f>VLOOKUP($A24,'S46'!$C:$BQ,22,0)</f>
        <v>1245.0255549999999</v>
      </c>
      <c r="X24" s="66">
        <f>VLOOKUP($A24,'S46'!$C:$BQ,29,0)</f>
        <v>234</v>
      </c>
      <c r="Y24" s="66">
        <f>VLOOKUP($A24,'S46'!$C:$BQ,30,0)</f>
        <v>530</v>
      </c>
      <c r="Z24" s="66">
        <f>VLOOKUP($A24,'S46'!$C:$BQ,52,0)</f>
        <v>89.4</v>
      </c>
      <c r="AA24" s="66">
        <f>VLOOKUP($A24,'S46'!$C:$BQ,59,0)</f>
        <v>0</v>
      </c>
      <c r="AB24" s="66">
        <f>VLOOKUP($A24,'S46'!$C:$BQ,60,0)</f>
        <v>10</v>
      </c>
      <c r="AC24" s="58" t="e">
        <f>VLOOKUP($A24,'S47'!$C:$BQ,32,0)</f>
        <v>#N/A</v>
      </c>
      <c r="AD24" s="58" t="e">
        <f>VLOOKUP($A24,'S47'!$C:$BQ,39,0)</f>
        <v>#N/A</v>
      </c>
      <c r="AE24" s="58" t="e">
        <f>VLOOKUP($A24,'S47'!$C:$BQ,40,0)</f>
        <v>#N/A</v>
      </c>
      <c r="AF24" s="58" t="e">
        <f>VLOOKUP($A24,'S47'!$C:$BQ,22,0)</f>
        <v>#N/A</v>
      </c>
      <c r="AG24" s="66" t="e">
        <f>VLOOKUP($A24,'S47'!$C:$BQ,29,0)</f>
        <v>#N/A</v>
      </c>
      <c r="AH24" s="66" t="e">
        <f>VLOOKUP($A24,'S47'!$C:$BQ,30,0)</f>
        <v>#N/A</v>
      </c>
      <c r="AI24" s="66" t="e">
        <f>VLOOKUP($A24,'S47'!$C:$BQ,52,0)</f>
        <v>#N/A</v>
      </c>
      <c r="AJ24" s="66" t="e">
        <f>VLOOKUP($A24,'S47'!$C:$BQ,59,0)</f>
        <v>#N/A</v>
      </c>
      <c r="AK24" s="66" t="e">
        <f>VLOOKUP($A24,'S47'!$C:$BQ,60,0)</f>
        <v>#N/A</v>
      </c>
      <c r="AL24" s="58" t="e">
        <f>VLOOKUP($A24,'S48'!$C:$BQ,32,0)</f>
        <v>#N/A</v>
      </c>
      <c r="AM24" s="58" t="e">
        <f>VLOOKUP($A24,'S48'!$C:$BQ,39,0)</f>
        <v>#N/A</v>
      </c>
      <c r="AN24" s="58" t="e">
        <f>VLOOKUP($A24,'S48'!$C:$BQ,40,0)</f>
        <v>#N/A</v>
      </c>
      <c r="AO24" s="58" t="e">
        <f>VLOOKUP($A24,'S48'!$C:$BQ,22,0)</f>
        <v>#N/A</v>
      </c>
      <c r="AP24" s="66" t="e">
        <f>VLOOKUP($A24,'S48'!$C:$BQ,29,0)</f>
        <v>#N/A</v>
      </c>
      <c r="AQ24" s="66" t="e">
        <f>VLOOKUP($A24,'S48'!$C:$BQ,30,0)</f>
        <v>#N/A</v>
      </c>
      <c r="AR24" s="66" t="e">
        <f>VLOOKUP($A24,'S48'!$C:$BQ,52,0)</f>
        <v>#N/A</v>
      </c>
      <c r="AS24" s="66" t="e">
        <f>VLOOKUP($A24,'S48'!$C:$BQ,59,0)</f>
        <v>#N/A</v>
      </c>
      <c r="AT24" s="66" t="e">
        <f>VLOOKUP($A24,'S48'!$C:$BQ,60,0)</f>
        <v>#N/A</v>
      </c>
      <c r="AU24" s="58" t="e">
        <f>VLOOKUP($A24,'S49'!$C:$BQ,32,0)</f>
        <v>#N/A</v>
      </c>
      <c r="AV24" s="58" t="e">
        <f>VLOOKUP($A24,'S49'!$C:$BQ,39,0)</f>
        <v>#N/A</v>
      </c>
      <c r="AW24" s="58" t="e">
        <f>VLOOKUP($A24,'S49'!$C:$BQ,40,0)</f>
        <v>#N/A</v>
      </c>
      <c r="AX24" s="58" t="e">
        <f>VLOOKUP($A24,'S49'!$C:$BQ,22,0)</f>
        <v>#N/A</v>
      </c>
      <c r="AY24" s="66" t="e">
        <f>VLOOKUP($A24,'S49'!$C:$BQ,29,0)</f>
        <v>#N/A</v>
      </c>
      <c r="AZ24" s="66" t="e">
        <f>VLOOKUP($A24,'S49'!$C:$BQ,30,0)</f>
        <v>#N/A</v>
      </c>
      <c r="BA24" s="66" t="e">
        <f>VLOOKUP($A24,'S49'!$C:$BQ,52,0)</f>
        <v>#N/A</v>
      </c>
      <c r="BB24" s="66" t="e">
        <f>VLOOKUP($A24,'S49'!$C:$BQ,59,0)</f>
        <v>#N/A</v>
      </c>
      <c r="BC24" s="66" t="e">
        <f>VLOOKUP($A24,'S49'!$C:$BQ,60,0)</f>
        <v>#N/A</v>
      </c>
      <c r="BD24" s="58" t="e">
        <f>VLOOKUP($A24,'S50'!$C:$BQ,32,0)</f>
        <v>#N/A</v>
      </c>
      <c r="BE24" s="58" t="e">
        <f>VLOOKUP($A24,'S50'!$C:$BQ,39,0)</f>
        <v>#N/A</v>
      </c>
      <c r="BF24" s="58" t="e">
        <f>VLOOKUP($A24,'S50'!$C:$BQ,40,0)</f>
        <v>#N/A</v>
      </c>
      <c r="BG24" s="58" t="e">
        <f>VLOOKUP($A24,'S50'!$C:$BQ,22,0)</f>
        <v>#N/A</v>
      </c>
      <c r="BH24" s="66" t="e">
        <f>VLOOKUP($A24,'S50'!$C:$BQ,29,0)</f>
        <v>#N/A</v>
      </c>
      <c r="BI24" s="66" t="e">
        <f>VLOOKUP($A24,'S50'!$C:$BQ,30,0)</f>
        <v>#N/A</v>
      </c>
      <c r="BJ24" s="66" t="e">
        <f>VLOOKUP($A24,'S50'!$C:$BQ,52,0)</f>
        <v>#N/A</v>
      </c>
      <c r="BK24" s="66" t="e">
        <f>VLOOKUP($A24,'S50'!$C:$BQ,59,0)</f>
        <v>#N/A</v>
      </c>
      <c r="BL24" s="66" t="e">
        <f>VLOOKUP($A24,'S50'!$C:$BQ,60,0)</f>
        <v>#N/A</v>
      </c>
    </row>
    <row r="25" spans="1:64" x14ac:dyDescent="0.2">
      <c r="A25" s="57" t="s">
        <v>78</v>
      </c>
      <c r="B25" s="58">
        <f>VLOOKUP($A25,'S0 remplacer avec S44'!$C:$BQ,32,0)</f>
        <v>387.2</v>
      </c>
      <c r="C25" s="58">
        <f>VLOOKUP($A25,'S0 remplacer avec S44'!$C:$BQ,39,0)</f>
        <v>224</v>
      </c>
      <c r="D25" s="58">
        <f>VLOOKUP($A25,'S0 remplacer avec S44'!$C:$BQ,40,0)</f>
        <v>346</v>
      </c>
      <c r="E25" s="58">
        <f>VLOOKUP($A25,'S0 remplacer avec S44'!$C:$BQ,22,0)</f>
        <v>6794.03593</v>
      </c>
      <c r="F25" s="66">
        <f>VLOOKUP($A25,'S0 remplacer avec S44'!$C:$BQ,29,0)</f>
        <v>0</v>
      </c>
      <c r="G25" s="66">
        <f>VLOOKUP($A25,'S0 remplacer avec S44'!$C:$BQ,30,0)</f>
        <v>0</v>
      </c>
      <c r="H25" s="66">
        <f>VLOOKUP($A25,'S0 remplacer avec S44'!$C:$BQ,52,0)</f>
        <v>431.8</v>
      </c>
      <c r="I25" s="66">
        <f>VLOOKUP($A25,'S0 remplacer avec S44'!$C:$BQ,59,0)</f>
        <v>0</v>
      </c>
      <c r="J25" s="66">
        <f>VLOOKUP($A25,'S0 remplacer avec S44'!$C:$BQ,60,0)</f>
        <v>0</v>
      </c>
      <c r="K25" s="58">
        <f>VLOOKUP($A25,'S45'!$C:$BQ,32,0)</f>
        <v>393.7</v>
      </c>
      <c r="L25" s="58">
        <f>VLOOKUP($A25,'S45'!$C:$BQ,39,0)</f>
        <v>217</v>
      </c>
      <c r="M25" s="58">
        <f>VLOOKUP($A25,'S45'!$C:$BQ,40,0)</f>
        <v>339</v>
      </c>
      <c r="N25" s="58">
        <f>VLOOKUP($A25,'S45'!$C:$BQ,22,0)</f>
        <v>6889.4085100000002</v>
      </c>
      <c r="O25" s="66">
        <f>VLOOKUP($A25,'S45'!$C:$BQ,29,0)</f>
        <v>0</v>
      </c>
      <c r="P25" s="66">
        <f>VLOOKUP($A25,'S45'!$C:$BQ,30,0)</f>
        <v>0</v>
      </c>
      <c r="Q25" s="66">
        <f>VLOOKUP($A25,'S45'!$C:$BQ,52,0)</f>
        <v>431.8</v>
      </c>
      <c r="R25" s="66">
        <f>VLOOKUP($A25,'S45'!$C:$BQ,59,0)</f>
        <v>0</v>
      </c>
      <c r="S25" s="66">
        <f>VLOOKUP($A25,'S45'!$C:$BQ,60,0)</f>
        <v>0</v>
      </c>
      <c r="T25" s="58">
        <f>VLOOKUP($A25,'S46'!$C:$BQ,32,0)</f>
        <v>396.2</v>
      </c>
      <c r="U25" s="58">
        <f>VLOOKUP($A25,'S46'!$C:$BQ,39,0)</f>
        <v>215</v>
      </c>
      <c r="V25" s="58">
        <f>VLOOKUP($A25,'S46'!$C:$BQ,40,0)</f>
        <v>337</v>
      </c>
      <c r="W25" s="58">
        <f>VLOOKUP($A25,'S46'!$C:$BQ,22,0)</f>
        <v>6912.5033700000004</v>
      </c>
      <c r="X25" s="66">
        <f>VLOOKUP($A25,'S46'!$C:$BQ,29,0)</f>
        <v>0</v>
      </c>
      <c r="Y25" s="66">
        <f>VLOOKUP($A25,'S46'!$C:$BQ,30,0)</f>
        <v>0</v>
      </c>
      <c r="Z25" s="66">
        <f>VLOOKUP($A25,'S46'!$C:$BQ,52,0)</f>
        <v>434.8</v>
      </c>
      <c r="AA25" s="66">
        <f>VLOOKUP($A25,'S46'!$C:$BQ,59,0)</f>
        <v>0</v>
      </c>
      <c r="AB25" s="66">
        <f>VLOOKUP($A25,'S46'!$C:$BQ,60,0)</f>
        <v>0</v>
      </c>
      <c r="AC25" s="58" t="e">
        <f>VLOOKUP($A25,'S47'!$C:$BQ,32,0)</f>
        <v>#N/A</v>
      </c>
      <c r="AD25" s="58" t="e">
        <f>VLOOKUP($A25,'S47'!$C:$BQ,39,0)</f>
        <v>#N/A</v>
      </c>
      <c r="AE25" s="58" t="e">
        <f>VLOOKUP($A25,'S47'!$C:$BQ,40,0)</f>
        <v>#N/A</v>
      </c>
      <c r="AF25" s="58" t="e">
        <f>VLOOKUP($A25,'S47'!$C:$BQ,22,0)</f>
        <v>#N/A</v>
      </c>
      <c r="AG25" s="66" t="e">
        <f>VLOOKUP($A25,'S47'!$C:$BQ,29,0)</f>
        <v>#N/A</v>
      </c>
      <c r="AH25" s="66" t="e">
        <f>VLOOKUP($A25,'S47'!$C:$BQ,30,0)</f>
        <v>#N/A</v>
      </c>
      <c r="AI25" s="66" t="e">
        <f>VLOOKUP($A25,'S47'!$C:$BQ,52,0)</f>
        <v>#N/A</v>
      </c>
      <c r="AJ25" s="66" t="e">
        <f>VLOOKUP($A25,'S47'!$C:$BQ,59,0)</f>
        <v>#N/A</v>
      </c>
      <c r="AK25" s="66" t="e">
        <f>VLOOKUP($A25,'S47'!$C:$BQ,60,0)</f>
        <v>#N/A</v>
      </c>
      <c r="AL25" s="58" t="e">
        <f>VLOOKUP($A25,'S48'!$C:$BQ,32,0)</f>
        <v>#N/A</v>
      </c>
      <c r="AM25" s="58" t="e">
        <f>VLOOKUP($A25,'S48'!$C:$BQ,39,0)</f>
        <v>#N/A</v>
      </c>
      <c r="AN25" s="58" t="e">
        <f>VLOOKUP($A25,'S48'!$C:$BQ,40,0)</f>
        <v>#N/A</v>
      </c>
      <c r="AO25" s="58" t="e">
        <f>VLOOKUP($A25,'S48'!$C:$BQ,22,0)</f>
        <v>#N/A</v>
      </c>
      <c r="AP25" s="66" t="e">
        <f>VLOOKUP($A25,'S48'!$C:$BQ,29,0)</f>
        <v>#N/A</v>
      </c>
      <c r="AQ25" s="66" t="e">
        <f>VLOOKUP($A25,'S48'!$C:$BQ,30,0)</f>
        <v>#N/A</v>
      </c>
      <c r="AR25" s="66" t="e">
        <f>VLOOKUP($A25,'S48'!$C:$BQ,52,0)</f>
        <v>#N/A</v>
      </c>
      <c r="AS25" s="66" t="e">
        <f>VLOOKUP($A25,'S48'!$C:$BQ,59,0)</f>
        <v>#N/A</v>
      </c>
      <c r="AT25" s="66" t="e">
        <f>VLOOKUP($A25,'S48'!$C:$BQ,60,0)</f>
        <v>#N/A</v>
      </c>
      <c r="AU25" s="58" t="e">
        <f>VLOOKUP($A25,'S49'!$C:$BQ,32,0)</f>
        <v>#N/A</v>
      </c>
      <c r="AV25" s="58" t="e">
        <f>VLOOKUP($A25,'S49'!$C:$BQ,39,0)</f>
        <v>#N/A</v>
      </c>
      <c r="AW25" s="58" t="e">
        <f>VLOOKUP($A25,'S49'!$C:$BQ,40,0)</f>
        <v>#N/A</v>
      </c>
      <c r="AX25" s="58" t="e">
        <f>VLOOKUP($A25,'S49'!$C:$BQ,22,0)</f>
        <v>#N/A</v>
      </c>
      <c r="AY25" s="66" t="e">
        <f>VLOOKUP($A25,'S49'!$C:$BQ,29,0)</f>
        <v>#N/A</v>
      </c>
      <c r="AZ25" s="66" t="e">
        <f>VLOOKUP($A25,'S49'!$C:$BQ,30,0)</f>
        <v>#N/A</v>
      </c>
      <c r="BA25" s="66" t="e">
        <f>VLOOKUP($A25,'S49'!$C:$BQ,52,0)</f>
        <v>#N/A</v>
      </c>
      <c r="BB25" s="66" t="e">
        <f>VLOOKUP($A25,'S49'!$C:$BQ,59,0)</f>
        <v>#N/A</v>
      </c>
      <c r="BC25" s="66" t="e">
        <f>VLOOKUP($A25,'S49'!$C:$BQ,60,0)</f>
        <v>#N/A</v>
      </c>
      <c r="BD25" s="58" t="e">
        <f>VLOOKUP($A25,'S50'!$C:$BQ,32,0)</f>
        <v>#N/A</v>
      </c>
      <c r="BE25" s="58" t="e">
        <f>VLOOKUP($A25,'S50'!$C:$BQ,39,0)</f>
        <v>#N/A</v>
      </c>
      <c r="BF25" s="58" t="e">
        <f>VLOOKUP($A25,'S50'!$C:$BQ,40,0)</f>
        <v>#N/A</v>
      </c>
      <c r="BG25" s="58" t="e">
        <f>VLOOKUP($A25,'S50'!$C:$BQ,22,0)</f>
        <v>#N/A</v>
      </c>
      <c r="BH25" s="66" t="e">
        <f>VLOOKUP($A25,'S50'!$C:$BQ,29,0)</f>
        <v>#N/A</v>
      </c>
      <c r="BI25" s="66" t="e">
        <f>VLOOKUP($A25,'S50'!$C:$BQ,30,0)</f>
        <v>#N/A</v>
      </c>
      <c r="BJ25" s="66" t="e">
        <f>VLOOKUP($A25,'S50'!$C:$BQ,52,0)</f>
        <v>#N/A</v>
      </c>
      <c r="BK25" s="66" t="e">
        <f>VLOOKUP($A25,'S50'!$C:$BQ,59,0)</f>
        <v>#N/A</v>
      </c>
      <c r="BL25" s="66" t="e">
        <f>VLOOKUP($A25,'S50'!$C:$BQ,60,0)</f>
        <v>#N/A</v>
      </c>
    </row>
    <row r="26" spans="1:64" x14ac:dyDescent="0.2">
      <c r="A26" s="57" t="s">
        <v>79</v>
      </c>
      <c r="B26" s="58">
        <f>VLOOKUP($A26,'S0 remplacer avec S44'!$C:$BQ,32,0)</f>
        <v>171.4</v>
      </c>
      <c r="C26" s="58">
        <f>VLOOKUP($A26,'S0 remplacer avec S44'!$C:$BQ,39,0)</f>
        <v>108</v>
      </c>
      <c r="D26" s="58">
        <f>VLOOKUP($A26,'S0 remplacer avec S44'!$C:$BQ,40,0)</f>
        <v>164</v>
      </c>
      <c r="E26" s="58">
        <f>VLOOKUP($A26,'S0 remplacer avec S44'!$C:$BQ,22,0)</f>
        <v>2466.9895700000002</v>
      </c>
      <c r="F26" s="66">
        <f>VLOOKUP($A26,'S0 remplacer avec S44'!$C:$BQ,29,0)</f>
        <v>71</v>
      </c>
      <c r="G26" s="66">
        <f>VLOOKUP($A26,'S0 remplacer avec S44'!$C:$BQ,30,0)</f>
        <v>578</v>
      </c>
      <c r="H26" s="66">
        <f>VLOOKUP($A26,'S0 remplacer avec S44'!$C:$BQ,52,0)</f>
        <v>143.19999999999999</v>
      </c>
      <c r="I26" s="66">
        <f>VLOOKUP($A26,'S0 remplacer avec S44'!$C:$BQ,59,0)</f>
        <v>0</v>
      </c>
      <c r="J26" s="66">
        <f>VLOOKUP($A26,'S0 remplacer avec S44'!$C:$BQ,60,0)</f>
        <v>27</v>
      </c>
      <c r="K26" s="58">
        <f>VLOOKUP($A26,'S45'!$C:$BQ,32,0)</f>
        <v>175.4</v>
      </c>
      <c r="L26" s="58">
        <f>VLOOKUP($A26,'S45'!$C:$BQ,39,0)</f>
        <v>104</v>
      </c>
      <c r="M26" s="58">
        <f>VLOOKUP($A26,'S45'!$C:$BQ,40,0)</f>
        <v>160</v>
      </c>
      <c r="N26" s="58">
        <f>VLOOKUP($A26,'S45'!$C:$BQ,22,0)</f>
        <v>2472.60763</v>
      </c>
      <c r="O26" s="66">
        <f>VLOOKUP($A26,'S45'!$C:$BQ,29,0)</f>
        <v>65</v>
      </c>
      <c r="P26" s="66">
        <f>VLOOKUP($A26,'S45'!$C:$BQ,30,0)</f>
        <v>573</v>
      </c>
      <c r="Q26" s="66">
        <f>VLOOKUP($A26,'S45'!$C:$BQ,52,0)</f>
        <v>143.19999999999999</v>
      </c>
      <c r="R26" s="66">
        <f>VLOOKUP($A26,'S45'!$C:$BQ,59,0)</f>
        <v>0</v>
      </c>
      <c r="S26" s="66">
        <f>VLOOKUP($A26,'S45'!$C:$BQ,60,0)</f>
        <v>27</v>
      </c>
      <c r="T26" s="58">
        <f>VLOOKUP($A26,'S46'!$C:$BQ,32,0)</f>
        <v>174.9</v>
      </c>
      <c r="U26" s="58">
        <f>VLOOKUP($A26,'S46'!$C:$BQ,39,0)</f>
        <v>105</v>
      </c>
      <c r="V26" s="58">
        <f>VLOOKUP($A26,'S46'!$C:$BQ,40,0)</f>
        <v>160</v>
      </c>
      <c r="W26" s="58">
        <f>VLOOKUP($A26,'S46'!$C:$BQ,22,0)</f>
        <v>2476.7910400000001</v>
      </c>
      <c r="X26" s="66">
        <f>VLOOKUP($A26,'S46'!$C:$BQ,29,0)</f>
        <v>61</v>
      </c>
      <c r="Y26" s="66">
        <f>VLOOKUP($A26,'S46'!$C:$BQ,30,0)</f>
        <v>569</v>
      </c>
      <c r="Z26" s="66">
        <f>VLOOKUP($A26,'S46'!$C:$BQ,52,0)</f>
        <v>144.19999999999999</v>
      </c>
      <c r="AA26" s="66">
        <f>VLOOKUP($A26,'S46'!$C:$BQ,59,0)</f>
        <v>0</v>
      </c>
      <c r="AB26" s="66">
        <f>VLOOKUP($A26,'S46'!$C:$BQ,60,0)</f>
        <v>26</v>
      </c>
      <c r="AC26" s="58" t="e">
        <f>VLOOKUP($A26,'S47'!$C:$BQ,32,0)</f>
        <v>#N/A</v>
      </c>
      <c r="AD26" s="58" t="e">
        <f>VLOOKUP($A26,'S47'!$C:$BQ,39,0)</f>
        <v>#N/A</v>
      </c>
      <c r="AE26" s="58" t="e">
        <f>VLOOKUP($A26,'S47'!$C:$BQ,40,0)</f>
        <v>#N/A</v>
      </c>
      <c r="AF26" s="58" t="e">
        <f>VLOOKUP($A26,'S47'!$C:$BQ,22,0)</f>
        <v>#N/A</v>
      </c>
      <c r="AG26" s="66" t="e">
        <f>VLOOKUP($A26,'S47'!$C:$BQ,29,0)</f>
        <v>#N/A</v>
      </c>
      <c r="AH26" s="66" t="e">
        <f>VLOOKUP($A26,'S47'!$C:$BQ,30,0)</f>
        <v>#N/A</v>
      </c>
      <c r="AI26" s="66" t="e">
        <f>VLOOKUP($A26,'S47'!$C:$BQ,52,0)</f>
        <v>#N/A</v>
      </c>
      <c r="AJ26" s="66" t="e">
        <f>VLOOKUP($A26,'S47'!$C:$BQ,59,0)</f>
        <v>#N/A</v>
      </c>
      <c r="AK26" s="66" t="e">
        <f>VLOOKUP($A26,'S47'!$C:$BQ,60,0)</f>
        <v>#N/A</v>
      </c>
      <c r="AL26" s="58" t="e">
        <f>VLOOKUP($A26,'S48'!$C:$BQ,32,0)</f>
        <v>#N/A</v>
      </c>
      <c r="AM26" s="58" t="e">
        <f>VLOOKUP($A26,'S48'!$C:$BQ,39,0)</f>
        <v>#N/A</v>
      </c>
      <c r="AN26" s="58" t="e">
        <f>VLOOKUP($A26,'S48'!$C:$BQ,40,0)</f>
        <v>#N/A</v>
      </c>
      <c r="AO26" s="58" t="e">
        <f>VLOOKUP($A26,'S48'!$C:$BQ,22,0)</f>
        <v>#N/A</v>
      </c>
      <c r="AP26" s="66" t="e">
        <f>VLOOKUP($A26,'S48'!$C:$BQ,29,0)</f>
        <v>#N/A</v>
      </c>
      <c r="AQ26" s="66" t="e">
        <f>VLOOKUP($A26,'S48'!$C:$BQ,30,0)</f>
        <v>#N/A</v>
      </c>
      <c r="AR26" s="66" t="e">
        <f>VLOOKUP($A26,'S48'!$C:$BQ,52,0)</f>
        <v>#N/A</v>
      </c>
      <c r="AS26" s="66" t="e">
        <f>VLOOKUP($A26,'S48'!$C:$BQ,59,0)</f>
        <v>#N/A</v>
      </c>
      <c r="AT26" s="66" t="e">
        <f>VLOOKUP($A26,'S48'!$C:$BQ,60,0)</f>
        <v>#N/A</v>
      </c>
      <c r="AU26" s="58" t="e">
        <f>VLOOKUP($A26,'S49'!$C:$BQ,32,0)</f>
        <v>#N/A</v>
      </c>
      <c r="AV26" s="58" t="e">
        <f>VLOOKUP($A26,'S49'!$C:$BQ,39,0)</f>
        <v>#N/A</v>
      </c>
      <c r="AW26" s="58" t="e">
        <f>VLOOKUP($A26,'S49'!$C:$BQ,40,0)</f>
        <v>#N/A</v>
      </c>
      <c r="AX26" s="58" t="e">
        <f>VLOOKUP($A26,'S49'!$C:$BQ,22,0)</f>
        <v>#N/A</v>
      </c>
      <c r="AY26" s="66" t="e">
        <f>VLOOKUP($A26,'S49'!$C:$BQ,29,0)</f>
        <v>#N/A</v>
      </c>
      <c r="AZ26" s="66" t="e">
        <f>VLOOKUP($A26,'S49'!$C:$BQ,30,0)</f>
        <v>#N/A</v>
      </c>
      <c r="BA26" s="66" t="e">
        <f>VLOOKUP($A26,'S49'!$C:$BQ,52,0)</f>
        <v>#N/A</v>
      </c>
      <c r="BB26" s="66" t="e">
        <f>VLOOKUP($A26,'S49'!$C:$BQ,59,0)</f>
        <v>#N/A</v>
      </c>
      <c r="BC26" s="66" t="e">
        <f>VLOOKUP($A26,'S49'!$C:$BQ,60,0)</f>
        <v>#N/A</v>
      </c>
      <c r="BD26" s="58" t="e">
        <f>VLOOKUP($A26,'S50'!$C:$BQ,32,0)</f>
        <v>#N/A</v>
      </c>
      <c r="BE26" s="58" t="e">
        <f>VLOOKUP($A26,'S50'!$C:$BQ,39,0)</f>
        <v>#N/A</v>
      </c>
      <c r="BF26" s="58" t="e">
        <f>VLOOKUP($A26,'S50'!$C:$BQ,40,0)</f>
        <v>#N/A</v>
      </c>
      <c r="BG26" s="58" t="e">
        <f>VLOOKUP($A26,'S50'!$C:$BQ,22,0)</f>
        <v>#N/A</v>
      </c>
      <c r="BH26" s="66" t="e">
        <f>VLOOKUP($A26,'S50'!$C:$BQ,29,0)</f>
        <v>#N/A</v>
      </c>
      <c r="BI26" s="66" t="e">
        <f>VLOOKUP($A26,'S50'!$C:$BQ,30,0)</f>
        <v>#N/A</v>
      </c>
      <c r="BJ26" s="66" t="e">
        <f>VLOOKUP($A26,'S50'!$C:$BQ,52,0)</f>
        <v>#N/A</v>
      </c>
      <c r="BK26" s="66" t="e">
        <f>VLOOKUP($A26,'S50'!$C:$BQ,59,0)</f>
        <v>#N/A</v>
      </c>
      <c r="BL26" s="66" t="e">
        <f>VLOOKUP($A26,'S50'!$C:$BQ,60,0)</f>
        <v>#N/A</v>
      </c>
    </row>
    <row r="27" spans="1:64" x14ac:dyDescent="0.2">
      <c r="A27" s="57" t="s">
        <v>82</v>
      </c>
      <c r="B27" s="58">
        <f>VLOOKUP($A27,'S0 remplacer avec S44'!$C:$BQ,32,0)</f>
        <v>354.2</v>
      </c>
      <c r="C27" s="58">
        <f>VLOOKUP($A27,'S0 remplacer avec S44'!$C:$BQ,39,0)</f>
        <v>40</v>
      </c>
      <c r="D27" s="58">
        <f>VLOOKUP($A27,'S0 remplacer avec S44'!$C:$BQ,40,0)</f>
        <v>118</v>
      </c>
      <c r="E27" s="58">
        <f>VLOOKUP($A27,'S0 remplacer avec S44'!$C:$BQ,22,0)</f>
        <v>2270.0012299999999</v>
      </c>
      <c r="F27" s="66">
        <f>VLOOKUP($A27,'S0 remplacer avec S44'!$C:$BQ,29,0)</f>
        <v>1308</v>
      </c>
      <c r="G27" s="66">
        <f>VLOOKUP($A27,'S0 remplacer avec S44'!$C:$BQ,30,0)</f>
        <v>2024</v>
      </c>
      <c r="H27" s="66">
        <f>VLOOKUP($A27,'S0 remplacer avec S44'!$C:$BQ,52,0)</f>
        <v>209.4</v>
      </c>
      <c r="I27" s="66">
        <f>VLOOKUP($A27,'S0 remplacer avec S44'!$C:$BQ,59,0)</f>
        <v>0</v>
      </c>
      <c r="J27" s="66">
        <f>VLOOKUP($A27,'S0 remplacer avec S44'!$C:$BQ,60,0)</f>
        <v>31</v>
      </c>
      <c r="K27" s="58">
        <f>VLOOKUP($A27,'S45'!$C:$BQ,32,0)</f>
        <v>355.9</v>
      </c>
      <c r="L27" s="58">
        <f>VLOOKUP($A27,'S45'!$C:$BQ,39,0)</f>
        <v>38</v>
      </c>
      <c r="M27" s="58">
        <f>VLOOKUP($A27,'S45'!$C:$BQ,40,0)</f>
        <v>117</v>
      </c>
      <c r="N27" s="58">
        <f>VLOOKUP($A27,'S45'!$C:$BQ,22,0)</f>
        <v>2310.72291</v>
      </c>
      <c r="O27" s="66">
        <f>VLOOKUP($A27,'S45'!$C:$BQ,29,0)</f>
        <v>1267</v>
      </c>
      <c r="P27" s="66">
        <f>VLOOKUP($A27,'S45'!$C:$BQ,30,0)</f>
        <v>1983</v>
      </c>
      <c r="Q27" s="66">
        <f>VLOOKUP($A27,'S45'!$C:$BQ,52,0)</f>
        <v>231.4</v>
      </c>
      <c r="R27" s="66">
        <f>VLOOKUP($A27,'S45'!$C:$BQ,59,0)</f>
        <v>0</v>
      </c>
      <c r="S27" s="66">
        <f>VLOOKUP($A27,'S45'!$C:$BQ,60,0)</f>
        <v>9</v>
      </c>
      <c r="T27" s="58">
        <f>VLOOKUP($A27,'S46'!$C:$BQ,32,0)</f>
        <v>357.7</v>
      </c>
      <c r="U27" s="58">
        <f>VLOOKUP($A27,'S46'!$C:$BQ,39,0)</f>
        <v>36</v>
      </c>
      <c r="V27" s="58">
        <f>VLOOKUP($A27,'S46'!$C:$BQ,40,0)</f>
        <v>115</v>
      </c>
      <c r="W27" s="58">
        <f>VLOOKUP($A27,'S46'!$C:$BQ,22,0)</f>
        <v>2315.6029899999999</v>
      </c>
      <c r="X27" s="66">
        <f>VLOOKUP($A27,'S46'!$C:$BQ,29,0)</f>
        <v>1262</v>
      </c>
      <c r="Y27" s="66">
        <f>VLOOKUP($A27,'S46'!$C:$BQ,30,0)</f>
        <v>1978</v>
      </c>
      <c r="Z27" s="66">
        <f>VLOOKUP($A27,'S46'!$C:$BQ,52,0)</f>
        <v>243.4</v>
      </c>
      <c r="AA27" s="66">
        <f>VLOOKUP($A27,'S46'!$C:$BQ,59,0)</f>
        <v>0</v>
      </c>
      <c r="AB27" s="66">
        <f>VLOOKUP($A27,'S46'!$C:$BQ,60,0)</f>
        <v>0</v>
      </c>
      <c r="AC27" s="58" t="e">
        <f>VLOOKUP($A27,'S47'!$C:$BQ,32,0)</f>
        <v>#N/A</v>
      </c>
      <c r="AD27" s="58" t="e">
        <f>VLOOKUP($A27,'S47'!$C:$BQ,39,0)</f>
        <v>#N/A</v>
      </c>
      <c r="AE27" s="58" t="e">
        <f>VLOOKUP($A27,'S47'!$C:$BQ,40,0)</f>
        <v>#N/A</v>
      </c>
      <c r="AF27" s="58" t="e">
        <f>VLOOKUP($A27,'S47'!$C:$BQ,22,0)</f>
        <v>#N/A</v>
      </c>
      <c r="AG27" s="66" t="e">
        <f>VLOOKUP($A27,'S47'!$C:$BQ,29,0)</f>
        <v>#N/A</v>
      </c>
      <c r="AH27" s="66" t="e">
        <f>VLOOKUP($A27,'S47'!$C:$BQ,30,0)</f>
        <v>#N/A</v>
      </c>
      <c r="AI27" s="66" t="e">
        <f>VLOOKUP($A27,'S47'!$C:$BQ,52,0)</f>
        <v>#N/A</v>
      </c>
      <c r="AJ27" s="66" t="e">
        <f>VLOOKUP($A27,'S47'!$C:$BQ,59,0)</f>
        <v>#N/A</v>
      </c>
      <c r="AK27" s="66" t="e">
        <f>VLOOKUP($A27,'S47'!$C:$BQ,60,0)</f>
        <v>#N/A</v>
      </c>
      <c r="AL27" s="58" t="e">
        <f>VLOOKUP($A27,'S48'!$C:$BQ,32,0)</f>
        <v>#N/A</v>
      </c>
      <c r="AM27" s="58" t="e">
        <f>VLOOKUP($A27,'S48'!$C:$BQ,39,0)</f>
        <v>#N/A</v>
      </c>
      <c r="AN27" s="58" t="e">
        <f>VLOOKUP($A27,'S48'!$C:$BQ,40,0)</f>
        <v>#N/A</v>
      </c>
      <c r="AO27" s="58" t="e">
        <f>VLOOKUP($A27,'S48'!$C:$BQ,22,0)</f>
        <v>#N/A</v>
      </c>
      <c r="AP27" s="66" t="e">
        <f>VLOOKUP($A27,'S48'!$C:$BQ,29,0)</f>
        <v>#N/A</v>
      </c>
      <c r="AQ27" s="66" t="e">
        <f>VLOOKUP($A27,'S48'!$C:$BQ,30,0)</f>
        <v>#N/A</v>
      </c>
      <c r="AR27" s="66" t="e">
        <f>VLOOKUP($A27,'S48'!$C:$BQ,52,0)</f>
        <v>#N/A</v>
      </c>
      <c r="AS27" s="66" t="e">
        <f>VLOOKUP($A27,'S48'!$C:$BQ,59,0)</f>
        <v>#N/A</v>
      </c>
      <c r="AT27" s="66" t="e">
        <f>VLOOKUP($A27,'S48'!$C:$BQ,60,0)</f>
        <v>#N/A</v>
      </c>
      <c r="AU27" s="58" t="e">
        <f>VLOOKUP($A27,'S49'!$C:$BQ,32,0)</f>
        <v>#N/A</v>
      </c>
      <c r="AV27" s="58" t="e">
        <f>VLOOKUP($A27,'S49'!$C:$BQ,39,0)</f>
        <v>#N/A</v>
      </c>
      <c r="AW27" s="58" t="e">
        <f>VLOOKUP($A27,'S49'!$C:$BQ,40,0)</f>
        <v>#N/A</v>
      </c>
      <c r="AX27" s="58" t="e">
        <f>VLOOKUP($A27,'S49'!$C:$BQ,22,0)</f>
        <v>#N/A</v>
      </c>
      <c r="AY27" s="66" t="e">
        <f>VLOOKUP($A27,'S49'!$C:$BQ,29,0)</f>
        <v>#N/A</v>
      </c>
      <c r="AZ27" s="66" t="e">
        <f>VLOOKUP($A27,'S49'!$C:$BQ,30,0)</f>
        <v>#N/A</v>
      </c>
      <c r="BA27" s="66" t="e">
        <f>VLOOKUP($A27,'S49'!$C:$BQ,52,0)</f>
        <v>#N/A</v>
      </c>
      <c r="BB27" s="66" t="e">
        <f>VLOOKUP($A27,'S49'!$C:$BQ,59,0)</f>
        <v>#N/A</v>
      </c>
      <c r="BC27" s="66" t="e">
        <f>VLOOKUP($A27,'S49'!$C:$BQ,60,0)</f>
        <v>#N/A</v>
      </c>
      <c r="BD27" s="58" t="e">
        <f>VLOOKUP($A27,'S50'!$C:$BQ,32,0)</f>
        <v>#N/A</v>
      </c>
      <c r="BE27" s="58" t="e">
        <f>VLOOKUP($A27,'S50'!$C:$BQ,39,0)</f>
        <v>#N/A</v>
      </c>
      <c r="BF27" s="58" t="e">
        <f>VLOOKUP($A27,'S50'!$C:$BQ,40,0)</f>
        <v>#N/A</v>
      </c>
      <c r="BG27" s="58" t="e">
        <f>VLOOKUP($A27,'S50'!$C:$BQ,22,0)</f>
        <v>#N/A</v>
      </c>
      <c r="BH27" s="66" t="e">
        <f>VLOOKUP($A27,'S50'!$C:$BQ,29,0)</f>
        <v>#N/A</v>
      </c>
      <c r="BI27" s="66" t="e">
        <f>VLOOKUP($A27,'S50'!$C:$BQ,30,0)</f>
        <v>#N/A</v>
      </c>
      <c r="BJ27" s="66" t="e">
        <f>VLOOKUP($A27,'S50'!$C:$BQ,52,0)</f>
        <v>#N/A</v>
      </c>
      <c r="BK27" s="66" t="e">
        <f>VLOOKUP($A27,'S50'!$C:$BQ,59,0)</f>
        <v>#N/A</v>
      </c>
      <c r="BL27" s="66" t="e">
        <f>VLOOKUP($A27,'S50'!$C:$BQ,60,0)</f>
        <v>#N/A</v>
      </c>
    </row>
    <row r="28" spans="1:64" x14ac:dyDescent="0.2">
      <c r="A28" s="57" t="s">
        <v>83</v>
      </c>
      <c r="B28" s="58">
        <f>VLOOKUP($A28,'S0 remplacer avec S44'!$C:$BQ,32,0)</f>
        <v>171.55</v>
      </c>
      <c r="C28" s="58">
        <f>VLOOKUP($A28,'S0 remplacer avec S44'!$C:$BQ,39,0)</f>
        <v>8</v>
      </c>
      <c r="D28" s="58">
        <f>VLOOKUP($A28,'S0 remplacer avec S44'!$C:$BQ,40,0)</f>
        <v>44</v>
      </c>
      <c r="E28" s="58">
        <f>VLOOKUP($A28,'S0 remplacer avec S44'!$C:$BQ,22,0)</f>
        <v>1950.5120850000001</v>
      </c>
      <c r="F28" s="66">
        <f>VLOOKUP($A28,'S0 remplacer avec S44'!$C:$BQ,29,0)</f>
        <v>0</v>
      </c>
      <c r="G28" s="66">
        <f>VLOOKUP($A28,'S0 remplacer avec S44'!$C:$BQ,30,0)</f>
        <v>3</v>
      </c>
      <c r="H28" s="66">
        <f>VLOOKUP($A28,'S0 remplacer avec S44'!$C:$BQ,52,0)</f>
        <v>91.8</v>
      </c>
      <c r="I28" s="66">
        <f>VLOOKUP($A28,'S0 remplacer avec S44'!$C:$BQ,59,0)</f>
        <v>0</v>
      </c>
      <c r="J28" s="66">
        <f>VLOOKUP($A28,'S0 remplacer avec S44'!$C:$BQ,60,0)</f>
        <v>18</v>
      </c>
      <c r="K28" s="58">
        <f>VLOOKUP($A28,'S45'!$C:$BQ,32,0)</f>
        <v>176.05</v>
      </c>
      <c r="L28" s="58">
        <f>VLOOKUP($A28,'S45'!$C:$BQ,39,0)</f>
        <v>3</v>
      </c>
      <c r="M28" s="58">
        <f>VLOOKUP($A28,'S45'!$C:$BQ,40,0)</f>
        <v>39</v>
      </c>
      <c r="N28" s="58">
        <f>VLOOKUP($A28,'S45'!$C:$BQ,22,0)</f>
        <v>1973.1017549999999</v>
      </c>
      <c r="O28" s="66">
        <f>VLOOKUP($A28,'S45'!$C:$BQ,29,0)</f>
        <v>0</v>
      </c>
      <c r="P28" s="66">
        <f>VLOOKUP($A28,'S45'!$C:$BQ,30,0)</f>
        <v>0</v>
      </c>
      <c r="Q28" s="66">
        <f>VLOOKUP($A28,'S45'!$C:$BQ,52,0)</f>
        <v>93.8</v>
      </c>
      <c r="R28" s="66">
        <f>VLOOKUP($A28,'S45'!$C:$BQ,59,0)</f>
        <v>0</v>
      </c>
      <c r="S28" s="66">
        <f>VLOOKUP($A28,'S45'!$C:$BQ,60,0)</f>
        <v>16</v>
      </c>
      <c r="T28" s="58">
        <f>VLOOKUP($A28,'S46'!$C:$BQ,32,0)</f>
        <v>176.05</v>
      </c>
      <c r="U28" s="58">
        <f>VLOOKUP($A28,'S46'!$C:$BQ,39,0)</f>
        <v>3</v>
      </c>
      <c r="V28" s="58">
        <f>VLOOKUP($A28,'S46'!$C:$BQ,40,0)</f>
        <v>39</v>
      </c>
      <c r="W28" s="58">
        <f>VLOOKUP($A28,'S46'!$C:$BQ,22,0)</f>
        <v>1974.235545</v>
      </c>
      <c r="X28" s="66">
        <f>VLOOKUP($A28,'S46'!$C:$BQ,29,0)</f>
        <v>0</v>
      </c>
      <c r="Y28" s="66">
        <f>VLOOKUP($A28,'S46'!$C:$BQ,30,0)</f>
        <v>0</v>
      </c>
      <c r="Z28" s="66">
        <f>VLOOKUP($A28,'S46'!$C:$BQ,52,0)</f>
        <v>101.8</v>
      </c>
      <c r="AA28" s="66">
        <f>VLOOKUP($A28,'S46'!$C:$BQ,59,0)</f>
        <v>0</v>
      </c>
      <c r="AB28" s="66">
        <f>VLOOKUP($A28,'S46'!$C:$BQ,60,0)</f>
        <v>8</v>
      </c>
      <c r="AC28" s="58" t="e">
        <f>VLOOKUP($A28,'S47'!$C:$BQ,32,0)</f>
        <v>#N/A</v>
      </c>
      <c r="AD28" s="58" t="e">
        <f>VLOOKUP($A28,'S47'!$C:$BQ,39,0)</f>
        <v>#N/A</v>
      </c>
      <c r="AE28" s="58" t="e">
        <f>VLOOKUP($A28,'S47'!$C:$BQ,40,0)</f>
        <v>#N/A</v>
      </c>
      <c r="AF28" s="58" t="e">
        <f>VLOOKUP($A28,'S47'!$C:$BQ,22,0)</f>
        <v>#N/A</v>
      </c>
      <c r="AG28" s="66" t="e">
        <f>VLOOKUP($A28,'S47'!$C:$BQ,29,0)</f>
        <v>#N/A</v>
      </c>
      <c r="AH28" s="66" t="e">
        <f>VLOOKUP($A28,'S47'!$C:$BQ,30,0)</f>
        <v>#N/A</v>
      </c>
      <c r="AI28" s="66" t="e">
        <f>VLOOKUP($A28,'S47'!$C:$BQ,52,0)</f>
        <v>#N/A</v>
      </c>
      <c r="AJ28" s="66" t="e">
        <f>VLOOKUP($A28,'S47'!$C:$BQ,59,0)</f>
        <v>#N/A</v>
      </c>
      <c r="AK28" s="66" t="e">
        <f>VLOOKUP($A28,'S47'!$C:$BQ,60,0)</f>
        <v>#N/A</v>
      </c>
      <c r="AL28" s="58" t="e">
        <f>VLOOKUP($A28,'S48'!$C:$BQ,32,0)</f>
        <v>#N/A</v>
      </c>
      <c r="AM28" s="58" t="e">
        <f>VLOOKUP($A28,'S48'!$C:$BQ,39,0)</f>
        <v>#N/A</v>
      </c>
      <c r="AN28" s="58" t="e">
        <f>VLOOKUP($A28,'S48'!$C:$BQ,40,0)</f>
        <v>#N/A</v>
      </c>
      <c r="AO28" s="58" t="e">
        <f>VLOOKUP($A28,'S48'!$C:$BQ,22,0)</f>
        <v>#N/A</v>
      </c>
      <c r="AP28" s="66" t="e">
        <f>VLOOKUP($A28,'S48'!$C:$BQ,29,0)</f>
        <v>#N/A</v>
      </c>
      <c r="AQ28" s="66" t="e">
        <f>VLOOKUP($A28,'S48'!$C:$BQ,30,0)</f>
        <v>#N/A</v>
      </c>
      <c r="AR28" s="66" t="e">
        <f>VLOOKUP($A28,'S48'!$C:$BQ,52,0)</f>
        <v>#N/A</v>
      </c>
      <c r="AS28" s="66" t="e">
        <f>VLOOKUP($A28,'S48'!$C:$BQ,59,0)</f>
        <v>#N/A</v>
      </c>
      <c r="AT28" s="66" t="e">
        <f>VLOOKUP($A28,'S48'!$C:$BQ,60,0)</f>
        <v>#N/A</v>
      </c>
      <c r="AU28" s="58" t="e">
        <f>VLOOKUP($A28,'S49'!$C:$BQ,32,0)</f>
        <v>#N/A</v>
      </c>
      <c r="AV28" s="58" t="e">
        <f>VLOOKUP($A28,'S49'!$C:$BQ,39,0)</f>
        <v>#N/A</v>
      </c>
      <c r="AW28" s="58" t="e">
        <f>VLOOKUP($A28,'S49'!$C:$BQ,40,0)</f>
        <v>#N/A</v>
      </c>
      <c r="AX28" s="58" t="e">
        <f>VLOOKUP($A28,'S49'!$C:$BQ,22,0)</f>
        <v>#N/A</v>
      </c>
      <c r="AY28" s="66" t="e">
        <f>VLOOKUP($A28,'S49'!$C:$BQ,29,0)</f>
        <v>#N/A</v>
      </c>
      <c r="AZ28" s="66" t="e">
        <f>VLOOKUP($A28,'S49'!$C:$BQ,30,0)</f>
        <v>#N/A</v>
      </c>
      <c r="BA28" s="66" t="e">
        <f>VLOOKUP($A28,'S49'!$C:$BQ,52,0)</f>
        <v>#N/A</v>
      </c>
      <c r="BB28" s="66" t="e">
        <f>VLOOKUP($A28,'S49'!$C:$BQ,59,0)</f>
        <v>#N/A</v>
      </c>
      <c r="BC28" s="66" t="e">
        <f>VLOOKUP($A28,'S49'!$C:$BQ,60,0)</f>
        <v>#N/A</v>
      </c>
      <c r="BD28" s="58" t="e">
        <f>VLOOKUP($A28,'S50'!$C:$BQ,32,0)</f>
        <v>#N/A</v>
      </c>
      <c r="BE28" s="58" t="e">
        <f>VLOOKUP($A28,'S50'!$C:$BQ,39,0)</f>
        <v>#N/A</v>
      </c>
      <c r="BF28" s="58" t="e">
        <f>VLOOKUP($A28,'S50'!$C:$BQ,40,0)</f>
        <v>#N/A</v>
      </c>
      <c r="BG28" s="58" t="e">
        <f>VLOOKUP($A28,'S50'!$C:$BQ,22,0)</f>
        <v>#N/A</v>
      </c>
      <c r="BH28" s="66" t="e">
        <f>VLOOKUP($A28,'S50'!$C:$BQ,29,0)</f>
        <v>#N/A</v>
      </c>
      <c r="BI28" s="66" t="e">
        <f>VLOOKUP($A28,'S50'!$C:$BQ,30,0)</f>
        <v>#N/A</v>
      </c>
      <c r="BJ28" s="66" t="e">
        <f>VLOOKUP($A28,'S50'!$C:$BQ,52,0)</f>
        <v>#N/A</v>
      </c>
      <c r="BK28" s="66" t="e">
        <f>VLOOKUP($A28,'S50'!$C:$BQ,59,0)</f>
        <v>#N/A</v>
      </c>
      <c r="BL28" s="66" t="e">
        <f>VLOOKUP($A28,'S50'!$C:$BQ,60,0)</f>
        <v>#N/A</v>
      </c>
    </row>
    <row r="29" spans="1:64" x14ac:dyDescent="0.2">
      <c r="A29" s="57" t="s">
        <v>84</v>
      </c>
      <c r="B29" s="58">
        <f>VLOOKUP($A29,'S0 remplacer avec S44'!$C:$BQ,32,0)</f>
        <v>233.8</v>
      </c>
      <c r="C29" s="58">
        <f>VLOOKUP($A29,'S0 remplacer avec S44'!$C:$BQ,39,0)</f>
        <v>239</v>
      </c>
      <c r="D29" s="58">
        <f>VLOOKUP($A29,'S0 remplacer avec S44'!$C:$BQ,40,0)</f>
        <v>333</v>
      </c>
      <c r="E29" s="58">
        <f>VLOOKUP($A29,'S0 remplacer avec S44'!$C:$BQ,22,0)</f>
        <v>3491.3643649999999</v>
      </c>
      <c r="F29" s="66">
        <f>VLOOKUP($A29,'S0 remplacer avec S44'!$C:$BQ,29,0)</f>
        <v>802</v>
      </c>
      <c r="G29" s="66">
        <f>VLOOKUP($A29,'S0 remplacer avec S44'!$C:$BQ,30,0)</f>
        <v>1661</v>
      </c>
      <c r="H29" s="66">
        <f>VLOOKUP($A29,'S0 remplacer avec S44'!$C:$BQ,52,0)</f>
        <v>181</v>
      </c>
      <c r="I29" s="66">
        <f>VLOOKUP($A29,'S0 remplacer avec S44'!$C:$BQ,59,0)</f>
        <v>59</v>
      </c>
      <c r="J29" s="66">
        <f>VLOOKUP($A29,'S0 remplacer avec S44'!$C:$BQ,60,0)</f>
        <v>107</v>
      </c>
      <c r="K29" s="58">
        <f>VLOOKUP($A29,'S45'!$C:$BQ,32,0)</f>
        <v>235.8</v>
      </c>
      <c r="L29" s="58">
        <f>VLOOKUP($A29,'S45'!$C:$BQ,39,0)</f>
        <v>237</v>
      </c>
      <c r="M29" s="58">
        <f>VLOOKUP($A29,'S45'!$C:$BQ,40,0)</f>
        <v>331</v>
      </c>
      <c r="N29" s="58">
        <f>VLOOKUP($A29,'S45'!$C:$BQ,22,0)</f>
        <v>3645.947885</v>
      </c>
      <c r="O29" s="66">
        <f>VLOOKUP($A29,'S45'!$C:$BQ,29,0)</f>
        <v>647</v>
      </c>
      <c r="P29" s="66">
        <f>VLOOKUP($A29,'S45'!$C:$BQ,30,0)</f>
        <v>1506</v>
      </c>
      <c r="Q29" s="66">
        <f>VLOOKUP($A29,'S45'!$C:$BQ,52,0)</f>
        <v>187</v>
      </c>
      <c r="R29" s="66">
        <f>VLOOKUP($A29,'S45'!$C:$BQ,59,0)</f>
        <v>53</v>
      </c>
      <c r="S29" s="66">
        <f>VLOOKUP($A29,'S45'!$C:$BQ,60,0)</f>
        <v>101</v>
      </c>
      <c r="T29" s="58">
        <f>VLOOKUP($A29,'S46'!$C:$BQ,32,0)</f>
        <v>237.8</v>
      </c>
      <c r="U29" s="58">
        <f>VLOOKUP($A29,'S46'!$C:$BQ,39,0)</f>
        <v>235</v>
      </c>
      <c r="V29" s="58">
        <f>VLOOKUP($A29,'S46'!$C:$BQ,40,0)</f>
        <v>329</v>
      </c>
      <c r="W29" s="58">
        <f>VLOOKUP($A29,'S46'!$C:$BQ,22,0)</f>
        <v>3676.7632349999999</v>
      </c>
      <c r="X29" s="66">
        <f>VLOOKUP($A29,'S46'!$C:$BQ,29,0)</f>
        <v>617</v>
      </c>
      <c r="Y29" s="66">
        <f>VLOOKUP($A29,'S46'!$C:$BQ,30,0)</f>
        <v>1475</v>
      </c>
      <c r="Z29" s="66">
        <f>VLOOKUP($A29,'S46'!$C:$BQ,52,0)</f>
        <v>189</v>
      </c>
      <c r="AA29" s="66">
        <f>VLOOKUP($A29,'S46'!$C:$BQ,59,0)</f>
        <v>51</v>
      </c>
      <c r="AB29" s="66">
        <f>VLOOKUP($A29,'S46'!$C:$BQ,60,0)</f>
        <v>99</v>
      </c>
      <c r="AC29" s="58" t="e">
        <f>VLOOKUP($A29,'S47'!$C:$BQ,32,0)</f>
        <v>#N/A</v>
      </c>
      <c r="AD29" s="58" t="e">
        <f>VLOOKUP($A29,'S47'!$C:$BQ,39,0)</f>
        <v>#N/A</v>
      </c>
      <c r="AE29" s="58" t="e">
        <f>VLOOKUP($A29,'S47'!$C:$BQ,40,0)</f>
        <v>#N/A</v>
      </c>
      <c r="AF29" s="58" t="e">
        <f>VLOOKUP($A29,'S47'!$C:$BQ,22,0)</f>
        <v>#N/A</v>
      </c>
      <c r="AG29" s="66" t="e">
        <f>VLOOKUP($A29,'S47'!$C:$BQ,29,0)</f>
        <v>#N/A</v>
      </c>
      <c r="AH29" s="66" t="e">
        <f>VLOOKUP($A29,'S47'!$C:$BQ,30,0)</f>
        <v>#N/A</v>
      </c>
      <c r="AI29" s="66" t="e">
        <f>VLOOKUP($A29,'S47'!$C:$BQ,52,0)</f>
        <v>#N/A</v>
      </c>
      <c r="AJ29" s="66" t="e">
        <f>VLOOKUP($A29,'S47'!$C:$BQ,59,0)</f>
        <v>#N/A</v>
      </c>
      <c r="AK29" s="66" t="e">
        <f>VLOOKUP($A29,'S47'!$C:$BQ,60,0)</f>
        <v>#N/A</v>
      </c>
      <c r="AL29" s="58" t="e">
        <f>VLOOKUP($A29,'S48'!$C:$BQ,32,0)</f>
        <v>#N/A</v>
      </c>
      <c r="AM29" s="58" t="e">
        <f>VLOOKUP($A29,'S48'!$C:$BQ,39,0)</f>
        <v>#N/A</v>
      </c>
      <c r="AN29" s="58" t="e">
        <f>VLOOKUP($A29,'S48'!$C:$BQ,40,0)</f>
        <v>#N/A</v>
      </c>
      <c r="AO29" s="58" t="e">
        <f>VLOOKUP($A29,'S48'!$C:$BQ,22,0)</f>
        <v>#N/A</v>
      </c>
      <c r="AP29" s="66" t="e">
        <f>VLOOKUP($A29,'S48'!$C:$BQ,29,0)</f>
        <v>#N/A</v>
      </c>
      <c r="AQ29" s="66" t="e">
        <f>VLOOKUP($A29,'S48'!$C:$BQ,30,0)</f>
        <v>#N/A</v>
      </c>
      <c r="AR29" s="66" t="e">
        <f>VLOOKUP($A29,'S48'!$C:$BQ,52,0)</f>
        <v>#N/A</v>
      </c>
      <c r="AS29" s="66" t="e">
        <f>VLOOKUP($A29,'S48'!$C:$BQ,59,0)</f>
        <v>#N/A</v>
      </c>
      <c r="AT29" s="66" t="e">
        <f>VLOOKUP($A29,'S48'!$C:$BQ,60,0)</f>
        <v>#N/A</v>
      </c>
      <c r="AU29" s="58" t="e">
        <f>VLOOKUP($A29,'S49'!$C:$BQ,32,0)</f>
        <v>#N/A</v>
      </c>
      <c r="AV29" s="58" t="e">
        <f>VLOOKUP($A29,'S49'!$C:$BQ,39,0)</f>
        <v>#N/A</v>
      </c>
      <c r="AW29" s="58" t="e">
        <f>VLOOKUP($A29,'S49'!$C:$BQ,40,0)</f>
        <v>#N/A</v>
      </c>
      <c r="AX29" s="58" t="e">
        <f>VLOOKUP($A29,'S49'!$C:$BQ,22,0)</f>
        <v>#N/A</v>
      </c>
      <c r="AY29" s="66" t="e">
        <f>VLOOKUP($A29,'S49'!$C:$BQ,29,0)</f>
        <v>#N/A</v>
      </c>
      <c r="AZ29" s="66" t="e">
        <f>VLOOKUP($A29,'S49'!$C:$BQ,30,0)</f>
        <v>#N/A</v>
      </c>
      <c r="BA29" s="66" t="e">
        <f>VLOOKUP($A29,'S49'!$C:$BQ,52,0)</f>
        <v>#N/A</v>
      </c>
      <c r="BB29" s="66" t="e">
        <f>VLOOKUP($A29,'S49'!$C:$BQ,59,0)</f>
        <v>#N/A</v>
      </c>
      <c r="BC29" s="66" t="e">
        <f>VLOOKUP($A29,'S49'!$C:$BQ,60,0)</f>
        <v>#N/A</v>
      </c>
      <c r="BD29" s="58" t="e">
        <f>VLOOKUP($A29,'S50'!$C:$BQ,32,0)</f>
        <v>#N/A</v>
      </c>
      <c r="BE29" s="58" t="e">
        <f>VLOOKUP($A29,'S50'!$C:$BQ,39,0)</f>
        <v>#N/A</v>
      </c>
      <c r="BF29" s="58" t="e">
        <f>VLOOKUP($A29,'S50'!$C:$BQ,40,0)</f>
        <v>#N/A</v>
      </c>
      <c r="BG29" s="58" t="e">
        <f>VLOOKUP($A29,'S50'!$C:$BQ,22,0)</f>
        <v>#N/A</v>
      </c>
      <c r="BH29" s="66" t="e">
        <f>VLOOKUP($A29,'S50'!$C:$BQ,29,0)</f>
        <v>#N/A</v>
      </c>
      <c r="BI29" s="66" t="e">
        <f>VLOOKUP($A29,'S50'!$C:$BQ,30,0)</f>
        <v>#N/A</v>
      </c>
      <c r="BJ29" s="66" t="e">
        <f>VLOOKUP($A29,'S50'!$C:$BQ,52,0)</f>
        <v>#N/A</v>
      </c>
      <c r="BK29" s="66" t="e">
        <f>VLOOKUP($A29,'S50'!$C:$BQ,59,0)</f>
        <v>#N/A</v>
      </c>
      <c r="BL29" s="66" t="e">
        <f>VLOOKUP($A29,'S50'!$C:$BQ,60,0)</f>
        <v>#N/A</v>
      </c>
    </row>
    <row r="30" spans="1:64" x14ac:dyDescent="0.2">
      <c r="A30" s="57" t="s">
        <v>85</v>
      </c>
      <c r="B30" s="58">
        <f>VLOOKUP($A30,'S0 remplacer avec S44'!$C:$BQ,32,0)</f>
        <v>352.65</v>
      </c>
      <c r="C30" s="58">
        <f>VLOOKUP($A30,'S0 remplacer avec S44'!$C:$BQ,39,0)</f>
        <v>156</v>
      </c>
      <c r="D30" s="58">
        <f>VLOOKUP($A30,'S0 remplacer avec S44'!$C:$BQ,40,0)</f>
        <v>258</v>
      </c>
      <c r="E30" s="58">
        <f>VLOOKUP($A30,'S0 remplacer avec S44'!$C:$BQ,22,0)</f>
        <v>3948.1300900000001</v>
      </c>
      <c r="F30" s="66">
        <f>VLOOKUP($A30,'S0 remplacer avec S44'!$C:$BQ,29,0)</f>
        <v>677</v>
      </c>
      <c r="G30" s="66">
        <f>VLOOKUP($A30,'S0 remplacer avec S44'!$C:$BQ,30,0)</f>
        <v>1602</v>
      </c>
      <c r="H30" s="66">
        <f>VLOOKUP($A30,'S0 remplacer avec S44'!$C:$BQ,52,0)</f>
        <v>291.8</v>
      </c>
      <c r="I30" s="66">
        <f>VLOOKUP($A30,'S0 remplacer avec S44'!$C:$BQ,59,0)</f>
        <v>0</v>
      </c>
      <c r="J30" s="66">
        <f>VLOOKUP($A30,'S0 remplacer avec S44'!$C:$BQ,60,0)</f>
        <v>19</v>
      </c>
      <c r="K30" s="58">
        <f>VLOOKUP($A30,'S45'!$C:$BQ,32,0)</f>
        <v>355.65</v>
      </c>
      <c r="L30" s="58">
        <f>VLOOKUP($A30,'S45'!$C:$BQ,39,0)</f>
        <v>153</v>
      </c>
      <c r="M30" s="58">
        <f>VLOOKUP($A30,'S45'!$C:$BQ,40,0)</f>
        <v>255</v>
      </c>
      <c r="N30" s="58">
        <f>VLOOKUP($A30,'S45'!$C:$BQ,22,0)</f>
        <v>3929.96722</v>
      </c>
      <c r="O30" s="66">
        <f>VLOOKUP($A30,'S45'!$C:$BQ,29,0)</f>
        <v>695</v>
      </c>
      <c r="P30" s="66">
        <f>VLOOKUP($A30,'S45'!$C:$BQ,30,0)</f>
        <v>1620</v>
      </c>
      <c r="Q30" s="66">
        <f>VLOOKUP($A30,'S45'!$C:$BQ,52,0)</f>
        <v>297.8</v>
      </c>
      <c r="R30" s="66">
        <f>VLOOKUP($A30,'S45'!$C:$BQ,59,0)</f>
        <v>0</v>
      </c>
      <c r="S30" s="66">
        <f>VLOOKUP($A30,'S45'!$C:$BQ,60,0)</f>
        <v>13</v>
      </c>
      <c r="T30" s="58">
        <f>VLOOKUP($A30,'S46'!$C:$BQ,32,0)</f>
        <v>355.15</v>
      </c>
      <c r="U30" s="58">
        <f>VLOOKUP($A30,'S46'!$C:$BQ,39,0)</f>
        <v>154</v>
      </c>
      <c r="V30" s="58">
        <f>VLOOKUP($A30,'S46'!$C:$BQ,40,0)</f>
        <v>256</v>
      </c>
      <c r="W30" s="58">
        <f>VLOOKUP($A30,'S46'!$C:$BQ,22,0)</f>
        <v>4007.2077800000002</v>
      </c>
      <c r="X30" s="66">
        <f>VLOOKUP($A30,'S46'!$C:$BQ,29,0)</f>
        <v>618</v>
      </c>
      <c r="Y30" s="66">
        <f>VLOOKUP($A30,'S46'!$C:$BQ,30,0)</f>
        <v>1543</v>
      </c>
      <c r="Z30" s="66">
        <f>VLOOKUP($A30,'S46'!$C:$BQ,52,0)</f>
        <v>298.8</v>
      </c>
      <c r="AA30" s="66">
        <f>VLOOKUP($A30,'S46'!$C:$BQ,59,0)</f>
        <v>0</v>
      </c>
      <c r="AB30" s="66">
        <f>VLOOKUP($A30,'S46'!$C:$BQ,60,0)</f>
        <v>12</v>
      </c>
      <c r="AC30" s="58" t="e">
        <f>VLOOKUP($A30,'S47'!$C:$BQ,32,0)</f>
        <v>#N/A</v>
      </c>
      <c r="AD30" s="58" t="e">
        <f>VLOOKUP($A30,'S47'!$C:$BQ,39,0)</f>
        <v>#N/A</v>
      </c>
      <c r="AE30" s="58" t="e">
        <f>VLOOKUP($A30,'S47'!$C:$BQ,40,0)</f>
        <v>#N/A</v>
      </c>
      <c r="AF30" s="58" t="e">
        <f>VLOOKUP($A30,'S47'!$C:$BQ,22,0)</f>
        <v>#N/A</v>
      </c>
      <c r="AG30" s="66" t="e">
        <f>VLOOKUP($A30,'S47'!$C:$BQ,29,0)</f>
        <v>#N/A</v>
      </c>
      <c r="AH30" s="66" t="e">
        <f>VLOOKUP($A30,'S47'!$C:$BQ,30,0)</f>
        <v>#N/A</v>
      </c>
      <c r="AI30" s="66" t="e">
        <f>VLOOKUP($A30,'S47'!$C:$BQ,52,0)</f>
        <v>#N/A</v>
      </c>
      <c r="AJ30" s="66" t="e">
        <f>VLOOKUP($A30,'S47'!$C:$BQ,59,0)</f>
        <v>#N/A</v>
      </c>
      <c r="AK30" s="66" t="e">
        <f>VLOOKUP($A30,'S47'!$C:$BQ,60,0)</f>
        <v>#N/A</v>
      </c>
      <c r="AL30" s="58" t="e">
        <f>VLOOKUP($A30,'S48'!$C:$BQ,32,0)</f>
        <v>#N/A</v>
      </c>
      <c r="AM30" s="58" t="e">
        <f>VLOOKUP($A30,'S48'!$C:$BQ,39,0)</f>
        <v>#N/A</v>
      </c>
      <c r="AN30" s="58" t="e">
        <f>VLOOKUP($A30,'S48'!$C:$BQ,40,0)</f>
        <v>#N/A</v>
      </c>
      <c r="AO30" s="58" t="e">
        <f>VLOOKUP($A30,'S48'!$C:$BQ,22,0)</f>
        <v>#N/A</v>
      </c>
      <c r="AP30" s="66" t="e">
        <f>VLOOKUP($A30,'S48'!$C:$BQ,29,0)</f>
        <v>#N/A</v>
      </c>
      <c r="AQ30" s="66" t="e">
        <f>VLOOKUP($A30,'S48'!$C:$BQ,30,0)</f>
        <v>#N/A</v>
      </c>
      <c r="AR30" s="66" t="e">
        <f>VLOOKUP($A30,'S48'!$C:$BQ,52,0)</f>
        <v>#N/A</v>
      </c>
      <c r="AS30" s="66" t="e">
        <f>VLOOKUP($A30,'S48'!$C:$BQ,59,0)</f>
        <v>#N/A</v>
      </c>
      <c r="AT30" s="66" t="e">
        <f>VLOOKUP($A30,'S48'!$C:$BQ,60,0)</f>
        <v>#N/A</v>
      </c>
      <c r="AU30" s="58" t="e">
        <f>VLOOKUP($A30,'S49'!$C:$BQ,32,0)</f>
        <v>#N/A</v>
      </c>
      <c r="AV30" s="58" t="e">
        <f>VLOOKUP($A30,'S49'!$C:$BQ,39,0)</f>
        <v>#N/A</v>
      </c>
      <c r="AW30" s="58" t="e">
        <f>VLOOKUP($A30,'S49'!$C:$BQ,40,0)</f>
        <v>#N/A</v>
      </c>
      <c r="AX30" s="58" t="e">
        <f>VLOOKUP($A30,'S49'!$C:$BQ,22,0)</f>
        <v>#N/A</v>
      </c>
      <c r="AY30" s="66" t="e">
        <f>VLOOKUP($A30,'S49'!$C:$BQ,29,0)</f>
        <v>#N/A</v>
      </c>
      <c r="AZ30" s="66" t="e">
        <f>VLOOKUP($A30,'S49'!$C:$BQ,30,0)</f>
        <v>#N/A</v>
      </c>
      <c r="BA30" s="66" t="e">
        <f>VLOOKUP($A30,'S49'!$C:$BQ,52,0)</f>
        <v>#N/A</v>
      </c>
      <c r="BB30" s="66" t="e">
        <f>VLOOKUP($A30,'S49'!$C:$BQ,59,0)</f>
        <v>#N/A</v>
      </c>
      <c r="BC30" s="66" t="e">
        <f>VLOOKUP($A30,'S49'!$C:$BQ,60,0)</f>
        <v>#N/A</v>
      </c>
      <c r="BD30" s="58" t="e">
        <f>VLOOKUP($A30,'S50'!$C:$BQ,32,0)</f>
        <v>#N/A</v>
      </c>
      <c r="BE30" s="58" t="e">
        <f>VLOOKUP($A30,'S50'!$C:$BQ,39,0)</f>
        <v>#N/A</v>
      </c>
      <c r="BF30" s="58" t="e">
        <f>VLOOKUP($A30,'S50'!$C:$BQ,40,0)</f>
        <v>#N/A</v>
      </c>
      <c r="BG30" s="58" t="e">
        <f>VLOOKUP($A30,'S50'!$C:$BQ,22,0)</f>
        <v>#N/A</v>
      </c>
      <c r="BH30" s="66" t="e">
        <f>VLOOKUP($A30,'S50'!$C:$BQ,29,0)</f>
        <v>#N/A</v>
      </c>
      <c r="BI30" s="66" t="e">
        <f>VLOOKUP($A30,'S50'!$C:$BQ,30,0)</f>
        <v>#N/A</v>
      </c>
      <c r="BJ30" s="66" t="e">
        <f>VLOOKUP($A30,'S50'!$C:$BQ,52,0)</f>
        <v>#N/A</v>
      </c>
      <c r="BK30" s="66" t="e">
        <f>VLOOKUP($A30,'S50'!$C:$BQ,59,0)</f>
        <v>#N/A</v>
      </c>
      <c r="BL30" s="66" t="e">
        <f>VLOOKUP($A30,'S50'!$C:$BQ,60,0)</f>
        <v>#N/A</v>
      </c>
    </row>
    <row r="31" spans="1:64" x14ac:dyDescent="0.2">
      <c r="A31" s="57" t="s">
        <v>86</v>
      </c>
      <c r="B31" s="58">
        <f>VLOOKUP($A31,'S0 remplacer avec S44'!$C:$BQ,32,0)</f>
        <v>30.3</v>
      </c>
      <c r="C31" s="58">
        <f>VLOOKUP($A31,'S0 remplacer avec S44'!$C:$BQ,39,0)</f>
        <v>60</v>
      </c>
      <c r="D31" s="58">
        <f>VLOOKUP($A31,'S0 remplacer avec S44'!$C:$BQ,40,0)</f>
        <v>78</v>
      </c>
      <c r="E31" s="58">
        <f>VLOOKUP($A31,'S0 remplacer avec S44'!$C:$BQ,22,0)</f>
        <v>435.25427500000001</v>
      </c>
      <c r="F31" s="66">
        <f>VLOOKUP($A31,'S0 remplacer avec S44'!$C:$BQ,29,0)</f>
        <v>386</v>
      </c>
      <c r="G31" s="66">
        <f>VLOOKUP($A31,'S0 remplacer avec S44'!$C:$BQ,30,0)</f>
        <v>550</v>
      </c>
      <c r="H31" s="66">
        <f>VLOOKUP($A31,'S0 remplacer avec S44'!$C:$BQ,52,0)</f>
        <v>27.4</v>
      </c>
      <c r="I31" s="66">
        <f>VLOOKUP($A31,'S0 remplacer avec S44'!$C:$BQ,59,0)</f>
        <v>19</v>
      </c>
      <c r="J31" s="66">
        <f>VLOOKUP($A31,'S0 remplacer avec S44'!$C:$BQ,60,0)</f>
        <v>28</v>
      </c>
      <c r="K31" s="58">
        <f>VLOOKUP($A31,'S45'!$C:$BQ,32,0)</f>
        <v>31.3</v>
      </c>
      <c r="L31" s="58">
        <f>VLOOKUP($A31,'S45'!$C:$BQ,39,0)</f>
        <v>59</v>
      </c>
      <c r="M31" s="58">
        <f>VLOOKUP($A31,'S45'!$C:$BQ,40,0)</f>
        <v>77</v>
      </c>
      <c r="N31" s="58">
        <f>VLOOKUP($A31,'S45'!$C:$BQ,22,0)</f>
        <v>435.30827499999998</v>
      </c>
      <c r="O31" s="66">
        <f>VLOOKUP($A31,'S45'!$C:$BQ,29,0)</f>
        <v>386</v>
      </c>
      <c r="P31" s="66">
        <f>VLOOKUP($A31,'S45'!$C:$BQ,30,0)</f>
        <v>550</v>
      </c>
      <c r="Q31" s="66">
        <f>VLOOKUP($A31,'S45'!$C:$BQ,52,0)</f>
        <v>27.4</v>
      </c>
      <c r="R31" s="66">
        <f>VLOOKUP($A31,'S45'!$C:$BQ,59,0)</f>
        <v>19</v>
      </c>
      <c r="S31" s="66">
        <f>VLOOKUP($A31,'S45'!$C:$BQ,60,0)</f>
        <v>28</v>
      </c>
      <c r="T31" s="58">
        <f>VLOOKUP($A31,'S46'!$C:$BQ,32,0)</f>
        <v>31.3</v>
      </c>
      <c r="U31" s="58">
        <f>VLOOKUP($A31,'S46'!$C:$BQ,39,0)</f>
        <v>59</v>
      </c>
      <c r="V31" s="58">
        <f>VLOOKUP($A31,'S46'!$C:$BQ,40,0)</f>
        <v>77</v>
      </c>
      <c r="W31" s="58">
        <f>VLOOKUP($A31,'S46'!$C:$BQ,22,0)</f>
        <v>430.847555</v>
      </c>
      <c r="X31" s="66">
        <f>VLOOKUP($A31,'S46'!$C:$BQ,29,0)</f>
        <v>390</v>
      </c>
      <c r="Y31" s="66">
        <f>VLOOKUP($A31,'S46'!$C:$BQ,30,0)</f>
        <v>555</v>
      </c>
      <c r="Z31" s="66">
        <f>VLOOKUP($A31,'S46'!$C:$BQ,52,0)</f>
        <v>27.4</v>
      </c>
      <c r="AA31" s="66">
        <f>VLOOKUP($A31,'S46'!$C:$BQ,59,0)</f>
        <v>19</v>
      </c>
      <c r="AB31" s="66">
        <f>VLOOKUP($A31,'S46'!$C:$BQ,60,0)</f>
        <v>28</v>
      </c>
      <c r="AC31" s="58" t="e">
        <f>VLOOKUP($A31,'S47'!$C:$BQ,32,0)</f>
        <v>#N/A</v>
      </c>
      <c r="AD31" s="58" t="e">
        <f>VLOOKUP($A31,'S47'!$C:$BQ,39,0)</f>
        <v>#N/A</v>
      </c>
      <c r="AE31" s="58" t="e">
        <f>VLOOKUP($A31,'S47'!$C:$BQ,40,0)</f>
        <v>#N/A</v>
      </c>
      <c r="AF31" s="58" t="e">
        <f>VLOOKUP($A31,'S47'!$C:$BQ,22,0)</f>
        <v>#N/A</v>
      </c>
      <c r="AG31" s="66" t="e">
        <f>VLOOKUP($A31,'S47'!$C:$BQ,29,0)</f>
        <v>#N/A</v>
      </c>
      <c r="AH31" s="66" t="e">
        <f>VLOOKUP($A31,'S47'!$C:$BQ,30,0)</f>
        <v>#N/A</v>
      </c>
      <c r="AI31" s="66" t="e">
        <f>VLOOKUP($A31,'S47'!$C:$BQ,52,0)</f>
        <v>#N/A</v>
      </c>
      <c r="AJ31" s="66" t="e">
        <f>VLOOKUP($A31,'S47'!$C:$BQ,59,0)</f>
        <v>#N/A</v>
      </c>
      <c r="AK31" s="66" t="e">
        <f>VLOOKUP($A31,'S47'!$C:$BQ,60,0)</f>
        <v>#N/A</v>
      </c>
      <c r="AL31" s="58" t="e">
        <f>VLOOKUP($A31,'S48'!$C:$BQ,32,0)</f>
        <v>#N/A</v>
      </c>
      <c r="AM31" s="58" t="e">
        <f>VLOOKUP($A31,'S48'!$C:$BQ,39,0)</f>
        <v>#N/A</v>
      </c>
      <c r="AN31" s="58" t="e">
        <f>VLOOKUP($A31,'S48'!$C:$BQ,40,0)</f>
        <v>#N/A</v>
      </c>
      <c r="AO31" s="58" t="e">
        <f>VLOOKUP($A31,'S48'!$C:$BQ,22,0)</f>
        <v>#N/A</v>
      </c>
      <c r="AP31" s="66" t="e">
        <f>VLOOKUP($A31,'S48'!$C:$BQ,29,0)</f>
        <v>#N/A</v>
      </c>
      <c r="AQ31" s="66" t="e">
        <f>VLOOKUP($A31,'S48'!$C:$BQ,30,0)</f>
        <v>#N/A</v>
      </c>
      <c r="AR31" s="66" t="e">
        <f>VLOOKUP($A31,'S48'!$C:$BQ,52,0)</f>
        <v>#N/A</v>
      </c>
      <c r="AS31" s="66" t="e">
        <f>VLOOKUP($A31,'S48'!$C:$BQ,59,0)</f>
        <v>#N/A</v>
      </c>
      <c r="AT31" s="66" t="e">
        <f>VLOOKUP($A31,'S48'!$C:$BQ,60,0)</f>
        <v>#N/A</v>
      </c>
      <c r="AU31" s="58" t="e">
        <f>VLOOKUP($A31,'S49'!$C:$BQ,32,0)</f>
        <v>#N/A</v>
      </c>
      <c r="AV31" s="58" t="e">
        <f>VLOOKUP($A31,'S49'!$C:$BQ,39,0)</f>
        <v>#N/A</v>
      </c>
      <c r="AW31" s="58" t="e">
        <f>VLOOKUP($A31,'S49'!$C:$BQ,40,0)</f>
        <v>#N/A</v>
      </c>
      <c r="AX31" s="58" t="e">
        <f>VLOOKUP($A31,'S49'!$C:$BQ,22,0)</f>
        <v>#N/A</v>
      </c>
      <c r="AY31" s="66" t="e">
        <f>VLOOKUP($A31,'S49'!$C:$BQ,29,0)</f>
        <v>#N/A</v>
      </c>
      <c r="AZ31" s="66" t="e">
        <f>VLOOKUP($A31,'S49'!$C:$BQ,30,0)</f>
        <v>#N/A</v>
      </c>
      <c r="BA31" s="66" t="e">
        <f>VLOOKUP($A31,'S49'!$C:$BQ,52,0)</f>
        <v>#N/A</v>
      </c>
      <c r="BB31" s="66" t="e">
        <f>VLOOKUP($A31,'S49'!$C:$BQ,59,0)</f>
        <v>#N/A</v>
      </c>
      <c r="BC31" s="66" t="e">
        <f>VLOOKUP($A31,'S49'!$C:$BQ,60,0)</f>
        <v>#N/A</v>
      </c>
      <c r="BD31" s="58" t="e">
        <f>VLOOKUP($A31,'S50'!$C:$BQ,32,0)</f>
        <v>#N/A</v>
      </c>
      <c r="BE31" s="58" t="e">
        <f>VLOOKUP($A31,'S50'!$C:$BQ,39,0)</f>
        <v>#N/A</v>
      </c>
      <c r="BF31" s="58" t="e">
        <f>VLOOKUP($A31,'S50'!$C:$BQ,40,0)</f>
        <v>#N/A</v>
      </c>
      <c r="BG31" s="58" t="e">
        <f>VLOOKUP($A31,'S50'!$C:$BQ,22,0)</f>
        <v>#N/A</v>
      </c>
      <c r="BH31" s="66" t="e">
        <f>VLOOKUP($A31,'S50'!$C:$BQ,29,0)</f>
        <v>#N/A</v>
      </c>
      <c r="BI31" s="66" t="e">
        <f>VLOOKUP($A31,'S50'!$C:$BQ,30,0)</f>
        <v>#N/A</v>
      </c>
      <c r="BJ31" s="66" t="e">
        <f>VLOOKUP($A31,'S50'!$C:$BQ,52,0)</f>
        <v>#N/A</v>
      </c>
      <c r="BK31" s="66" t="e">
        <f>VLOOKUP($A31,'S50'!$C:$BQ,59,0)</f>
        <v>#N/A</v>
      </c>
      <c r="BL31" s="66" t="e">
        <f>VLOOKUP($A31,'S50'!$C:$BQ,60,0)</f>
        <v>#N/A</v>
      </c>
    </row>
    <row r="32" spans="1:64" x14ac:dyDescent="0.2">
      <c r="A32" s="57" t="s">
        <v>87</v>
      </c>
      <c r="B32" s="58">
        <f>VLOOKUP($A32,'S0 remplacer avec S44'!$C:$BQ,32,0)</f>
        <v>161.69999999999999</v>
      </c>
      <c r="C32" s="58">
        <f>VLOOKUP($A32,'S0 remplacer avec S44'!$C:$BQ,39,0)</f>
        <v>0</v>
      </c>
      <c r="D32" s="58">
        <f>VLOOKUP($A32,'S0 remplacer avec S44'!$C:$BQ,40,0)</f>
        <v>22</v>
      </c>
      <c r="E32" s="58">
        <f>VLOOKUP($A32,'S0 remplacer avec S44'!$C:$BQ,22,0)</f>
        <v>1571.2996350000001</v>
      </c>
      <c r="F32" s="66">
        <f>VLOOKUP($A32,'S0 remplacer avec S44'!$C:$BQ,29,0)</f>
        <v>0</v>
      </c>
      <c r="G32" s="66">
        <f>VLOOKUP($A32,'S0 remplacer avec S44'!$C:$BQ,30,0)</f>
        <v>93</v>
      </c>
      <c r="H32" s="66">
        <f>VLOOKUP($A32,'S0 remplacer avec S44'!$C:$BQ,52,0)</f>
        <v>70.2</v>
      </c>
      <c r="I32" s="66">
        <f>VLOOKUP($A32,'S0 remplacer avec S44'!$C:$BQ,59,0)</f>
        <v>8</v>
      </c>
      <c r="J32" s="66">
        <f>VLOOKUP($A32,'S0 remplacer avec S44'!$C:$BQ,60,0)</f>
        <v>23</v>
      </c>
      <c r="K32" s="58">
        <f>VLOOKUP($A32,'S45'!$C:$BQ,32,0)</f>
        <v>162.69999999999999</v>
      </c>
      <c r="L32" s="58">
        <f>VLOOKUP($A32,'S45'!$C:$BQ,39,0)</f>
        <v>0</v>
      </c>
      <c r="M32" s="58">
        <f>VLOOKUP($A32,'S45'!$C:$BQ,40,0)</f>
        <v>21</v>
      </c>
      <c r="N32" s="58">
        <f>VLOOKUP($A32,'S45'!$C:$BQ,22,0)</f>
        <v>1602.831635</v>
      </c>
      <c r="O32" s="66">
        <f>VLOOKUP($A32,'S45'!$C:$BQ,29,0)</f>
        <v>0</v>
      </c>
      <c r="P32" s="66">
        <f>VLOOKUP($A32,'S45'!$C:$BQ,30,0)</f>
        <v>61</v>
      </c>
      <c r="Q32" s="66">
        <f>VLOOKUP($A32,'S45'!$C:$BQ,52,0)</f>
        <v>71.2</v>
      </c>
      <c r="R32" s="66">
        <f>VLOOKUP($A32,'S45'!$C:$BQ,59,0)</f>
        <v>7</v>
      </c>
      <c r="S32" s="66">
        <f>VLOOKUP($A32,'S45'!$C:$BQ,60,0)</f>
        <v>22</v>
      </c>
      <c r="T32" s="58">
        <f>VLOOKUP($A32,'S46'!$C:$BQ,32,0)</f>
        <v>161.69999999999999</v>
      </c>
      <c r="U32" s="58">
        <f>VLOOKUP($A32,'S46'!$C:$BQ,39,0)</f>
        <v>0</v>
      </c>
      <c r="V32" s="58">
        <f>VLOOKUP($A32,'S46'!$C:$BQ,40,0)</f>
        <v>22</v>
      </c>
      <c r="W32" s="58">
        <f>VLOOKUP($A32,'S46'!$C:$BQ,22,0)</f>
        <v>1603.8145750000001</v>
      </c>
      <c r="X32" s="66">
        <f>VLOOKUP($A32,'S46'!$C:$BQ,29,0)</f>
        <v>0</v>
      </c>
      <c r="Y32" s="66">
        <f>VLOOKUP($A32,'S46'!$C:$BQ,30,0)</f>
        <v>60</v>
      </c>
      <c r="Z32" s="66">
        <f>VLOOKUP($A32,'S46'!$C:$BQ,52,0)</f>
        <v>72.2</v>
      </c>
      <c r="AA32" s="66">
        <f>VLOOKUP($A32,'S46'!$C:$BQ,59,0)</f>
        <v>6</v>
      </c>
      <c r="AB32" s="66">
        <f>VLOOKUP($A32,'S46'!$C:$BQ,60,0)</f>
        <v>21</v>
      </c>
      <c r="AC32" s="58" t="e">
        <f>VLOOKUP($A32,'S47'!$C:$BQ,32,0)</f>
        <v>#N/A</v>
      </c>
      <c r="AD32" s="58" t="e">
        <f>VLOOKUP($A32,'S47'!$C:$BQ,39,0)</f>
        <v>#N/A</v>
      </c>
      <c r="AE32" s="58" t="e">
        <f>VLOOKUP($A32,'S47'!$C:$BQ,40,0)</f>
        <v>#N/A</v>
      </c>
      <c r="AF32" s="58" t="e">
        <f>VLOOKUP($A32,'S47'!$C:$BQ,22,0)</f>
        <v>#N/A</v>
      </c>
      <c r="AG32" s="66" t="e">
        <f>VLOOKUP($A32,'S47'!$C:$BQ,29,0)</f>
        <v>#N/A</v>
      </c>
      <c r="AH32" s="66" t="e">
        <f>VLOOKUP($A32,'S47'!$C:$BQ,30,0)</f>
        <v>#N/A</v>
      </c>
      <c r="AI32" s="66" t="e">
        <f>VLOOKUP($A32,'S47'!$C:$BQ,52,0)</f>
        <v>#N/A</v>
      </c>
      <c r="AJ32" s="66" t="e">
        <f>VLOOKUP($A32,'S47'!$C:$BQ,59,0)</f>
        <v>#N/A</v>
      </c>
      <c r="AK32" s="66" t="e">
        <f>VLOOKUP($A32,'S47'!$C:$BQ,60,0)</f>
        <v>#N/A</v>
      </c>
      <c r="AL32" s="58" t="e">
        <f>VLOOKUP($A32,'S48'!$C:$BQ,32,0)</f>
        <v>#N/A</v>
      </c>
      <c r="AM32" s="58" t="e">
        <f>VLOOKUP($A32,'S48'!$C:$BQ,39,0)</f>
        <v>#N/A</v>
      </c>
      <c r="AN32" s="58" t="e">
        <f>VLOOKUP($A32,'S48'!$C:$BQ,40,0)</f>
        <v>#N/A</v>
      </c>
      <c r="AO32" s="58" t="e">
        <f>VLOOKUP($A32,'S48'!$C:$BQ,22,0)</f>
        <v>#N/A</v>
      </c>
      <c r="AP32" s="66" t="e">
        <f>VLOOKUP($A32,'S48'!$C:$BQ,29,0)</f>
        <v>#N/A</v>
      </c>
      <c r="AQ32" s="66" t="e">
        <f>VLOOKUP($A32,'S48'!$C:$BQ,30,0)</f>
        <v>#N/A</v>
      </c>
      <c r="AR32" s="66" t="e">
        <f>VLOOKUP($A32,'S48'!$C:$BQ,52,0)</f>
        <v>#N/A</v>
      </c>
      <c r="AS32" s="66" t="e">
        <f>VLOOKUP($A32,'S48'!$C:$BQ,59,0)</f>
        <v>#N/A</v>
      </c>
      <c r="AT32" s="66" t="e">
        <f>VLOOKUP($A32,'S48'!$C:$BQ,60,0)</f>
        <v>#N/A</v>
      </c>
      <c r="AU32" s="58" t="e">
        <f>VLOOKUP($A32,'S49'!$C:$BQ,32,0)</f>
        <v>#N/A</v>
      </c>
      <c r="AV32" s="58" t="e">
        <f>VLOOKUP($A32,'S49'!$C:$BQ,39,0)</f>
        <v>#N/A</v>
      </c>
      <c r="AW32" s="58" t="e">
        <f>VLOOKUP($A32,'S49'!$C:$BQ,40,0)</f>
        <v>#N/A</v>
      </c>
      <c r="AX32" s="58" t="e">
        <f>VLOOKUP($A32,'S49'!$C:$BQ,22,0)</f>
        <v>#N/A</v>
      </c>
      <c r="AY32" s="66" t="e">
        <f>VLOOKUP($A32,'S49'!$C:$BQ,29,0)</f>
        <v>#N/A</v>
      </c>
      <c r="AZ32" s="66" t="e">
        <f>VLOOKUP($A32,'S49'!$C:$BQ,30,0)</f>
        <v>#N/A</v>
      </c>
      <c r="BA32" s="66" t="e">
        <f>VLOOKUP($A32,'S49'!$C:$BQ,52,0)</f>
        <v>#N/A</v>
      </c>
      <c r="BB32" s="66" t="e">
        <f>VLOOKUP($A32,'S49'!$C:$BQ,59,0)</f>
        <v>#N/A</v>
      </c>
      <c r="BC32" s="66" t="e">
        <f>VLOOKUP($A32,'S49'!$C:$BQ,60,0)</f>
        <v>#N/A</v>
      </c>
      <c r="BD32" s="58" t="e">
        <f>VLOOKUP($A32,'S50'!$C:$BQ,32,0)</f>
        <v>#N/A</v>
      </c>
      <c r="BE32" s="58" t="e">
        <f>VLOOKUP($A32,'S50'!$C:$BQ,39,0)</f>
        <v>#N/A</v>
      </c>
      <c r="BF32" s="58" t="e">
        <f>VLOOKUP($A32,'S50'!$C:$BQ,40,0)</f>
        <v>#N/A</v>
      </c>
      <c r="BG32" s="58" t="e">
        <f>VLOOKUP($A32,'S50'!$C:$BQ,22,0)</f>
        <v>#N/A</v>
      </c>
      <c r="BH32" s="66" t="e">
        <f>VLOOKUP($A32,'S50'!$C:$BQ,29,0)</f>
        <v>#N/A</v>
      </c>
      <c r="BI32" s="66" t="e">
        <f>VLOOKUP($A32,'S50'!$C:$BQ,30,0)</f>
        <v>#N/A</v>
      </c>
      <c r="BJ32" s="66" t="e">
        <f>VLOOKUP($A32,'S50'!$C:$BQ,52,0)</f>
        <v>#N/A</v>
      </c>
      <c r="BK32" s="66" t="e">
        <f>VLOOKUP($A32,'S50'!$C:$BQ,59,0)</f>
        <v>#N/A</v>
      </c>
      <c r="BL32" s="66" t="e">
        <f>VLOOKUP($A32,'S50'!$C:$BQ,60,0)</f>
        <v>#N/A</v>
      </c>
    </row>
    <row r="33" spans="1:64" x14ac:dyDescent="0.2">
      <c r="A33" s="57" t="s">
        <v>88</v>
      </c>
      <c r="B33" s="58">
        <f>VLOOKUP($A33,'S0 remplacer avec S44'!$C:$BQ,32,0)</f>
        <v>139.9</v>
      </c>
      <c r="C33" s="58">
        <f>VLOOKUP($A33,'S0 remplacer avec S44'!$C:$BQ,39,0)</f>
        <v>15</v>
      </c>
      <c r="D33" s="58">
        <f>VLOOKUP($A33,'S0 remplacer avec S44'!$C:$BQ,40,0)</f>
        <v>46</v>
      </c>
      <c r="E33" s="58">
        <f>VLOOKUP($A33,'S0 remplacer avec S44'!$C:$BQ,22,0)</f>
        <v>1182.5286000000001</v>
      </c>
      <c r="F33" s="66">
        <f>VLOOKUP($A33,'S0 remplacer avec S44'!$C:$BQ,29,0)</f>
        <v>221</v>
      </c>
      <c r="G33" s="66">
        <f>VLOOKUP($A33,'S0 remplacer avec S44'!$C:$BQ,30,0)</f>
        <v>502</v>
      </c>
      <c r="H33" s="66">
        <f>VLOOKUP($A33,'S0 remplacer avec S44'!$C:$BQ,52,0)</f>
        <v>92.6</v>
      </c>
      <c r="I33" s="66">
        <f>VLOOKUP($A33,'S0 remplacer avec S44'!$C:$BQ,59,0)</f>
        <v>0</v>
      </c>
      <c r="J33" s="66">
        <f>VLOOKUP($A33,'S0 remplacer avec S44'!$C:$BQ,60,0)</f>
        <v>2</v>
      </c>
      <c r="K33" s="58">
        <f>VLOOKUP($A33,'S45'!$C:$BQ,32,0)</f>
        <v>139.1</v>
      </c>
      <c r="L33" s="58">
        <f>VLOOKUP($A33,'S45'!$C:$BQ,39,0)</f>
        <v>16</v>
      </c>
      <c r="M33" s="58">
        <f>VLOOKUP($A33,'S45'!$C:$BQ,40,0)</f>
        <v>47</v>
      </c>
      <c r="N33" s="58">
        <f>VLOOKUP($A33,'S45'!$C:$BQ,22,0)</f>
        <v>1183.1834699999999</v>
      </c>
      <c r="O33" s="66">
        <f>VLOOKUP($A33,'S45'!$C:$BQ,29,0)</f>
        <v>221</v>
      </c>
      <c r="P33" s="66">
        <f>VLOOKUP($A33,'S45'!$C:$BQ,30,0)</f>
        <v>501</v>
      </c>
      <c r="Q33" s="66">
        <f>VLOOKUP($A33,'S45'!$C:$BQ,52,0)</f>
        <v>93.6</v>
      </c>
      <c r="R33" s="66">
        <f>VLOOKUP($A33,'S45'!$C:$BQ,59,0)</f>
        <v>0</v>
      </c>
      <c r="S33" s="66">
        <f>VLOOKUP($A33,'S45'!$C:$BQ,60,0)</f>
        <v>1</v>
      </c>
      <c r="T33" s="58">
        <f>VLOOKUP($A33,'S46'!$C:$BQ,32,0)</f>
        <v>139.1</v>
      </c>
      <c r="U33" s="58">
        <f>VLOOKUP($A33,'S46'!$C:$BQ,39,0)</f>
        <v>16</v>
      </c>
      <c r="V33" s="58">
        <f>VLOOKUP($A33,'S46'!$C:$BQ,40,0)</f>
        <v>47</v>
      </c>
      <c r="W33" s="58">
        <f>VLOOKUP($A33,'S46'!$C:$BQ,22,0)</f>
        <v>1184.4326699999999</v>
      </c>
      <c r="X33" s="66">
        <f>VLOOKUP($A33,'S46'!$C:$BQ,29,0)</f>
        <v>220</v>
      </c>
      <c r="Y33" s="66">
        <f>VLOOKUP($A33,'S46'!$C:$BQ,30,0)</f>
        <v>500</v>
      </c>
      <c r="Z33" s="66">
        <f>VLOOKUP($A33,'S46'!$C:$BQ,52,0)</f>
        <v>94.6</v>
      </c>
      <c r="AA33" s="66">
        <f>VLOOKUP($A33,'S46'!$C:$BQ,59,0)</f>
        <v>0</v>
      </c>
      <c r="AB33" s="66">
        <f>VLOOKUP($A33,'S46'!$C:$BQ,60,0)</f>
        <v>0</v>
      </c>
      <c r="AC33" s="58" t="e">
        <f>VLOOKUP($A33,'S47'!$C:$BQ,32,0)</f>
        <v>#N/A</v>
      </c>
      <c r="AD33" s="58" t="e">
        <f>VLOOKUP($A33,'S47'!$C:$BQ,39,0)</f>
        <v>#N/A</v>
      </c>
      <c r="AE33" s="58" t="e">
        <f>VLOOKUP($A33,'S47'!$C:$BQ,40,0)</f>
        <v>#N/A</v>
      </c>
      <c r="AF33" s="58" t="e">
        <f>VLOOKUP($A33,'S47'!$C:$BQ,22,0)</f>
        <v>#N/A</v>
      </c>
      <c r="AG33" s="66" t="e">
        <f>VLOOKUP($A33,'S47'!$C:$BQ,29,0)</f>
        <v>#N/A</v>
      </c>
      <c r="AH33" s="66" t="e">
        <f>VLOOKUP($A33,'S47'!$C:$BQ,30,0)</f>
        <v>#N/A</v>
      </c>
      <c r="AI33" s="66" t="e">
        <f>VLOOKUP($A33,'S47'!$C:$BQ,52,0)</f>
        <v>#N/A</v>
      </c>
      <c r="AJ33" s="66" t="e">
        <f>VLOOKUP($A33,'S47'!$C:$BQ,59,0)</f>
        <v>#N/A</v>
      </c>
      <c r="AK33" s="66" t="e">
        <f>VLOOKUP($A33,'S47'!$C:$BQ,60,0)</f>
        <v>#N/A</v>
      </c>
      <c r="AL33" s="58" t="e">
        <f>VLOOKUP($A33,'S48'!$C:$BQ,32,0)</f>
        <v>#N/A</v>
      </c>
      <c r="AM33" s="58" t="e">
        <f>VLOOKUP($A33,'S48'!$C:$BQ,39,0)</f>
        <v>#N/A</v>
      </c>
      <c r="AN33" s="58" t="e">
        <f>VLOOKUP($A33,'S48'!$C:$BQ,40,0)</f>
        <v>#N/A</v>
      </c>
      <c r="AO33" s="58" t="e">
        <f>VLOOKUP($A33,'S48'!$C:$BQ,22,0)</f>
        <v>#N/A</v>
      </c>
      <c r="AP33" s="66" t="e">
        <f>VLOOKUP($A33,'S48'!$C:$BQ,29,0)</f>
        <v>#N/A</v>
      </c>
      <c r="AQ33" s="66" t="e">
        <f>VLOOKUP($A33,'S48'!$C:$BQ,30,0)</f>
        <v>#N/A</v>
      </c>
      <c r="AR33" s="66" t="e">
        <f>VLOOKUP($A33,'S48'!$C:$BQ,52,0)</f>
        <v>#N/A</v>
      </c>
      <c r="AS33" s="66" t="e">
        <f>VLOOKUP($A33,'S48'!$C:$BQ,59,0)</f>
        <v>#N/A</v>
      </c>
      <c r="AT33" s="66" t="e">
        <f>VLOOKUP($A33,'S48'!$C:$BQ,60,0)</f>
        <v>#N/A</v>
      </c>
      <c r="AU33" s="58" t="e">
        <f>VLOOKUP($A33,'S49'!$C:$BQ,32,0)</f>
        <v>#N/A</v>
      </c>
      <c r="AV33" s="58" t="e">
        <f>VLOOKUP($A33,'S49'!$C:$BQ,39,0)</f>
        <v>#N/A</v>
      </c>
      <c r="AW33" s="58" t="e">
        <f>VLOOKUP($A33,'S49'!$C:$BQ,40,0)</f>
        <v>#N/A</v>
      </c>
      <c r="AX33" s="58" t="e">
        <f>VLOOKUP($A33,'S49'!$C:$BQ,22,0)</f>
        <v>#N/A</v>
      </c>
      <c r="AY33" s="66" t="e">
        <f>VLOOKUP($A33,'S49'!$C:$BQ,29,0)</f>
        <v>#N/A</v>
      </c>
      <c r="AZ33" s="66" t="e">
        <f>VLOOKUP($A33,'S49'!$C:$BQ,30,0)</f>
        <v>#N/A</v>
      </c>
      <c r="BA33" s="66" t="e">
        <f>VLOOKUP($A33,'S49'!$C:$BQ,52,0)</f>
        <v>#N/A</v>
      </c>
      <c r="BB33" s="66" t="e">
        <f>VLOOKUP($A33,'S49'!$C:$BQ,59,0)</f>
        <v>#N/A</v>
      </c>
      <c r="BC33" s="66" t="e">
        <f>VLOOKUP($A33,'S49'!$C:$BQ,60,0)</f>
        <v>#N/A</v>
      </c>
      <c r="BD33" s="58" t="e">
        <f>VLOOKUP($A33,'S50'!$C:$BQ,32,0)</f>
        <v>#N/A</v>
      </c>
      <c r="BE33" s="58" t="e">
        <f>VLOOKUP($A33,'S50'!$C:$BQ,39,0)</f>
        <v>#N/A</v>
      </c>
      <c r="BF33" s="58" t="e">
        <f>VLOOKUP($A33,'S50'!$C:$BQ,40,0)</f>
        <v>#N/A</v>
      </c>
      <c r="BG33" s="58" t="e">
        <f>VLOOKUP($A33,'S50'!$C:$BQ,22,0)</f>
        <v>#N/A</v>
      </c>
      <c r="BH33" s="66" t="e">
        <f>VLOOKUP($A33,'S50'!$C:$BQ,29,0)</f>
        <v>#N/A</v>
      </c>
      <c r="BI33" s="66" t="e">
        <f>VLOOKUP($A33,'S50'!$C:$BQ,30,0)</f>
        <v>#N/A</v>
      </c>
      <c r="BJ33" s="66" t="e">
        <f>VLOOKUP($A33,'S50'!$C:$BQ,52,0)</f>
        <v>#N/A</v>
      </c>
      <c r="BK33" s="66" t="e">
        <f>VLOOKUP($A33,'S50'!$C:$BQ,59,0)</f>
        <v>#N/A</v>
      </c>
      <c r="BL33" s="66" t="e">
        <f>VLOOKUP($A33,'S50'!$C:$BQ,60,0)</f>
        <v>#N/A</v>
      </c>
    </row>
    <row r="34" spans="1:64" x14ac:dyDescent="0.2">
      <c r="A34" s="57" t="s">
        <v>89</v>
      </c>
      <c r="B34" s="58">
        <f>VLOOKUP($A34,'S0 remplacer avec S44'!$C:$BQ,32,0)</f>
        <v>195.2</v>
      </c>
      <c r="C34" s="58">
        <f>VLOOKUP($A34,'S0 remplacer avec S44'!$C:$BQ,39,0)</f>
        <v>41</v>
      </c>
      <c r="D34" s="58">
        <f>VLOOKUP($A34,'S0 remplacer avec S44'!$C:$BQ,40,0)</f>
        <v>89</v>
      </c>
      <c r="E34" s="58">
        <f>VLOOKUP($A34,'S0 remplacer avec S44'!$C:$BQ,22,0)</f>
        <v>2298.4796999999999</v>
      </c>
      <c r="F34" s="66">
        <f>VLOOKUP($A34,'S0 remplacer avec S44'!$C:$BQ,29,0)</f>
        <v>0</v>
      </c>
      <c r="G34" s="66">
        <f>VLOOKUP($A34,'S0 remplacer avec S44'!$C:$BQ,30,0)</f>
        <v>280</v>
      </c>
      <c r="H34" s="66">
        <f>VLOOKUP($A34,'S0 remplacer avec S44'!$C:$BQ,52,0)</f>
        <v>95</v>
      </c>
      <c r="I34" s="66">
        <f>VLOOKUP($A34,'S0 remplacer avec S44'!$C:$BQ,59,0)</f>
        <v>25</v>
      </c>
      <c r="J34" s="66">
        <f>VLOOKUP($A34,'S0 remplacer avec S44'!$C:$BQ,60,0)</f>
        <v>49</v>
      </c>
      <c r="K34" s="58">
        <f>VLOOKUP($A34,'S45'!$C:$BQ,32,0)</f>
        <v>195.2</v>
      </c>
      <c r="L34" s="58">
        <f>VLOOKUP($A34,'S45'!$C:$BQ,39,0)</f>
        <v>41</v>
      </c>
      <c r="M34" s="58">
        <f>VLOOKUP($A34,'S45'!$C:$BQ,40,0)</f>
        <v>89</v>
      </c>
      <c r="N34" s="58">
        <f>VLOOKUP($A34,'S45'!$C:$BQ,22,0)</f>
        <v>2344.2920300000001</v>
      </c>
      <c r="O34" s="66">
        <f>VLOOKUP($A34,'S45'!$C:$BQ,29,0)</f>
        <v>0</v>
      </c>
      <c r="P34" s="66">
        <f>VLOOKUP($A34,'S45'!$C:$BQ,30,0)</f>
        <v>234</v>
      </c>
      <c r="Q34" s="66">
        <f>VLOOKUP($A34,'S45'!$C:$BQ,52,0)</f>
        <v>95</v>
      </c>
      <c r="R34" s="66">
        <f>VLOOKUP($A34,'S45'!$C:$BQ,59,0)</f>
        <v>25</v>
      </c>
      <c r="S34" s="66">
        <f>VLOOKUP($A34,'S45'!$C:$BQ,60,0)</f>
        <v>49</v>
      </c>
      <c r="T34" s="58">
        <f>VLOOKUP($A34,'S46'!$C:$BQ,32,0)</f>
        <v>196.7</v>
      </c>
      <c r="U34" s="58">
        <f>VLOOKUP($A34,'S46'!$C:$BQ,39,0)</f>
        <v>40</v>
      </c>
      <c r="V34" s="58">
        <f>VLOOKUP($A34,'S46'!$C:$BQ,40,0)</f>
        <v>87</v>
      </c>
      <c r="W34" s="58">
        <f>VLOOKUP($A34,'S46'!$C:$BQ,22,0)</f>
        <v>2374.3151200000002</v>
      </c>
      <c r="X34" s="66">
        <f>VLOOKUP($A34,'S46'!$C:$BQ,29,0)</f>
        <v>0</v>
      </c>
      <c r="Y34" s="66">
        <f>VLOOKUP($A34,'S46'!$C:$BQ,30,0)</f>
        <v>204</v>
      </c>
      <c r="Z34" s="66">
        <f>VLOOKUP($A34,'S46'!$C:$BQ,52,0)</f>
        <v>95</v>
      </c>
      <c r="AA34" s="66">
        <f>VLOOKUP($A34,'S46'!$C:$BQ,59,0)</f>
        <v>25</v>
      </c>
      <c r="AB34" s="66">
        <f>VLOOKUP($A34,'S46'!$C:$BQ,60,0)</f>
        <v>49</v>
      </c>
      <c r="AC34" s="58" t="e">
        <f>VLOOKUP($A34,'S47'!$C:$BQ,32,0)</f>
        <v>#N/A</v>
      </c>
      <c r="AD34" s="58" t="e">
        <f>VLOOKUP($A34,'S47'!$C:$BQ,39,0)</f>
        <v>#N/A</v>
      </c>
      <c r="AE34" s="58" t="e">
        <f>VLOOKUP($A34,'S47'!$C:$BQ,40,0)</f>
        <v>#N/A</v>
      </c>
      <c r="AF34" s="58" t="e">
        <f>VLOOKUP($A34,'S47'!$C:$BQ,22,0)</f>
        <v>#N/A</v>
      </c>
      <c r="AG34" s="66" t="e">
        <f>VLOOKUP($A34,'S47'!$C:$BQ,29,0)</f>
        <v>#N/A</v>
      </c>
      <c r="AH34" s="66" t="e">
        <f>VLOOKUP($A34,'S47'!$C:$BQ,30,0)</f>
        <v>#N/A</v>
      </c>
      <c r="AI34" s="66" t="e">
        <f>VLOOKUP($A34,'S47'!$C:$BQ,52,0)</f>
        <v>#N/A</v>
      </c>
      <c r="AJ34" s="66" t="e">
        <f>VLOOKUP($A34,'S47'!$C:$BQ,59,0)</f>
        <v>#N/A</v>
      </c>
      <c r="AK34" s="66" t="e">
        <f>VLOOKUP($A34,'S47'!$C:$BQ,60,0)</f>
        <v>#N/A</v>
      </c>
      <c r="AL34" s="58" t="e">
        <f>VLOOKUP($A34,'S48'!$C:$BQ,32,0)</f>
        <v>#N/A</v>
      </c>
      <c r="AM34" s="58" t="e">
        <f>VLOOKUP($A34,'S48'!$C:$BQ,39,0)</f>
        <v>#N/A</v>
      </c>
      <c r="AN34" s="58" t="e">
        <f>VLOOKUP($A34,'S48'!$C:$BQ,40,0)</f>
        <v>#N/A</v>
      </c>
      <c r="AO34" s="58" t="e">
        <f>VLOOKUP($A34,'S48'!$C:$BQ,22,0)</f>
        <v>#N/A</v>
      </c>
      <c r="AP34" s="66" t="e">
        <f>VLOOKUP($A34,'S48'!$C:$BQ,29,0)</f>
        <v>#N/A</v>
      </c>
      <c r="AQ34" s="66" t="e">
        <f>VLOOKUP($A34,'S48'!$C:$BQ,30,0)</f>
        <v>#N/A</v>
      </c>
      <c r="AR34" s="66" t="e">
        <f>VLOOKUP($A34,'S48'!$C:$BQ,52,0)</f>
        <v>#N/A</v>
      </c>
      <c r="AS34" s="66" t="e">
        <f>VLOOKUP($A34,'S48'!$C:$BQ,59,0)</f>
        <v>#N/A</v>
      </c>
      <c r="AT34" s="66" t="e">
        <f>VLOOKUP($A34,'S48'!$C:$BQ,60,0)</f>
        <v>#N/A</v>
      </c>
      <c r="AU34" s="58" t="e">
        <f>VLOOKUP($A34,'S49'!$C:$BQ,32,0)</f>
        <v>#N/A</v>
      </c>
      <c r="AV34" s="58" t="e">
        <f>VLOOKUP($A34,'S49'!$C:$BQ,39,0)</f>
        <v>#N/A</v>
      </c>
      <c r="AW34" s="58" t="e">
        <f>VLOOKUP($A34,'S49'!$C:$BQ,40,0)</f>
        <v>#N/A</v>
      </c>
      <c r="AX34" s="58" t="e">
        <f>VLOOKUP($A34,'S49'!$C:$BQ,22,0)</f>
        <v>#N/A</v>
      </c>
      <c r="AY34" s="66" t="e">
        <f>VLOOKUP($A34,'S49'!$C:$BQ,29,0)</f>
        <v>#N/A</v>
      </c>
      <c r="AZ34" s="66" t="e">
        <f>VLOOKUP($A34,'S49'!$C:$BQ,30,0)</f>
        <v>#N/A</v>
      </c>
      <c r="BA34" s="66" t="e">
        <f>VLOOKUP($A34,'S49'!$C:$BQ,52,0)</f>
        <v>#N/A</v>
      </c>
      <c r="BB34" s="66" t="e">
        <f>VLOOKUP($A34,'S49'!$C:$BQ,59,0)</f>
        <v>#N/A</v>
      </c>
      <c r="BC34" s="66" t="e">
        <f>VLOOKUP($A34,'S49'!$C:$BQ,60,0)</f>
        <v>#N/A</v>
      </c>
      <c r="BD34" s="58" t="e">
        <f>VLOOKUP($A34,'S50'!$C:$BQ,32,0)</f>
        <v>#N/A</v>
      </c>
      <c r="BE34" s="58" t="e">
        <f>VLOOKUP($A34,'S50'!$C:$BQ,39,0)</f>
        <v>#N/A</v>
      </c>
      <c r="BF34" s="58" t="e">
        <f>VLOOKUP($A34,'S50'!$C:$BQ,40,0)</f>
        <v>#N/A</v>
      </c>
      <c r="BG34" s="58" t="e">
        <f>VLOOKUP($A34,'S50'!$C:$BQ,22,0)</f>
        <v>#N/A</v>
      </c>
      <c r="BH34" s="66" t="e">
        <f>VLOOKUP($A34,'S50'!$C:$BQ,29,0)</f>
        <v>#N/A</v>
      </c>
      <c r="BI34" s="66" t="e">
        <f>VLOOKUP($A34,'S50'!$C:$BQ,30,0)</f>
        <v>#N/A</v>
      </c>
      <c r="BJ34" s="66" t="e">
        <f>VLOOKUP($A34,'S50'!$C:$BQ,52,0)</f>
        <v>#N/A</v>
      </c>
      <c r="BK34" s="66" t="e">
        <f>VLOOKUP($A34,'S50'!$C:$BQ,59,0)</f>
        <v>#N/A</v>
      </c>
      <c r="BL34" s="66" t="e">
        <f>VLOOKUP($A34,'S50'!$C:$BQ,60,0)</f>
        <v>#N/A</v>
      </c>
    </row>
    <row r="35" spans="1:64" x14ac:dyDescent="0.2">
      <c r="A35" s="57" t="s">
        <v>90</v>
      </c>
      <c r="B35" s="58">
        <f>VLOOKUP($A35,'S0 remplacer avec S44'!$C:$BQ,32,0)</f>
        <v>268.75</v>
      </c>
      <c r="C35" s="58">
        <f>VLOOKUP($A35,'S0 remplacer avec S44'!$C:$BQ,39,0)</f>
        <v>97</v>
      </c>
      <c r="D35" s="58">
        <f>VLOOKUP($A35,'S0 remplacer avec S44'!$C:$BQ,40,0)</f>
        <v>171</v>
      </c>
      <c r="E35" s="58">
        <f>VLOOKUP($A35,'S0 remplacer avec S44'!$C:$BQ,22,0)</f>
        <v>3361.0334050000001</v>
      </c>
      <c r="F35" s="66">
        <f>VLOOKUP($A35,'S0 remplacer avec S44'!$C:$BQ,29,0)</f>
        <v>0</v>
      </c>
      <c r="G35" s="66">
        <f>VLOOKUP($A35,'S0 remplacer avec S44'!$C:$BQ,30,0)</f>
        <v>630</v>
      </c>
      <c r="H35" s="66">
        <f>VLOOKUP($A35,'S0 remplacer avec S44'!$C:$BQ,52,0)</f>
        <v>165.2</v>
      </c>
      <c r="I35" s="66">
        <f>VLOOKUP($A35,'S0 remplacer avec S44'!$C:$BQ,59,0)</f>
        <v>21</v>
      </c>
      <c r="J35" s="66">
        <f>VLOOKUP($A35,'S0 remplacer avec S44'!$C:$BQ,60,0)</f>
        <v>58</v>
      </c>
      <c r="K35" s="58">
        <f>VLOOKUP($A35,'S45'!$C:$BQ,32,0)</f>
        <v>272.75</v>
      </c>
      <c r="L35" s="58">
        <f>VLOOKUP($A35,'S45'!$C:$BQ,39,0)</f>
        <v>93</v>
      </c>
      <c r="M35" s="58">
        <f>VLOOKUP($A35,'S45'!$C:$BQ,40,0)</f>
        <v>167</v>
      </c>
      <c r="N35" s="58">
        <f>VLOOKUP($A35,'S45'!$C:$BQ,22,0)</f>
        <v>3398.4081849999998</v>
      </c>
      <c r="O35" s="66">
        <f>VLOOKUP($A35,'S45'!$C:$BQ,29,0)</f>
        <v>0</v>
      </c>
      <c r="P35" s="66">
        <f>VLOOKUP($A35,'S45'!$C:$BQ,30,0)</f>
        <v>593</v>
      </c>
      <c r="Q35" s="66">
        <f>VLOOKUP($A35,'S45'!$C:$BQ,52,0)</f>
        <v>168.2</v>
      </c>
      <c r="R35" s="66">
        <f>VLOOKUP($A35,'S45'!$C:$BQ,59,0)</f>
        <v>18</v>
      </c>
      <c r="S35" s="66">
        <f>VLOOKUP($A35,'S45'!$C:$BQ,60,0)</f>
        <v>55</v>
      </c>
      <c r="T35" s="58">
        <f>VLOOKUP($A35,'S46'!$C:$BQ,32,0)</f>
        <v>272.5</v>
      </c>
      <c r="U35" s="58">
        <f>VLOOKUP($A35,'S46'!$C:$BQ,39,0)</f>
        <v>94</v>
      </c>
      <c r="V35" s="58">
        <f>VLOOKUP($A35,'S46'!$C:$BQ,40,0)</f>
        <v>167</v>
      </c>
      <c r="W35" s="58">
        <f>VLOOKUP($A35,'S46'!$C:$BQ,22,0)</f>
        <v>3405.439445</v>
      </c>
      <c r="X35" s="66">
        <f>VLOOKUP($A35,'S46'!$C:$BQ,29,0)</f>
        <v>0</v>
      </c>
      <c r="Y35" s="66">
        <f>VLOOKUP($A35,'S46'!$C:$BQ,30,0)</f>
        <v>586</v>
      </c>
      <c r="Z35" s="66">
        <f>VLOOKUP($A35,'S46'!$C:$BQ,52,0)</f>
        <v>170.2</v>
      </c>
      <c r="AA35" s="66">
        <f>VLOOKUP($A35,'S46'!$C:$BQ,59,0)</f>
        <v>16</v>
      </c>
      <c r="AB35" s="66">
        <f>VLOOKUP($A35,'S46'!$C:$BQ,60,0)</f>
        <v>53</v>
      </c>
      <c r="AC35" s="58" t="e">
        <f>VLOOKUP($A35,'S47'!$C:$BQ,32,0)</f>
        <v>#N/A</v>
      </c>
      <c r="AD35" s="58" t="e">
        <f>VLOOKUP($A35,'S47'!$C:$BQ,39,0)</f>
        <v>#N/A</v>
      </c>
      <c r="AE35" s="58" t="e">
        <f>VLOOKUP($A35,'S47'!$C:$BQ,40,0)</f>
        <v>#N/A</v>
      </c>
      <c r="AF35" s="58" t="e">
        <f>VLOOKUP($A35,'S47'!$C:$BQ,22,0)</f>
        <v>#N/A</v>
      </c>
      <c r="AG35" s="66" t="e">
        <f>VLOOKUP($A35,'S47'!$C:$BQ,29,0)</f>
        <v>#N/A</v>
      </c>
      <c r="AH35" s="66" t="e">
        <f>VLOOKUP($A35,'S47'!$C:$BQ,30,0)</f>
        <v>#N/A</v>
      </c>
      <c r="AI35" s="66" t="e">
        <f>VLOOKUP($A35,'S47'!$C:$BQ,52,0)</f>
        <v>#N/A</v>
      </c>
      <c r="AJ35" s="66" t="e">
        <f>VLOOKUP($A35,'S47'!$C:$BQ,59,0)</f>
        <v>#N/A</v>
      </c>
      <c r="AK35" s="66" t="e">
        <f>VLOOKUP($A35,'S47'!$C:$BQ,60,0)</f>
        <v>#N/A</v>
      </c>
      <c r="AL35" s="58" t="e">
        <f>VLOOKUP($A35,'S48'!$C:$BQ,32,0)</f>
        <v>#N/A</v>
      </c>
      <c r="AM35" s="58" t="e">
        <f>VLOOKUP($A35,'S48'!$C:$BQ,39,0)</f>
        <v>#N/A</v>
      </c>
      <c r="AN35" s="58" t="e">
        <f>VLOOKUP($A35,'S48'!$C:$BQ,40,0)</f>
        <v>#N/A</v>
      </c>
      <c r="AO35" s="58" t="e">
        <f>VLOOKUP($A35,'S48'!$C:$BQ,22,0)</f>
        <v>#N/A</v>
      </c>
      <c r="AP35" s="66" t="e">
        <f>VLOOKUP($A35,'S48'!$C:$BQ,29,0)</f>
        <v>#N/A</v>
      </c>
      <c r="AQ35" s="66" t="e">
        <f>VLOOKUP($A35,'S48'!$C:$BQ,30,0)</f>
        <v>#N/A</v>
      </c>
      <c r="AR35" s="66" t="e">
        <f>VLOOKUP($A35,'S48'!$C:$BQ,52,0)</f>
        <v>#N/A</v>
      </c>
      <c r="AS35" s="66" t="e">
        <f>VLOOKUP($A35,'S48'!$C:$BQ,59,0)</f>
        <v>#N/A</v>
      </c>
      <c r="AT35" s="66" t="e">
        <f>VLOOKUP($A35,'S48'!$C:$BQ,60,0)</f>
        <v>#N/A</v>
      </c>
      <c r="AU35" s="58" t="e">
        <f>VLOOKUP($A35,'S49'!$C:$BQ,32,0)</f>
        <v>#N/A</v>
      </c>
      <c r="AV35" s="58" t="e">
        <f>VLOOKUP($A35,'S49'!$C:$BQ,39,0)</f>
        <v>#N/A</v>
      </c>
      <c r="AW35" s="58" t="e">
        <f>VLOOKUP($A35,'S49'!$C:$BQ,40,0)</f>
        <v>#N/A</v>
      </c>
      <c r="AX35" s="58" t="e">
        <f>VLOOKUP($A35,'S49'!$C:$BQ,22,0)</f>
        <v>#N/A</v>
      </c>
      <c r="AY35" s="66" t="e">
        <f>VLOOKUP($A35,'S49'!$C:$BQ,29,0)</f>
        <v>#N/A</v>
      </c>
      <c r="AZ35" s="66" t="e">
        <f>VLOOKUP($A35,'S49'!$C:$BQ,30,0)</f>
        <v>#N/A</v>
      </c>
      <c r="BA35" s="66" t="e">
        <f>VLOOKUP($A35,'S49'!$C:$BQ,52,0)</f>
        <v>#N/A</v>
      </c>
      <c r="BB35" s="66" t="e">
        <f>VLOOKUP($A35,'S49'!$C:$BQ,59,0)</f>
        <v>#N/A</v>
      </c>
      <c r="BC35" s="66" t="e">
        <f>VLOOKUP($A35,'S49'!$C:$BQ,60,0)</f>
        <v>#N/A</v>
      </c>
      <c r="BD35" s="58" t="e">
        <f>VLOOKUP($A35,'S50'!$C:$BQ,32,0)</f>
        <v>#N/A</v>
      </c>
      <c r="BE35" s="58" t="e">
        <f>VLOOKUP($A35,'S50'!$C:$BQ,39,0)</f>
        <v>#N/A</v>
      </c>
      <c r="BF35" s="58" t="e">
        <f>VLOOKUP($A35,'S50'!$C:$BQ,40,0)</f>
        <v>#N/A</v>
      </c>
      <c r="BG35" s="58" t="e">
        <f>VLOOKUP($A35,'S50'!$C:$BQ,22,0)</f>
        <v>#N/A</v>
      </c>
      <c r="BH35" s="66" t="e">
        <f>VLOOKUP($A35,'S50'!$C:$BQ,29,0)</f>
        <v>#N/A</v>
      </c>
      <c r="BI35" s="66" t="e">
        <f>VLOOKUP($A35,'S50'!$C:$BQ,30,0)</f>
        <v>#N/A</v>
      </c>
      <c r="BJ35" s="66" t="e">
        <f>VLOOKUP($A35,'S50'!$C:$BQ,52,0)</f>
        <v>#N/A</v>
      </c>
      <c r="BK35" s="66" t="e">
        <f>VLOOKUP($A35,'S50'!$C:$BQ,59,0)</f>
        <v>#N/A</v>
      </c>
      <c r="BL35" s="66" t="e">
        <f>VLOOKUP($A35,'S50'!$C:$BQ,60,0)</f>
        <v>#N/A</v>
      </c>
    </row>
    <row r="36" spans="1:64" x14ac:dyDescent="0.2">
      <c r="A36" s="57" t="s">
        <v>91</v>
      </c>
      <c r="B36" s="58">
        <f>VLOOKUP($A36,'S0 remplacer avec S44'!$C:$BQ,32,0)</f>
        <v>142.75</v>
      </c>
      <c r="C36" s="58">
        <f>VLOOKUP($A36,'S0 remplacer avec S44'!$C:$BQ,39,0)</f>
        <v>42</v>
      </c>
      <c r="D36" s="58">
        <f>VLOOKUP($A36,'S0 remplacer avec S44'!$C:$BQ,40,0)</f>
        <v>79</v>
      </c>
      <c r="E36" s="58">
        <f>VLOOKUP($A36,'S0 remplacer avec S44'!$C:$BQ,22,0)</f>
        <v>1218.8441350000001</v>
      </c>
      <c r="F36" s="66">
        <f>VLOOKUP($A36,'S0 remplacer avec S44'!$C:$BQ,29,0)</f>
        <v>455</v>
      </c>
      <c r="G36" s="66">
        <f>VLOOKUP($A36,'S0 remplacer avec S44'!$C:$BQ,30,0)</f>
        <v>790</v>
      </c>
      <c r="H36" s="66">
        <f>VLOOKUP($A36,'S0 remplacer avec S44'!$C:$BQ,52,0)</f>
        <v>101.2</v>
      </c>
      <c r="I36" s="66">
        <f>VLOOKUP($A36,'S0 remplacer avec S44'!$C:$BQ,59,0)</f>
        <v>0</v>
      </c>
      <c r="J36" s="66">
        <f>VLOOKUP($A36,'S0 remplacer avec S44'!$C:$BQ,60,0)</f>
        <v>11</v>
      </c>
      <c r="K36" s="58">
        <f>VLOOKUP($A36,'S45'!$C:$BQ,32,0)</f>
        <v>138.94999999999999</v>
      </c>
      <c r="L36" s="58">
        <f>VLOOKUP($A36,'S45'!$C:$BQ,39,0)</f>
        <v>46</v>
      </c>
      <c r="M36" s="58">
        <f>VLOOKUP($A36,'S45'!$C:$BQ,40,0)</f>
        <v>82</v>
      </c>
      <c r="N36" s="58">
        <f>VLOOKUP($A36,'S45'!$C:$BQ,22,0)</f>
        <v>1223.625505</v>
      </c>
      <c r="O36" s="66">
        <f>VLOOKUP($A36,'S45'!$C:$BQ,29,0)</f>
        <v>450</v>
      </c>
      <c r="P36" s="66">
        <f>VLOOKUP($A36,'S45'!$C:$BQ,30,0)</f>
        <v>785</v>
      </c>
      <c r="Q36" s="66">
        <f>VLOOKUP($A36,'S45'!$C:$BQ,52,0)</f>
        <v>101.2</v>
      </c>
      <c r="R36" s="66">
        <f>VLOOKUP($A36,'S45'!$C:$BQ,59,0)</f>
        <v>0</v>
      </c>
      <c r="S36" s="66">
        <f>VLOOKUP($A36,'S45'!$C:$BQ,60,0)</f>
        <v>11</v>
      </c>
      <c r="T36" s="58">
        <f>VLOOKUP($A36,'S46'!$C:$BQ,32,0)</f>
        <v>138.94999999999999</v>
      </c>
      <c r="U36" s="58">
        <f>VLOOKUP($A36,'S46'!$C:$BQ,39,0)</f>
        <v>46</v>
      </c>
      <c r="V36" s="58">
        <f>VLOOKUP($A36,'S46'!$C:$BQ,40,0)</f>
        <v>82</v>
      </c>
      <c r="W36" s="58">
        <f>VLOOKUP($A36,'S46'!$C:$BQ,22,0)</f>
        <v>1227.5145050000001</v>
      </c>
      <c r="X36" s="66">
        <f>VLOOKUP($A36,'S46'!$C:$BQ,29,0)</f>
        <v>447</v>
      </c>
      <c r="Y36" s="66">
        <f>VLOOKUP($A36,'S46'!$C:$BQ,30,0)</f>
        <v>781</v>
      </c>
      <c r="Z36" s="66">
        <f>VLOOKUP($A36,'S46'!$C:$BQ,52,0)</f>
        <v>101.2</v>
      </c>
      <c r="AA36" s="66">
        <f>VLOOKUP($A36,'S46'!$C:$BQ,59,0)</f>
        <v>0</v>
      </c>
      <c r="AB36" s="66">
        <f>VLOOKUP($A36,'S46'!$C:$BQ,60,0)</f>
        <v>11</v>
      </c>
      <c r="AC36" s="58" t="e">
        <f>VLOOKUP($A36,'S47'!$C:$BQ,32,0)</f>
        <v>#N/A</v>
      </c>
      <c r="AD36" s="58" t="e">
        <f>VLOOKUP($A36,'S47'!$C:$BQ,39,0)</f>
        <v>#N/A</v>
      </c>
      <c r="AE36" s="58" t="e">
        <f>VLOOKUP($A36,'S47'!$C:$BQ,40,0)</f>
        <v>#N/A</v>
      </c>
      <c r="AF36" s="58" t="e">
        <f>VLOOKUP($A36,'S47'!$C:$BQ,22,0)</f>
        <v>#N/A</v>
      </c>
      <c r="AG36" s="66" t="e">
        <f>VLOOKUP($A36,'S47'!$C:$BQ,29,0)</f>
        <v>#N/A</v>
      </c>
      <c r="AH36" s="66" t="e">
        <f>VLOOKUP($A36,'S47'!$C:$BQ,30,0)</f>
        <v>#N/A</v>
      </c>
      <c r="AI36" s="66" t="e">
        <f>VLOOKUP($A36,'S47'!$C:$BQ,52,0)</f>
        <v>#N/A</v>
      </c>
      <c r="AJ36" s="66" t="e">
        <f>VLOOKUP($A36,'S47'!$C:$BQ,59,0)</f>
        <v>#N/A</v>
      </c>
      <c r="AK36" s="66" t="e">
        <f>VLOOKUP($A36,'S47'!$C:$BQ,60,0)</f>
        <v>#N/A</v>
      </c>
      <c r="AL36" s="58" t="e">
        <f>VLOOKUP($A36,'S48'!$C:$BQ,32,0)</f>
        <v>#N/A</v>
      </c>
      <c r="AM36" s="58" t="e">
        <f>VLOOKUP($A36,'S48'!$C:$BQ,39,0)</f>
        <v>#N/A</v>
      </c>
      <c r="AN36" s="58" t="e">
        <f>VLOOKUP($A36,'S48'!$C:$BQ,40,0)</f>
        <v>#N/A</v>
      </c>
      <c r="AO36" s="58" t="e">
        <f>VLOOKUP($A36,'S48'!$C:$BQ,22,0)</f>
        <v>#N/A</v>
      </c>
      <c r="AP36" s="66" t="e">
        <f>VLOOKUP($A36,'S48'!$C:$BQ,29,0)</f>
        <v>#N/A</v>
      </c>
      <c r="AQ36" s="66" t="e">
        <f>VLOOKUP($A36,'S48'!$C:$BQ,30,0)</f>
        <v>#N/A</v>
      </c>
      <c r="AR36" s="66" t="e">
        <f>VLOOKUP($A36,'S48'!$C:$BQ,52,0)</f>
        <v>#N/A</v>
      </c>
      <c r="AS36" s="66" t="e">
        <f>VLOOKUP($A36,'S48'!$C:$BQ,59,0)</f>
        <v>#N/A</v>
      </c>
      <c r="AT36" s="66" t="e">
        <f>VLOOKUP($A36,'S48'!$C:$BQ,60,0)</f>
        <v>#N/A</v>
      </c>
      <c r="AU36" s="58" t="e">
        <f>VLOOKUP($A36,'S49'!$C:$BQ,32,0)</f>
        <v>#N/A</v>
      </c>
      <c r="AV36" s="58" t="e">
        <f>VLOOKUP($A36,'S49'!$C:$BQ,39,0)</f>
        <v>#N/A</v>
      </c>
      <c r="AW36" s="58" t="e">
        <f>VLOOKUP($A36,'S49'!$C:$BQ,40,0)</f>
        <v>#N/A</v>
      </c>
      <c r="AX36" s="58" t="e">
        <f>VLOOKUP($A36,'S49'!$C:$BQ,22,0)</f>
        <v>#N/A</v>
      </c>
      <c r="AY36" s="66" t="e">
        <f>VLOOKUP($A36,'S49'!$C:$BQ,29,0)</f>
        <v>#N/A</v>
      </c>
      <c r="AZ36" s="66" t="e">
        <f>VLOOKUP($A36,'S49'!$C:$BQ,30,0)</f>
        <v>#N/A</v>
      </c>
      <c r="BA36" s="66" t="e">
        <f>VLOOKUP($A36,'S49'!$C:$BQ,52,0)</f>
        <v>#N/A</v>
      </c>
      <c r="BB36" s="66" t="e">
        <f>VLOOKUP($A36,'S49'!$C:$BQ,59,0)</f>
        <v>#N/A</v>
      </c>
      <c r="BC36" s="66" t="e">
        <f>VLOOKUP($A36,'S49'!$C:$BQ,60,0)</f>
        <v>#N/A</v>
      </c>
      <c r="BD36" s="58" t="e">
        <f>VLOOKUP($A36,'S50'!$C:$BQ,32,0)</f>
        <v>#N/A</v>
      </c>
      <c r="BE36" s="58" t="e">
        <f>VLOOKUP($A36,'S50'!$C:$BQ,39,0)</f>
        <v>#N/A</v>
      </c>
      <c r="BF36" s="58" t="e">
        <f>VLOOKUP($A36,'S50'!$C:$BQ,40,0)</f>
        <v>#N/A</v>
      </c>
      <c r="BG36" s="58" t="e">
        <f>VLOOKUP($A36,'S50'!$C:$BQ,22,0)</f>
        <v>#N/A</v>
      </c>
      <c r="BH36" s="66" t="e">
        <f>VLOOKUP($A36,'S50'!$C:$BQ,29,0)</f>
        <v>#N/A</v>
      </c>
      <c r="BI36" s="66" t="e">
        <f>VLOOKUP($A36,'S50'!$C:$BQ,30,0)</f>
        <v>#N/A</v>
      </c>
      <c r="BJ36" s="66" t="e">
        <f>VLOOKUP($A36,'S50'!$C:$BQ,52,0)</f>
        <v>#N/A</v>
      </c>
      <c r="BK36" s="66" t="e">
        <f>VLOOKUP($A36,'S50'!$C:$BQ,59,0)</f>
        <v>#N/A</v>
      </c>
      <c r="BL36" s="66" t="e">
        <f>VLOOKUP($A36,'S50'!$C:$BQ,60,0)</f>
        <v>#N/A</v>
      </c>
    </row>
    <row r="37" spans="1:64" x14ac:dyDescent="0.2">
      <c r="A37" s="57" t="s">
        <v>92</v>
      </c>
      <c r="B37" s="58">
        <f>VLOOKUP($A37,'S0 remplacer avec S44'!$C:$BQ,32,0)</f>
        <v>177.3</v>
      </c>
      <c r="C37" s="58">
        <f>VLOOKUP($A37,'S0 remplacer avec S44'!$C:$BQ,39,0)</f>
        <v>84</v>
      </c>
      <c r="D37" s="58">
        <f>VLOOKUP($A37,'S0 remplacer avec S44'!$C:$BQ,40,0)</f>
        <v>136</v>
      </c>
      <c r="E37" s="58">
        <f>VLOOKUP($A37,'S0 remplacer avec S44'!$C:$BQ,22,0)</f>
        <v>2837.3960149999998</v>
      </c>
      <c r="F37" s="66">
        <f>VLOOKUP($A37,'S0 remplacer avec S44'!$C:$BQ,29,0)</f>
        <v>0</v>
      </c>
      <c r="G37" s="66">
        <f>VLOOKUP($A37,'S0 remplacer avec S44'!$C:$BQ,30,0)</f>
        <v>8</v>
      </c>
      <c r="H37" s="66">
        <f>VLOOKUP($A37,'S0 remplacer avec S44'!$C:$BQ,52,0)</f>
        <v>131</v>
      </c>
      <c r="I37" s="66">
        <f>VLOOKUP($A37,'S0 remplacer avec S44'!$C:$BQ,59,0)</f>
        <v>2</v>
      </c>
      <c r="J37" s="66">
        <f>VLOOKUP($A37,'S0 remplacer avec S44'!$C:$BQ,60,0)</f>
        <v>28</v>
      </c>
      <c r="K37" s="58">
        <f>VLOOKUP($A37,'S45'!$C:$BQ,32,0)</f>
        <v>184.3</v>
      </c>
      <c r="L37" s="58">
        <f>VLOOKUP($A37,'S45'!$C:$BQ,39,0)</f>
        <v>77</v>
      </c>
      <c r="M37" s="58">
        <f>VLOOKUP($A37,'S45'!$C:$BQ,40,0)</f>
        <v>129</v>
      </c>
      <c r="N37" s="58">
        <f>VLOOKUP($A37,'S45'!$C:$BQ,22,0)</f>
        <v>2891.8024650000002</v>
      </c>
      <c r="O37" s="66">
        <f>VLOOKUP($A37,'S45'!$C:$BQ,29,0)</f>
        <v>0</v>
      </c>
      <c r="P37" s="66">
        <f>VLOOKUP($A37,'S45'!$C:$BQ,30,0)</f>
        <v>0</v>
      </c>
      <c r="Q37" s="66">
        <f>VLOOKUP($A37,'S45'!$C:$BQ,52,0)</f>
        <v>132</v>
      </c>
      <c r="R37" s="66">
        <f>VLOOKUP($A37,'S45'!$C:$BQ,59,0)</f>
        <v>1</v>
      </c>
      <c r="S37" s="66">
        <f>VLOOKUP($A37,'S45'!$C:$BQ,60,0)</f>
        <v>27</v>
      </c>
      <c r="T37" s="58">
        <f>VLOOKUP($A37,'S46'!$C:$BQ,32,0)</f>
        <v>184.3</v>
      </c>
      <c r="U37" s="58">
        <f>VLOOKUP($A37,'S46'!$C:$BQ,39,0)</f>
        <v>77</v>
      </c>
      <c r="V37" s="58">
        <f>VLOOKUP($A37,'S46'!$C:$BQ,40,0)</f>
        <v>129</v>
      </c>
      <c r="W37" s="58">
        <f>VLOOKUP($A37,'S46'!$C:$BQ,22,0)</f>
        <v>2893.0565750000001</v>
      </c>
      <c r="X37" s="66">
        <f>VLOOKUP($A37,'S46'!$C:$BQ,29,0)</f>
        <v>0</v>
      </c>
      <c r="Y37" s="66">
        <f>VLOOKUP($A37,'S46'!$C:$BQ,30,0)</f>
        <v>0</v>
      </c>
      <c r="Z37" s="66">
        <f>VLOOKUP($A37,'S46'!$C:$BQ,52,0)</f>
        <v>134</v>
      </c>
      <c r="AA37" s="66">
        <f>VLOOKUP($A37,'S46'!$C:$BQ,59,0)</f>
        <v>0</v>
      </c>
      <c r="AB37" s="66">
        <f>VLOOKUP($A37,'S46'!$C:$BQ,60,0)</f>
        <v>25</v>
      </c>
      <c r="AC37" s="58" t="e">
        <f>VLOOKUP($A37,'S47'!$C:$BQ,32,0)</f>
        <v>#N/A</v>
      </c>
      <c r="AD37" s="58" t="e">
        <f>VLOOKUP($A37,'S47'!$C:$BQ,39,0)</f>
        <v>#N/A</v>
      </c>
      <c r="AE37" s="58" t="e">
        <f>VLOOKUP($A37,'S47'!$C:$BQ,40,0)</f>
        <v>#N/A</v>
      </c>
      <c r="AF37" s="58" t="e">
        <f>VLOOKUP($A37,'S47'!$C:$BQ,22,0)</f>
        <v>#N/A</v>
      </c>
      <c r="AG37" s="66" t="e">
        <f>VLOOKUP($A37,'S47'!$C:$BQ,29,0)</f>
        <v>#N/A</v>
      </c>
      <c r="AH37" s="66" t="e">
        <f>VLOOKUP($A37,'S47'!$C:$BQ,30,0)</f>
        <v>#N/A</v>
      </c>
      <c r="AI37" s="66" t="e">
        <f>VLOOKUP($A37,'S47'!$C:$BQ,52,0)</f>
        <v>#N/A</v>
      </c>
      <c r="AJ37" s="66" t="e">
        <f>VLOOKUP($A37,'S47'!$C:$BQ,59,0)</f>
        <v>#N/A</v>
      </c>
      <c r="AK37" s="66" t="e">
        <f>VLOOKUP($A37,'S47'!$C:$BQ,60,0)</f>
        <v>#N/A</v>
      </c>
      <c r="AL37" s="58" t="e">
        <f>VLOOKUP($A37,'S48'!$C:$BQ,32,0)</f>
        <v>#N/A</v>
      </c>
      <c r="AM37" s="58" t="e">
        <f>VLOOKUP($A37,'S48'!$C:$BQ,39,0)</f>
        <v>#N/A</v>
      </c>
      <c r="AN37" s="58" t="e">
        <f>VLOOKUP($A37,'S48'!$C:$BQ,40,0)</f>
        <v>#N/A</v>
      </c>
      <c r="AO37" s="58" t="e">
        <f>VLOOKUP($A37,'S48'!$C:$BQ,22,0)</f>
        <v>#N/A</v>
      </c>
      <c r="AP37" s="66" t="e">
        <f>VLOOKUP($A37,'S48'!$C:$BQ,29,0)</f>
        <v>#N/A</v>
      </c>
      <c r="AQ37" s="66" t="e">
        <f>VLOOKUP($A37,'S48'!$C:$BQ,30,0)</f>
        <v>#N/A</v>
      </c>
      <c r="AR37" s="66" t="e">
        <f>VLOOKUP($A37,'S48'!$C:$BQ,52,0)</f>
        <v>#N/A</v>
      </c>
      <c r="AS37" s="66" t="e">
        <f>VLOOKUP($A37,'S48'!$C:$BQ,59,0)</f>
        <v>#N/A</v>
      </c>
      <c r="AT37" s="66" t="e">
        <f>VLOOKUP($A37,'S48'!$C:$BQ,60,0)</f>
        <v>#N/A</v>
      </c>
      <c r="AU37" s="58" t="e">
        <f>VLOOKUP($A37,'S49'!$C:$BQ,32,0)</f>
        <v>#N/A</v>
      </c>
      <c r="AV37" s="58" t="e">
        <f>VLOOKUP($A37,'S49'!$C:$BQ,39,0)</f>
        <v>#N/A</v>
      </c>
      <c r="AW37" s="58" t="e">
        <f>VLOOKUP($A37,'S49'!$C:$BQ,40,0)</f>
        <v>#N/A</v>
      </c>
      <c r="AX37" s="58" t="e">
        <f>VLOOKUP($A37,'S49'!$C:$BQ,22,0)</f>
        <v>#N/A</v>
      </c>
      <c r="AY37" s="66" t="e">
        <f>VLOOKUP($A37,'S49'!$C:$BQ,29,0)</f>
        <v>#N/A</v>
      </c>
      <c r="AZ37" s="66" t="e">
        <f>VLOOKUP($A37,'S49'!$C:$BQ,30,0)</f>
        <v>#N/A</v>
      </c>
      <c r="BA37" s="66" t="e">
        <f>VLOOKUP($A37,'S49'!$C:$BQ,52,0)</f>
        <v>#N/A</v>
      </c>
      <c r="BB37" s="66" t="e">
        <f>VLOOKUP($A37,'S49'!$C:$BQ,59,0)</f>
        <v>#N/A</v>
      </c>
      <c r="BC37" s="66" t="e">
        <f>VLOOKUP($A37,'S49'!$C:$BQ,60,0)</f>
        <v>#N/A</v>
      </c>
      <c r="BD37" s="58" t="e">
        <f>VLOOKUP($A37,'S50'!$C:$BQ,32,0)</f>
        <v>#N/A</v>
      </c>
      <c r="BE37" s="58" t="e">
        <f>VLOOKUP($A37,'S50'!$C:$BQ,39,0)</f>
        <v>#N/A</v>
      </c>
      <c r="BF37" s="58" t="e">
        <f>VLOOKUP($A37,'S50'!$C:$BQ,40,0)</f>
        <v>#N/A</v>
      </c>
      <c r="BG37" s="58" t="e">
        <f>VLOOKUP($A37,'S50'!$C:$BQ,22,0)</f>
        <v>#N/A</v>
      </c>
      <c r="BH37" s="66" t="e">
        <f>VLOOKUP($A37,'S50'!$C:$BQ,29,0)</f>
        <v>#N/A</v>
      </c>
      <c r="BI37" s="66" t="e">
        <f>VLOOKUP($A37,'S50'!$C:$BQ,30,0)</f>
        <v>#N/A</v>
      </c>
      <c r="BJ37" s="66" t="e">
        <f>VLOOKUP($A37,'S50'!$C:$BQ,52,0)</f>
        <v>#N/A</v>
      </c>
      <c r="BK37" s="66" t="e">
        <f>VLOOKUP($A37,'S50'!$C:$BQ,59,0)</f>
        <v>#N/A</v>
      </c>
      <c r="BL37" s="66" t="e">
        <f>VLOOKUP($A37,'S50'!$C:$BQ,60,0)</f>
        <v>#N/A</v>
      </c>
    </row>
    <row r="38" spans="1:64" x14ac:dyDescent="0.2">
      <c r="A38" s="57" t="s">
        <v>93</v>
      </c>
      <c r="B38" s="58">
        <f>VLOOKUP($A38,'S0 remplacer avec S44'!$C:$BQ,32,0)</f>
        <v>322.05</v>
      </c>
      <c r="C38" s="58">
        <f>VLOOKUP($A38,'S0 remplacer avec S44'!$C:$BQ,39,0)</f>
        <v>162</v>
      </c>
      <c r="D38" s="58">
        <f>VLOOKUP($A38,'S0 remplacer avec S44'!$C:$BQ,40,0)</f>
        <v>259</v>
      </c>
      <c r="E38" s="58">
        <f>VLOOKUP($A38,'S0 remplacer avec S44'!$C:$BQ,22,0)</f>
        <v>5070.1574049999999</v>
      </c>
      <c r="F38" s="66">
        <f>VLOOKUP($A38,'S0 remplacer avec S44'!$C:$BQ,29,0)</f>
        <v>0</v>
      </c>
      <c r="G38" s="66">
        <f>VLOOKUP($A38,'S0 remplacer avec S44'!$C:$BQ,30,0)</f>
        <v>210</v>
      </c>
      <c r="H38" s="66">
        <f>VLOOKUP($A38,'S0 remplacer avec S44'!$C:$BQ,52,0)</f>
        <v>246</v>
      </c>
      <c r="I38" s="66">
        <f>VLOOKUP($A38,'S0 remplacer avec S44'!$C:$BQ,59,0)</f>
        <v>0</v>
      </c>
      <c r="J38" s="66">
        <f>VLOOKUP($A38,'S0 remplacer avec S44'!$C:$BQ,60,0)</f>
        <v>49</v>
      </c>
      <c r="K38" s="58">
        <f>VLOOKUP($A38,'S45'!$C:$BQ,32,0)</f>
        <v>331.05</v>
      </c>
      <c r="L38" s="58">
        <f>VLOOKUP($A38,'S45'!$C:$BQ,39,0)</f>
        <v>153</v>
      </c>
      <c r="M38" s="58">
        <f>VLOOKUP($A38,'S45'!$C:$BQ,40,0)</f>
        <v>250</v>
      </c>
      <c r="N38" s="58">
        <f>VLOOKUP($A38,'S45'!$C:$BQ,22,0)</f>
        <v>5123.0121550000003</v>
      </c>
      <c r="O38" s="66">
        <f>VLOOKUP($A38,'S45'!$C:$BQ,29,0)</f>
        <v>0</v>
      </c>
      <c r="P38" s="66">
        <f>VLOOKUP($A38,'S45'!$C:$BQ,30,0)</f>
        <v>157</v>
      </c>
      <c r="Q38" s="66">
        <f>VLOOKUP($A38,'S45'!$C:$BQ,52,0)</f>
        <v>256</v>
      </c>
      <c r="R38" s="66">
        <f>VLOOKUP($A38,'S45'!$C:$BQ,59,0)</f>
        <v>0</v>
      </c>
      <c r="S38" s="66">
        <f>VLOOKUP($A38,'S45'!$C:$BQ,60,0)</f>
        <v>39</v>
      </c>
      <c r="T38" s="58">
        <f>VLOOKUP($A38,'S46'!$C:$BQ,32,0)</f>
        <v>331.55</v>
      </c>
      <c r="U38" s="58">
        <f>VLOOKUP($A38,'S46'!$C:$BQ,39,0)</f>
        <v>153</v>
      </c>
      <c r="V38" s="58">
        <f>VLOOKUP($A38,'S46'!$C:$BQ,40,0)</f>
        <v>249</v>
      </c>
      <c r="W38" s="58">
        <f>VLOOKUP($A38,'S46'!$C:$BQ,22,0)</f>
        <v>5144.5087050000002</v>
      </c>
      <c r="X38" s="66">
        <f>VLOOKUP($A38,'S46'!$C:$BQ,29,0)</f>
        <v>0</v>
      </c>
      <c r="Y38" s="66">
        <f>VLOOKUP($A38,'S46'!$C:$BQ,30,0)</f>
        <v>136</v>
      </c>
      <c r="Z38" s="66">
        <f>VLOOKUP($A38,'S46'!$C:$BQ,52,0)</f>
        <v>259</v>
      </c>
      <c r="AA38" s="66">
        <f>VLOOKUP($A38,'S46'!$C:$BQ,59,0)</f>
        <v>0</v>
      </c>
      <c r="AB38" s="66">
        <f>VLOOKUP($A38,'S46'!$C:$BQ,60,0)</f>
        <v>36</v>
      </c>
      <c r="AC38" s="58" t="e">
        <f>VLOOKUP($A38,'S47'!$C:$BQ,32,0)</f>
        <v>#N/A</v>
      </c>
      <c r="AD38" s="58" t="e">
        <f>VLOOKUP($A38,'S47'!$C:$BQ,39,0)</f>
        <v>#N/A</v>
      </c>
      <c r="AE38" s="58" t="e">
        <f>VLOOKUP($A38,'S47'!$C:$BQ,40,0)</f>
        <v>#N/A</v>
      </c>
      <c r="AF38" s="58" t="e">
        <f>VLOOKUP($A38,'S47'!$C:$BQ,22,0)</f>
        <v>#N/A</v>
      </c>
      <c r="AG38" s="66" t="e">
        <f>VLOOKUP($A38,'S47'!$C:$BQ,29,0)</f>
        <v>#N/A</v>
      </c>
      <c r="AH38" s="66" t="e">
        <f>VLOOKUP($A38,'S47'!$C:$BQ,30,0)</f>
        <v>#N/A</v>
      </c>
      <c r="AI38" s="66" t="e">
        <f>VLOOKUP($A38,'S47'!$C:$BQ,52,0)</f>
        <v>#N/A</v>
      </c>
      <c r="AJ38" s="66" t="e">
        <f>VLOOKUP($A38,'S47'!$C:$BQ,59,0)</f>
        <v>#N/A</v>
      </c>
      <c r="AK38" s="66" t="e">
        <f>VLOOKUP($A38,'S47'!$C:$BQ,60,0)</f>
        <v>#N/A</v>
      </c>
      <c r="AL38" s="58" t="e">
        <f>VLOOKUP($A38,'S48'!$C:$BQ,32,0)</f>
        <v>#N/A</v>
      </c>
      <c r="AM38" s="58" t="e">
        <f>VLOOKUP($A38,'S48'!$C:$BQ,39,0)</f>
        <v>#N/A</v>
      </c>
      <c r="AN38" s="58" t="e">
        <f>VLOOKUP($A38,'S48'!$C:$BQ,40,0)</f>
        <v>#N/A</v>
      </c>
      <c r="AO38" s="58" t="e">
        <f>VLOOKUP($A38,'S48'!$C:$BQ,22,0)</f>
        <v>#N/A</v>
      </c>
      <c r="AP38" s="66" t="e">
        <f>VLOOKUP($A38,'S48'!$C:$BQ,29,0)</f>
        <v>#N/A</v>
      </c>
      <c r="AQ38" s="66" t="e">
        <f>VLOOKUP($A38,'S48'!$C:$BQ,30,0)</f>
        <v>#N/A</v>
      </c>
      <c r="AR38" s="66" t="e">
        <f>VLOOKUP($A38,'S48'!$C:$BQ,52,0)</f>
        <v>#N/A</v>
      </c>
      <c r="AS38" s="66" t="e">
        <f>VLOOKUP($A38,'S48'!$C:$BQ,59,0)</f>
        <v>#N/A</v>
      </c>
      <c r="AT38" s="66" t="e">
        <f>VLOOKUP($A38,'S48'!$C:$BQ,60,0)</f>
        <v>#N/A</v>
      </c>
      <c r="AU38" s="58" t="e">
        <f>VLOOKUP($A38,'S49'!$C:$BQ,32,0)</f>
        <v>#N/A</v>
      </c>
      <c r="AV38" s="58" t="e">
        <f>VLOOKUP($A38,'S49'!$C:$BQ,39,0)</f>
        <v>#N/A</v>
      </c>
      <c r="AW38" s="58" t="e">
        <f>VLOOKUP($A38,'S49'!$C:$BQ,40,0)</f>
        <v>#N/A</v>
      </c>
      <c r="AX38" s="58" t="e">
        <f>VLOOKUP($A38,'S49'!$C:$BQ,22,0)</f>
        <v>#N/A</v>
      </c>
      <c r="AY38" s="66" t="e">
        <f>VLOOKUP($A38,'S49'!$C:$BQ,29,0)</f>
        <v>#N/A</v>
      </c>
      <c r="AZ38" s="66" t="e">
        <f>VLOOKUP($A38,'S49'!$C:$BQ,30,0)</f>
        <v>#N/A</v>
      </c>
      <c r="BA38" s="66" t="e">
        <f>VLOOKUP($A38,'S49'!$C:$BQ,52,0)</f>
        <v>#N/A</v>
      </c>
      <c r="BB38" s="66" t="e">
        <f>VLOOKUP($A38,'S49'!$C:$BQ,59,0)</f>
        <v>#N/A</v>
      </c>
      <c r="BC38" s="66" t="e">
        <f>VLOOKUP($A38,'S49'!$C:$BQ,60,0)</f>
        <v>#N/A</v>
      </c>
      <c r="BD38" s="58" t="e">
        <f>VLOOKUP($A38,'S50'!$C:$BQ,32,0)</f>
        <v>#N/A</v>
      </c>
      <c r="BE38" s="58" t="e">
        <f>VLOOKUP($A38,'S50'!$C:$BQ,39,0)</f>
        <v>#N/A</v>
      </c>
      <c r="BF38" s="58" t="e">
        <f>VLOOKUP($A38,'S50'!$C:$BQ,40,0)</f>
        <v>#N/A</v>
      </c>
      <c r="BG38" s="58" t="e">
        <f>VLOOKUP($A38,'S50'!$C:$BQ,22,0)</f>
        <v>#N/A</v>
      </c>
      <c r="BH38" s="66" t="e">
        <f>VLOOKUP($A38,'S50'!$C:$BQ,29,0)</f>
        <v>#N/A</v>
      </c>
      <c r="BI38" s="66" t="e">
        <f>VLOOKUP($A38,'S50'!$C:$BQ,30,0)</f>
        <v>#N/A</v>
      </c>
      <c r="BJ38" s="66" t="e">
        <f>VLOOKUP($A38,'S50'!$C:$BQ,52,0)</f>
        <v>#N/A</v>
      </c>
      <c r="BK38" s="66" t="e">
        <f>VLOOKUP($A38,'S50'!$C:$BQ,59,0)</f>
        <v>#N/A</v>
      </c>
      <c r="BL38" s="66" t="e">
        <f>VLOOKUP($A38,'S50'!$C:$BQ,60,0)</f>
        <v>#N/A</v>
      </c>
    </row>
    <row r="39" spans="1:64" x14ac:dyDescent="0.2">
      <c r="A39" s="57" t="s">
        <v>94</v>
      </c>
      <c r="B39" s="58">
        <f>VLOOKUP($A39,'S0 remplacer avec S44'!$C:$BQ,32,0)</f>
        <v>100.35</v>
      </c>
      <c r="C39" s="58">
        <f>VLOOKUP($A39,'S0 remplacer avec S44'!$C:$BQ,39,0)</f>
        <v>53</v>
      </c>
      <c r="D39" s="58">
        <f>VLOOKUP($A39,'S0 remplacer avec S44'!$C:$BQ,40,0)</f>
        <v>83</v>
      </c>
      <c r="E39" s="58">
        <f>VLOOKUP($A39,'S0 remplacer avec S44'!$C:$BQ,22,0)</f>
        <v>1184.9787899999999</v>
      </c>
      <c r="F39" s="66">
        <f>VLOOKUP($A39,'S0 remplacer avec S44'!$C:$BQ,29,0)</f>
        <v>203</v>
      </c>
      <c r="G39" s="66">
        <f>VLOOKUP($A39,'S0 remplacer avec S44'!$C:$BQ,30,0)</f>
        <v>480</v>
      </c>
      <c r="H39" s="66">
        <f>VLOOKUP($A39,'S0 remplacer avec S44'!$C:$BQ,52,0)</f>
        <v>63.6</v>
      </c>
      <c r="I39" s="66">
        <f>VLOOKUP($A39,'S0 remplacer avec S44'!$C:$BQ,59,0)</f>
        <v>14</v>
      </c>
      <c r="J39" s="66">
        <f>VLOOKUP($A39,'S0 remplacer avec S44'!$C:$BQ,60,0)</f>
        <v>30</v>
      </c>
      <c r="K39" s="58">
        <f>VLOOKUP($A39,'S45'!$C:$BQ,32,0)</f>
        <v>100.35</v>
      </c>
      <c r="L39" s="58">
        <f>VLOOKUP($A39,'S45'!$C:$BQ,39,0)</f>
        <v>53</v>
      </c>
      <c r="M39" s="58">
        <f>VLOOKUP($A39,'S45'!$C:$BQ,40,0)</f>
        <v>83</v>
      </c>
      <c r="N39" s="58">
        <f>VLOOKUP($A39,'S45'!$C:$BQ,22,0)</f>
        <v>1201.3249599999999</v>
      </c>
      <c r="O39" s="66">
        <f>VLOOKUP($A39,'S45'!$C:$BQ,29,0)</f>
        <v>186</v>
      </c>
      <c r="P39" s="66">
        <f>VLOOKUP($A39,'S45'!$C:$BQ,30,0)</f>
        <v>464</v>
      </c>
      <c r="Q39" s="66">
        <f>VLOOKUP($A39,'S45'!$C:$BQ,52,0)</f>
        <v>63.6</v>
      </c>
      <c r="R39" s="66">
        <f>VLOOKUP($A39,'S45'!$C:$BQ,59,0)</f>
        <v>14</v>
      </c>
      <c r="S39" s="66">
        <f>VLOOKUP($A39,'S45'!$C:$BQ,60,0)</f>
        <v>30</v>
      </c>
      <c r="T39" s="58">
        <f>VLOOKUP($A39,'S46'!$C:$BQ,32,0)</f>
        <v>99.85</v>
      </c>
      <c r="U39" s="58">
        <f>VLOOKUP($A39,'S46'!$C:$BQ,39,0)</f>
        <v>53</v>
      </c>
      <c r="V39" s="58">
        <f>VLOOKUP($A39,'S46'!$C:$BQ,40,0)</f>
        <v>84</v>
      </c>
      <c r="W39" s="58">
        <f>VLOOKUP($A39,'S46'!$C:$BQ,22,0)</f>
        <v>1205.9249600000001</v>
      </c>
      <c r="X39" s="66">
        <f>VLOOKUP($A39,'S46'!$C:$BQ,29,0)</f>
        <v>182</v>
      </c>
      <c r="Y39" s="66">
        <f>VLOOKUP($A39,'S46'!$C:$BQ,30,0)</f>
        <v>459</v>
      </c>
      <c r="Z39" s="66">
        <f>VLOOKUP($A39,'S46'!$C:$BQ,52,0)</f>
        <v>63.6</v>
      </c>
      <c r="AA39" s="66">
        <f>VLOOKUP($A39,'S46'!$C:$BQ,59,0)</f>
        <v>14</v>
      </c>
      <c r="AB39" s="66">
        <f>VLOOKUP($A39,'S46'!$C:$BQ,60,0)</f>
        <v>30</v>
      </c>
      <c r="AC39" s="58" t="e">
        <f>VLOOKUP($A39,'S47'!$C:$BQ,32,0)</f>
        <v>#N/A</v>
      </c>
      <c r="AD39" s="58" t="e">
        <f>VLOOKUP($A39,'S47'!$C:$BQ,39,0)</f>
        <v>#N/A</v>
      </c>
      <c r="AE39" s="58" t="e">
        <f>VLOOKUP($A39,'S47'!$C:$BQ,40,0)</f>
        <v>#N/A</v>
      </c>
      <c r="AF39" s="58" t="e">
        <f>VLOOKUP($A39,'S47'!$C:$BQ,22,0)</f>
        <v>#N/A</v>
      </c>
      <c r="AG39" s="66" t="e">
        <f>VLOOKUP($A39,'S47'!$C:$BQ,29,0)</f>
        <v>#N/A</v>
      </c>
      <c r="AH39" s="66" t="e">
        <f>VLOOKUP($A39,'S47'!$C:$BQ,30,0)</f>
        <v>#N/A</v>
      </c>
      <c r="AI39" s="66" t="e">
        <f>VLOOKUP($A39,'S47'!$C:$BQ,52,0)</f>
        <v>#N/A</v>
      </c>
      <c r="AJ39" s="66" t="e">
        <f>VLOOKUP($A39,'S47'!$C:$BQ,59,0)</f>
        <v>#N/A</v>
      </c>
      <c r="AK39" s="66" t="e">
        <f>VLOOKUP($A39,'S47'!$C:$BQ,60,0)</f>
        <v>#N/A</v>
      </c>
      <c r="AL39" s="58" t="e">
        <f>VLOOKUP($A39,'S48'!$C:$BQ,32,0)</f>
        <v>#N/A</v>
      </c>
      <c r="AM39" s="58" t="e">
        <f>VLOOKUP($A39,'S48'!$C:$BQ,39,0)</f>
        <v>#N/A</v>
      </c>
      <c r="AN39" s="58" t="e">
        <f>VLOOKUP($A39,'S48'!$C:$BQ,40,0)</f>
        <v>#N/A</v>
      </c>
      <c r="AO39" s="58" t="e">
        <f>VLOOKUP($A39,'S48'!$C:$BQ,22,0)</f>
        <v>#N/A</v>
      </c>
      <c r="AP39" s="66" t="e">
        <f>VLOOKUP($A39,'S48'!$C:$BQ,29,0)</f>
        <v>#N/A</v>
      </c>
      <c r="AQ39" s="66" t="e">
        <f>VLOOKUP($A39,'S48'!$C:$BQ,30,0)</f>
        <v>#N/A</v>
      </c>
      <c r="AR39" s="66" t="e">
        <f>VLOOKUP($A39,'S48'!$C:$BQ,52,0)</f>
        <v>#N/A</v>
      </c>
      <c r="AS39" s="66" t="e">
        <f>VLOOKUP($A39,'S48'!$C:$BQ,59,0)</f>
        <v>#N/A</v>
      </c>
      <c r="AT39" s="66" t="e">
        <f>VLOOKUP($A39,'S48'!$C:$BQ,60,0)</f>
        <v>#N/A</v>
      </c>
      <c r="AU39" s="58" t="e">
        <f>VLOOKUP($A39,'S49'!$C:$BQ,32,0)</f>
        <v>#N/A</v>
      </c>
      <c r="AV39" s="58" t="e">
        <f>VLOOKUP($A39,'S49'!$C:$BQ,39,0)</f>
        <v>#N/A</v>
      </c>
      <c r="AW39" s="58" t="e">
        <f>VLOOKUP($A39,'S49'!$C:$BQ,40,0)</f>
        <v>#N/A</v>
      </c>
      <c r="AX39" s="58" t="e">
        <f>VLOOKUP($A39,'S49'!$C:$BQ,22,0)</f>
        <v>#N/A</v>
      </c>
      <c r="AY39" s="66" t="e">
        <f>VLOOKUP($A39,'S49'!$C:$BQ,29,0)</f>
        <v>#N/A</v>
      </c>
      <c r="AZ39" s="66" t="e">
        <f>VLOOKUP($A39,'S49'!$C:$BQ,30,0)</f>
        <v>#N/A</v>
      </c>
      <c r="BA39" s="66" t="e">
        <f>VLOOKUP($A39,'S49'!$C:$BQ,52,0)</f>
        <v>#N/A</v>
      </c>
      <c r="BB39" s="66" t="e">
        <f>VLOOKUP($A39,'S49'!$C:$BQ,59,0)</f>
        <v>#N/A</v>
      </c>
      <c r="BC39" s="66" t="e">
        <f>VLOOKUP($A39,'S49'!$C:$BQ,60,0)</f>
        <v>#N/A</v>
      </c>
      <c r="BD39" s="58" t="e">
        <f>VLOOKUP($A39,'S50'!$C:$BQ,32,0)</f>
        <v>#N/A</v>
      </c>
      <c r="BE39" s="58" t="e">
        <f>VLOOKUP($A39,'S50'!$C:$BQ,39,0)</f>
        <v>#N/A</v>
      </c>
      <c r="BF39" s="58" t="e">
        <f>VLOOKUP($A39,'S50'!$C:$BQ,40,0)</f>
        <v>#N/A</v>
      </c>
      <c r="BG39" s="58" t="e">
        <f>VLOOKUP($A39,'S50'!$C:$BQ,22,0)</f>
        <v>#N/A</v>
      </c>
      <c r="BH39" s="66" t="e">
        <f>VLOOKUP($A39,'S50'!$C:$BQ,29,0)</f>
        <v>#N/A</v>
      </c>
      <c r="BI39" s="66" t="e">
        <f>VLOOKUP($A39,'S50'!$C:$BQ,30,0)</f>
        <v>#N/A</v>
      </c>
      <c r="BJ39" s="66" t="e">
        <f>VLOOKUP($A39,'S50'!$C:$BQ,52,0)</f>
        <v>#N/A</v>
      </c>
      <c r="BK39" s="66" t="e">
        <f>VLOOKUP($A39,'S50'!$C:$BQ,59,0)</f>
        <v>#N/A</v>
      </c>
      <c r="BL39" s="66" t="e">
        <f>VLOOKUP($A39,'S50'!$C:$BQ,60,0)</f>
        <v>#N/A</v>
      </c>
    </row>
    <row r="40" spans="1:64" x14ac:dyDescent="0.2">
      <c r="A40" s="57" t="s">
        <v>95</v>
      </c>
      <c r="B40" s="58">
        <f>VLOOKUP($A40,'S0 remplacer avec S44'!$C:$BQ,32,0)</f>
        <v>75.099999999999994</v>
      </c>
      <c r="C40" s="58">
        <f>VLOOKUP($A40,'S0 remplacer avec S44'!$C:$BQ,39,0)</f>
        <v>27</v>
      </c>
      <c r="D40" s="58">
        <f>VLOOKUP($A40,'S0 remplacer avec S44'!$C:$BQ,40,0)</f>
        <v>48</v>
      </c>
      <c r="E40" s="58">
        <f>VLOOKUP($A40,'S0 remplacer avec S44'!$C:$BQ,22,0)</f>
        <v>751.66916000000003</v>
      </c>
      <c r="F40" s="66">
        <f>VLOOKUP($A40,'S0 remplacer avec S44'!$C:$BQ,29,0)</f>
        <v>175</v>
      </c>
      <c r="G40" s="66">
        <f>VLOOKUP($A40,'S0 remplacer avec S44'!$C:$BQ,30,0)</f>
        <v>360</v>
      </c>
      <c r="H40" s="66">
        <f>VLOOKUP($A40,'S0 remplacer avec S44'!$C:$BQ,52,0)</f>
        <v>42</v>
      </c>
      <c r="I40" s="66">
        <f>VLOOKUP($A40,'S0 remplacer avec S44'!$C:$BQ,59,0)</f>
        <v>10</v>
      </c>
      <c r="J40" s="66">
        <f>VLOOKUP($A40,'S0 remplacer avec S44'!$C:$BQ,60,0)</f>
        <v>21</v>
      </c>
      <c r="K40" s="58">
        <f>VLOOKUP($A40,'S45'!$C:$BQ,32,0)</f>
        <v>74.099999999999994</v>
      </c>
      <c r="L40" s="58">
        <f>VLOOKUP($A40,'S45'!$C:$BQ,39,0)</f>
        <v>28</v>
      </c>
      <c r="M40" s="58">
        <f>VLOOKUP($A40,'S45'!$C:$BQ,40,0)</f>
        <v>49</v>
      </c>
      <c r="N40" s="58">
        <f>VLOOKUP($A40,'S45'!$C:$BQ,22,0)</f>
        <v>753.19403999999997</v>
      </c>
      <c r="O40" s="66">
        <f>VLOOKUP($A40,'S45'!$C:$BQ,29,0)</f>
        <v>173</v>
      </c>
      <c r="P40" s="66">
        <f>VLOOKUP($A40,'S45'!$C:$BQ,30,0)</f>
        <v>358</v>
      </c>
      <c r="Q40" s="66">
        <f>VLOOKUP($A40,'S45'!$C:$BQ,52,0)</f>
        <v>42</v>
      </c>
      <c r="R40" s="66">
        <f>VLOOKUP($A40,'S45'!$C:$BQ,59,0)</f>
        <v>10</v>
      </c>
      <c r="S40" s="66">
        <f>VLOOKUP($A40,'S45'!$C:$BQ,60,0)</f>
        <v>21</v>
      </c>
      <c r="T40" s="58">
        <f>VLOOKUP($A40,'S46'!$C:$BQ,32,0)</f>
        <v>74.099999999999994</v>
      </c>
      <c r="U40" s="58">
        <f>VLOOKUP($A40,'S46'!$C:$BQ,39,0)</f>
        <v>28</v>
      </c>
      <c r="V40" s="58">
        <f>VLOOKUP($A40,'S46'!$C:$BQ,40,0)</f>
        <v>49</v>
      </c>
      <c r="W40" s="58">
        <f>VLOOKUP($A40,'S46'!$C:$BQ,22,0)</f>
        <v>753.79404</v>
      </c>
      <c r="X40" s="66">
        <f>VLOOKUP($A40,'S46'!$C:$BQ,29,0)</f>
        <v>173</v>
      </c>
      <c r="Y40" s="66">
        <f>VLOOKUP($A40,'S46'!$C:$BQ,30,0)</f>
        <v>358</v>
      </c>
      <c r="Z40" s="66">
        <f>VLOOKUP($A40,'S46'!$C:$BQ,52,0)</f>
        <v>42</v>
      </c>
      <c r="AA40" s="66">
        <f>VLOOKUP($A40,'S46'!$C:$BQ,59,0)</f>
        <v>10</v>
      </c>
      <c r="AB40" s="66">
        <f>VLOOKUP($A40,'S46'!$C:$BQ,60,0)</f>
        <v>21</v>
      </c>
      <c r="AC40" s="58" t="e">
        <f>VLOOKUP($A40,'S47'!$C:$BQ,32,0)</f>
        <v>#N/A</v>
      </c>
      <c r="AD40" s="58" t="e">
        <f>VLOOKUP($A40,'S47'!$C:$BQ,39,0)</f>
        <v>#N/A</v>
      </c>
      <c r="AE40" s="58" t="e">
        <f>VLOOKUP($A40,'S47'!$C:$BQ,40,0)</f>
        <v>#N/A</v>
      </c>
      <c r="AF40" s="58" t="e">
        <f>VLOOKUP($A40,'S47'!$C:$BQ,22,0)</f>
        <v>#N/A</v>
      </c>
      <c r="AG40" s="66" t="e">
        <f>VLOOKUP($A40,'S47'!$C:$BQ,29,0)</f>
        <v>#N/A</v>
      </c>
      <c r="AH40" s="66" t="e">
        <f>VLOOKUP($A40,'S47'!$C:$BQ,30,0)</f>
        <v>#N/A</v>
      </c>
      <c r="AI40" s="66" t="e">
        <f>VLOOKUP($A40,'S47'!$C:$BQ,52,0)</f>
        <v>#N/A</v>
      </c>
      <c r="AJ40" s="66" t="e">
        <f>VLOOKUP($A40,'S47'!$C:$BQ,59,0)</f>
        <v>#N/A</v>
      </c>
      <c r="AK40" s="66" t="e">
        <f>VLOOKUP($A40,'S47'!$C:$BQ,60,0)</f>
        <v>#N/A</v>
      </c>
      <c r="AL40" s="58" t="e">
        <f>VLOOKUP($A40,'S48'!$C:$BQ,32,0)</f>
        <v>#N/A</v>
      </c>
      <c r="AM40" s="58" t="e">
        <f>VLOOKUP($A40,'S48'!$C:$BQ,39,0)</f>
        <v>#N/A</v>
      </c>
      <c r="AN40" s="58" t="e">
        <f>VLOOKUP($A40,'S48'!$C:$BQ,40,0)</f>
        <v>#N/A</v>
      </c>
      <c r="AO40" s="58" t="e">
        <f>VLOOKUP($A40,'S48'!$C:$BQ,22,0)</f>
        <v>#N/A</v>
      </c>
      <c r="AP40" s="66" t="e">
        <f>VLOOKUP($A40,'S48'!$C:$BQ,29,0)</f>
        <v>#N/A</v>
      </c>
      <c r="AQ40" s="66" t="e">
        <f>VLOOKUP($A40,'S48'!$C:$BQ,30,0)</f>
        <v>#N/A</v>
      </c>
      <c r="AR40" s="66" t="e">
        <f>VLOOKUP($A40,'S48'!$C:$BQ,52,0)</f>
        <v>#N/A</v>
      </c>
      <c r="AS40" s="66" t="e">
        <f>VLOOKUP($A40,'S48'!$C:$BQ,59,0)</f>
        <v>#N/A</v>
      </c>
      <c r="AT40" s="66" t="e">
        <f>VLOOKUP($A40,'S48'!$C:$BQ,60,0)</f>
        <v>#N/A</v>
      </c>
      <c r="AU40" s="58" t="e">
        <f>VLOOKUP($A40,'S49'!$C:$BQ,32,0)</f>
        <v>#N/A</v>
      </c>
      <c r="AV40" s="58" t="e">
        <f>VLOOKUP($A40,'S49'!$C:$BQ,39,0)</f>
        <v>#N/A</v>
      </c>
      <c r="AW40" s="58" t="e">
        <f>VLOOKUP($A40,'S49'!$C:$BQ,40,0)</f>
        <v>#N/A</v>
      </c>
      <c r="AX40" s="58" t="e">
        <f>VLOOKUP($A40,'S49'!$C:$BQ,22,0)</f>
        <v>#N/A</v>
      </c>
      <c r="AY40" s="66" t="e">
        <f>VLOOKUP($A40,'S49'!$C:$BQ,29,0)</f>
        <v>#N/A</v>
      </c>
      <c r="AZ40" s="66" t="e">
        <f>VLOOKUP($A40,'S49'!$C:$BQ,30,0)</f>
        <v>#N/A</v>
      </c>
      <c r="BA40" s="66" t="e">
        <f>VLOOKUP($A40,'S49'!$C:$BQ,52,0)</f>
        <v>#N/A</v>
      </c>
      <c r="BB40" s="66" t="e">
        <f>VLOOKUP($A40,'S49'!$C:$BQ,59,0)</f>
        <v>#N/A</v>
      </c>
      <c r="BC40" s="66" t="e">
        <f>VLOOKUP($A40,'S49'!$C:$BQ,60,0)</f>
        <v>#N/A</v>
      </c>
      <c r="BD40" s="58" t="e">
        <f>VLOOKUP($A40,'S50'!$C:$BQ,32,0)</f>
        <v>#N/A</v>
      </c>
      <c r="BE40" s="58" t="e">
        <f>VLOOKUP($A40,'S50'!$C:$BQ,39,0)</f>
        <v>#N/A</v>
      </c>
      <c r="BF40" s="58" t="e">
        <f>VLOOKUP($A40,'S50'!$C:$BQ,40,0)</f>
        <v>#N/A</v>
      </c>
      <c r="BG40" s="58" t="e">
        <f>VLOOKUP($A40,'S50'!$C:$BQ,22,0)</f>
        <v>#N/A</v>
      </c>
      <c r="BH40" s="66" t="e">
        <f>VLOOKUP($A40,'S50'!$C:$BQ,29,0)</f>
        <v>#N/A</v>
      </c>
      <c r="BI40" s="66" t="e">
        <f>VLOOKUP($A40,'S50'!$C:$BQ,30,0)</f>
        <v>#N/A</v>
      </c>
      <c r="BJ40" s="66" t="e">
        <f>VLOOKUP($A40,'S50'!$C:$BQ,52,0)</f>
        <v>#N/A</v>
      </c>
      <c r="BK40" s="66" t="e">
        <f>VLOOKUP($A40,'S50'!$C:$BQ,59,0)</f>
        <v>#N/A</v>
      </c>
      <c r="BL40" s="66" t="e">
        <f>VLOOKUP($A40,'S50'!$C:$BQ,60,0)</f>
        <v>#N/A</v>
      </c>
    </row>
    <row r="41" spans="1:64" x14ac:dyDescent="0.2">
      <c r="A41" s="57" t="s">
        <v>96</v>
      </c>
      <c r="B41" s="58">
        <f>VLOOKUP($A41,'S0 remplacer avec S44'!$C:$BQ,32,0)</f>
        <v>177.1</v>
      </c>
      <c r="C41" s="58">
        <f>VLOOKUP($A41,'S0 remplacer avec S44'!$C:$BQ,39,0)</f>
        <v>0</v>
      </c>
      <c r="D41" s="58">
        <f>VLOOKUP($A41,'S0 remplacer avec S44'!$C:$BQ,40,0)</f>
        <v>4</v>
      </c>
      <c r="E41" s="58">
        <f>VLOOKUP($A41,'S0 remplacer avec S44'!$C:$BQ,22,0)</f>
        <v>1268.2179699999999</v>
      </c>
      <c r="F41" s="66">
        <f>VLOOKUP($A41,'S0 remplacer avec S44'!$C:$BQ,29,0)</f>
        <v>99</v>
      </c>
      <c r="G41" s="66">
        <f>VLOOKUP($A41,'S0 remplacer avec S44'!$C:$BQ,30,0)</f>
        <v>372</v>
      </c>
      <c r="H41" s="66">
        <f>VLOOKUP($A41,'S0 remplacer avec S44'!$C:$BQ,52,0)</f>
        <v>111.6</v>
      </c>
      <c r="I41" s="66">
        <f>VLOOKUP($A41,'S0 remplacer avec S44'!$C:$BQ,59,0)</f>
        <v>0</v>
      </c>
      <c r="J41" s="66">
        <f>VLOOKUP($A41,'S0 remplacer avec S44'!$C:$BQ,60,0)</f>
        <v>0</v>
      </c>
      <c r="K41" s="58">
        <f>VLOOKUP($A41,'S45'!$C:$BQ,32,0)</f>
        <v>178.1</v>
      </c>
      <c r="L41" s="58">
        <f>VLOOKUP($A41,'S45'!$C:$BQ,39,0)</f>
        <v>0</v>
      </c>
      <c r="M41" s="58">
        <f>VLOOKUP($A41,'S45'!$C:$BQ,40,0)</f>
        <v>3</v>
      </c>
      <c r="N41" s="58">
        <f>VLOOKUP($A41,'S45'!$C:$BQ,22,0)</f>
        <v>1275.37798</v>
      </c>
      <c r="O41" s="66">
        <f>VLOOKUP($A41,'S45'!$C:$BQ,29,0)</f>
        <v>92</v>
      </c>
      <c r="P41" s="66">
        <f>VLOOKUP($A41,'S45'!$C:$BQ,30,0)</f>
        <v>365</v>
      </c>
      <c r="Q41" s="66">
        <f>VLOOKUP($A41,'S45'!$C:$BQ,52,0)</f>
        <v>111.6</v>
      </c>
      <c r="R41" s="66">
        <f>VLOOKUP($A41,'S45'!$C:$BQ,59,0)</f>
        <v>0</v>
      </c>
      <c r="S41" s="66">
        <f>VLOOKUP($A41,'S45'!$C:$BQ,60,0)</f>
        <v>0</v>
      </c>
      <c r="T41" s="58">
        <f>VLOOKUP($A41,'S46'!$C:$BQ,32,0)</f>
        <v>180.1</v>
      </c>
      <c r="U41" s="58">
        <f>VLOOKUP($A41,'S46'!$C:$BQ,39,0)</f>
        <v>0</v>
      </c>
      <c r="V41" s="58">
        <f>VLOOKUP($A41,'S46'!$C:$BQ,40,0)</f>
        <v>1</v>
      </c>
      <c r="W41" s="58">
        <f>VLOOKUP($A41,'S46'!$C:$BQ,22,0)</f>
        <v>1266.24775</v>
      </c>
      <c r="X41" s="66">
        <f>VLOOKUP($A41,'S46'!$C:$BQ,29,0)</f>
        <v>101</v>
      </c>
      <c r="Y41" s="66">
        <f>VLOOKUP($A41,'S46'!$C:$BQ,30,0)</f>
        <v>374</v>
      </c>
      <c r="Z41" s="66">
        <f>VLOOKUP($A41,'S46'!$C:$BQ,52,0)</f>
        <v>111.6</v>
      </c>
      <c r="AA41" s="66">
        <f>VLOOKUP($A41,'S46'!$C:$BQ,59,0)</f>
        <v>0</v>
      </c>
      <c r="AB41" s="66">
        <f>VLOOKUP($A41,'S46'!$C:$BQ,60,0)</f>
        <v>0</v>
      </c>
      <c r="AC41" s="58" t="e">
        <f>VLOOKUP($A41,'S47'!$C:$BQ,32,0)</f>
        <v>#N/A</v>
      </c>
      <c r="AD41" s="58" t="e">
        <f>VLOOKUP($A41,'S47'!$C:$BQ,39,0)</f>
        <v>#N/A</v>
      </c>
      <c r="AE41" s="58" t="e">
        <f>VLOOKUP($A41,'S47'!$C:$BQ,40,0)</f>
        <v>#N/A</v>
      </c>
      <c r="AF41" s="58" t="e">
        <f>VLOOKUP($A41,'S47'!$C:$BQ,22,0)</f>
        <v>#N/A</v>
      </c>
      <c r="AG41" s="66" t="e">
        <f>VLOOKUP($A41,'S47'!$C:$BQ,29,0)</f>
        <v>#N/A</v>
      </c>
      <c r="AH41" s="66" t="e">
        <f>VLOOKUP($A41,'S47'!$C:$BQ,30,0)</f>
        <v>#N/A</v>
      </c>
      <c r="AI41" s="66" t="e">
        <f>VLOOKUP($A41,'S47'!$C:$BQ,52,0)</f>
        <v>#N/A</v>
      </c>
      <c r="AJ41" s="66" t="e">
        <f>VLOOKUP($A41,'S47'!$C:$BQ,59,0)</f>
        <v>#N/A</v>
      </c>
      <c r="AK41" s="66" t="e">
        <f>VLOOKUP($A41,'S47'!$C:$BQ,60,0)</f>
        <v>#N/A</v>
      </c>
      <c r="AL41" s="58" t="e">
        <f>VLOOKUP($A41,'S48'!$C:$BQ,32,0)</f>
        <v>#N/A</v>
      </c>
      <c r="AM41" s="58" t="e">
        <f>VLOOKUP($A41,'S48'!$C:$BQ,39,0)</f>
        <v>#N/A</v>
      </c>
      <c r="AN41" s="58" t="e">
        <f>VLOOKUP($A41,'S48'!$C:$BQ,40,0)</f>
        <v>#N/A</v>
      </c>
      <c r="AO41" s="58" t="e">
        <f>VLOOKUP($A41,'S48'!$C:$BQ,22,0)</f>
        <v>#N/A</v>
      </c>
      <c r="AP41" s="66" t="e">
        <f>VLOOKUP($A41,'S48'!$C:$BQ,29,0)</f>
        <v>#N/A</v>
      </c>
      <c r="AQ41" s="66" t="e">
        <f>VLOOKUP($A41,'S48'!$C:$BQ,30,0)</f>
        <v>#N/A</v>
      </c>
      <c r="AR41" s="66" t="e">
        <f>VLOOKUP($A41,'S48'!$C:$BQ,52,0)</f>
        <v>#N/A</v>
      </c>
      <c r="AS41" s="66" t="e">
        <f>VLOOKUP($A41,'S48'!$C:$BQ,59,0)</f>
        <v>#N/A</v>
      </c>
      <c r="AT41" s="66" t="e">
        <f>VLOOKUP($A41,'S48'!$C:$BQ,60,0)</f>
        <v>#N/A</v>
      </c>
      <c r="AU41" s="58" t="e">
        <f>VLOOKUP($A41,'S49'!$C:$BQ,32,0)</f>
        <v>#N/A</v>
      </c>
      <c r="AV41" s="58" t="e">
        <f>VLOOKUP($A41,'S49'!$C:$BQ,39,0)</f>
        <v>#N/A</v>
      </c>
      <c r="AW41" s="58" t="e">
        <f>VLOOKUP($A41,'S49'!$C:$BQ,40,0)</f>
        <v>#N/A</v>
      </c>
      <c r="AX41" s="58" t="e">
        <f>VLOOKUP($A41,'S49'!$C:$BQ,22,0)</f>
        <v>#N/A</v>
      </c>
      <c r="AY41" s="66" t="e">
        <f>VLOOKUP($A41,'S49'!$C:$BQ,29,0)</f>
        <v>#N/A</v>
      </c>
      <c r="AZ41" s="66" t="e">
        <f>VLOOKUP($A41,'S49'!$C:$BQ,30,0)</f>
        <v>#N/A</v>
      </c>
      <c r="BA41" s="66" t="e">
        <f>VLOOKUP($A41,'S49'!$C:$BQ,52,0)</f>
        <v>#N/A</v>
      </c>
      <c r="BB41" s="66" t="e">
        <f>VLOOKUP($A41,'S49'!$C:$BQ,59,0)</f>
        <v>#N/A</v>
      </c>
      <c r="BC41" s="66" t="e">
        <f>VLOOKUP($A41,'S49'!$C:$BQ,60,0)</f>
        <v>#N/A</v>
      </c>
      <c r="BD41" s="58" t="e">
        <f>VLOOKUP($A41,'S50'!$C:$BQ,32,0)</f>
        <v>#N/A</v>
      </c>
      <c r="BE41" s="58" t="e">
        <f>VLOOKUP($A41,'S50'!$C:$BQ,39,0)</f>
        <v>#N/A</v>
      </c>
      <c r="BF41" s="58" t="e">
        <f>VLOOKUP($A41,'S50'!$C:$BQ,40,0)</f>
        <v>#N/A</v>
      </c>
      <c r="BG41" s="58" t="e">
        <f>VLOOKUP($A41,'S50'!$C:$BQ,22,0)</f>
        <v>#N/A</v>
      </c>
      <c r="BH41" s="66" t="e">
        <f>VLOOKUP($A41,'S50'!$C:$BQ,29,0)</f>
        <v>#N/A</v>
      </c>
      <c r="BI41" s="66" t="e">
        <f>VLOOKUP($A41,'S50'!$C:$BQ,30,0)</f>
        <v>#N/A</v>
      </c>
      <c r="BJ41" s="66" t="e">
        <f>VLOOKUP($A41,'S50'!$C:$BQ,52,0)</f>
        <v>#N/A</v>
      </c>
      <c r="BK41" s="66" t="e">
        <f>VLOOKUP($A41,'S50'!$C:$BQ,59,0)</f>
        <v>#N/A</v>
      </c>
      <c r="BL41" s="66" t="e">
        <f>VLOOKUP($A41,'S50'!$C:$BQ,60,0)</f>
        <v>#N/A</v>
      </c>
    </row>
    <row r="42" spans="1:64" x14ac:dyDescent="0.2">
      <c r="A42" s="57" t="s">
        <v>97</v>
      </c>
      <c r="B42" s="58">
        <f>VLOOKUP($A42,'S0 remplacer avec S44'!$C:$BQ,32,0)</f>
        <v>105.35</v>
      </c>
      <c r="C42" s="58">
        <f>VLOOKUP($A42,'S0 remplacer avec S44'!$C:$BQ,39,0)</f>
        <v>80</v>
      </c>
      <c r="D42" s="58">
        <f>VLOOKUP($A42,'S0 remplacer avec S44'!$C:$BQ,40,0)</f>
        <v>117</v>
      </c>
      <c r="E42" s="58">
        <f>VLOOKUP($A42,'S0 remplacer avec S44'!$C:$BQ,22,0)</f>
        <v>1857.68922</v>
      </c>
      <c r="F42" s="66">
        <f>VLOOKUP($A42,'S0 remplacer avec S44'!$C:$BQ,29,0)</f>
        <v>0</v>
      </c>
      <c r="G42" s="66">
        <f>VLOOKUP($A42,'S0 remplacer avec S44'!$C:$BQ,30,0)</f>
        <v>165</v>
      </c>
      <c r="H42" s="66">
        <f>VLOOKUP($A42,'S0 remplacer avec S44'!$C:$BQ,52,0)</f>
        <v>120</v>
      </c>
      <c r="I42" s="66">
        <f>VLOOKUP($A42,'S0 remplacer avec S44'!$C:$BQ,59,0)</f>
        <v>0</v>
      </c>
      <c r="J42" s="66">
        <f>VLOOKUP($A42,'S0 remplacer avec S44'!$C:$BQ,60,0)</f>
        <v>0</v>
      </c>
      <c r="K42" s="58">
        <f>VLOOKUP($A42,'S45'!$C:$BQ,32,0)</f>
        <v>108.85</v>
      </c>
      <c r="L42" s="58">
        <f>VLOOKUP($A42,'S45'!$C:$BQ,39,0)</f>
        <v>77</v>
      </c>
      <c r="M42" s="58">
        <f>VLOOKUP($A42,'S45'!$C:$BQ,40,0)</f>
        <v>114</v>
      </c>
      <c r="N42" s="58">
        <f>VLOOKUP($A42,'S45'!$C:$BQ,22,0)</f>
        <v>1903.4792199999999</v>
      </c>
      <c r="O42" s="66">
        <f>VLOOKUP($A42,'S45'!$C:$BQ,29,0)</f>
        <v>0</v>
      </c>
      <c r="P42" s="66">
        <f>VLOOKUP($A42,'S45'!$C:$BQ,30,0)</f>
        <v>119</v>
      </c>
      <c r="Q42" s="66">
        <f>VLOOKUP($A42,'S45'!$C:$BQ,52,0)</f>
        <v>121</v>
      </c>
      <c r="R42" s="66">
        <f>VLOOKUP($A42,'S45'!$C:$BQ,59,0)</f>
        <v>0</v>
      </c>
      <c r="S42" s="66">
        <f>VLOOKUP($A42,'S45'!$C:$BQ,60,0)</f>
        <v>0</v>
      </c>
      <c r="T42" s="58">
        <f>VLOOKUP($A42,'S46'!$C:$BQ,32,0)</f>
        <v>107.85</v>
      </c>
      <c r="U42" s="58">
        <f>VLOOKUP($A42,'S46'!$C:$BQ,39,0)</f>
        <v>78</v>
      </c>
      <c r="V42" s="58">
        <f>VLOOKUP($A42,'S46'!$C:$BQ,40,0)</f>
        <v>115</v>
      </c>
      <c r="W42" s="58">
        <f>VLOOKUP($A42,'S46'!$C:$BQ,22,0)</f>
        <v>1904.8742199999999</v>
      </c>
      <c r="X42" s="66">
        <f>VLOOKUP($A42,'S46'!$C:$BQ,29,0)</f>
        <v>0</v>
      </c>
      <c r="Y42" s="66">
        <f>VLOOKUP($A42,'S46'!$C:$BQ,30,0)</f>
        <v>118</v>
      </c>
      <c r="Z42" s="66">
        <f>VLOOKUP($A42,'S46'!$C:$BQ,52,0)</f>
        <v>122</v>
      </c>
      <c r="AA42" s="66">
        <f>VLOOKUP($A42,'S46'!$C:$BQ,59,0)</f>
        <v>0</v>
      </c>
      <c r="AB42" s="66">
        <f>VLOOKUP($A42,'S46'!$C:$BQ,60,0)</f>
        <v>0</v>
      </c>
      <c r="AC42" s="58" t="e">
        <f>VLOOKUP($A42,'S47'!$C:$BQ,32,0)</f>
        <v>#N/A</v>
      </c>
      <c r="AD42" s="58" t="e">
        <f>VLOOKUP($A42,'S47'!$C:$BQ,39,0)</f>
        <v>#N/A</v>
      </c>
      <c r="AE42" s="58" t="e">
        <f>VLOOKUP($A42,'S47'!$C:$BQ,40,0)</f>
        <v>#N/A</v>
      </c>
      <c r="AF42" s="58" t="e">
        <f>VLOOKUP($A42,'S47'!$C:$BQ,22,0)</f>
        <v>#N/A</v>
      </c>
      <c r="AG42" s="66" t="e">
        <f>VLOOKUP($A42,'S47'!$C:$BQ,29,0)</f>
        <v>#N/A</v>
      </c>
      <c r="AH42" s="66" t="e">
        <f>VLOOKUP($A42,'S47'!$C:$BQ,30,0)</f>
        <v>#N/A</v>
      </c>
      <c r="AI42" s="66" t="e">
        <f>VLOOKUP($A42,'S47'!$C:$BQ,52,0)</f>
        <v>#N/A</v>
      </c>
      <c r="AJ42" s="66" t="e">
        <f>VLOOKUP($A42,'S47'!$C:$BQ,59,0)</f>
        <v>#N/A</v>
      </c>
      <c r="AK42" s="66" t="e">
        <f>VLOOKUP($A42,'S47'!$C:$BQ,60,0)</f>
        <v>#N/A</v>
      </c>
      <c r="AL42" s="58" t="e">
        <f>VLOOKUP($A42,'S48'!$C:$BQ,32,0)</f>
        <v>#N/A</v>
      </c>
      <c r="AM42" s="58" t="e">
        <f>VLOOKUP($A42,'S48'!$C:$BQ,39,0)</f>
        <v>#N/A</v>
      </c>
      <c r="AN42" s="58" t="e">
        <f>VLOOKUP($A42,'S48'!$C:$BQ,40,0)</f>
        <v>#N/A</v>
      </c>
      <c r="AO42" s="58" t="e">
        <f>VLOOKUP($A42,'S48'!$C:$BQ,22,0)</f>
        <v>#N/A</v>
      </c>
      <c r="AP42" s="66" t="e">
        <f>VLOOKUP($A42,'S48'!$C:$BQ,29,0)</f>
        <v>#N/A</v>
      </c>
      <c r="AQ42" s="66" t="e">
        <f>VLOOKUP($A42,'S48'!$C:$BQ,30,0)</f>
        <v>#N/A</v>
      </c>
      <c r="AR42" s="66" t="e">
        <f>VLOOKUP($A42,'S48'!$C:$BQ,52,0)</f>
        <v>#N/A</v>
      </c>
      <c r="AS42" s="66" t="e">
        <f>VLOOKUP($A42,'S48'!$C:$BQ,59,0)</f>
        <v>#N/A</v>
      </c>
      <c r="AT42" s="66" t="e">
        <f>VLOOKUP($A42,'S48'!$C:$BQ,60,0)</f>
        <v>#N/A</v>
      </c>
      <c r="AU42" s="58" t="e">
        <f>VLOOKUP($A42,'S49'!$C:$BQ,32,0)</f>
        <v>#N/A</v>
      </c>
      <c r="AV42" s="58" t="e">
        <f>VLOOKUP($A42,'S49'!$C:$BQ,39,0)</f>
        <v>#N/A</v>
      </c>
      <c r="AW42" s="58" t="e">
        <f>VLOOKUP($A42,'S49'!$C:$BQ,40,0)</f>
        <v>#N/A</v>
      </c>
      <c r="AX42" s="58" t="e">
        <f>VLOOKUP($A42,'S49'!$C:$BQ,22,0)</f>
        <v>#N/A</v>
      </c>
      <c r="AY42" s="66" t="e">
        <f>VLOOKUP($A42,'S49'!$C:$BQ,29,0)</f>
        <v>#N/A</v>
      </c>
      <c r="AZ42" s="66" t="e">
        <f>VLOOKUP($A42,'S49'!$C:$BQ,30,0)</f>
        <v>#N/A</v>
      </c>
      <c r="BA42" s="66" t="e">
        <f>VLOOKUP($A42,'S49'!$C:$BQ,52,0)</f>
        <v>#N/A</v>
      </c>
      <c r="BB42" s="66" t="e">
        <f>VLOOKUP($A42,'S49'!$C:$BQ,59,0)</f>
        <v>#N/A</v>
      </c>
      <c r="BC42" s="66" t="e">
        <f>VLOOKUP($A42,'S49'!$C:$BQ,60,0)</f>
        <v>#N/A</v>
      </c>
      <c r="BD42" s="58" t="e">
        <f>VLOOKUP($A42,'S50'!$C:$BQ,32,0)</f>
        <v>#N/A</v>
      </c>
      <c r="BE42" s="58" t="e">
        <f>VLOOKUP($A42,'S50'!$C:$BQ,39,0)</f>
        <v>#N/A</v>
      </c>
      <c r="BF42" s="58" t="e">
        <f>VLOOKUP($A42,'S50'!$C:$BQ,40,0)</f>
        <v>#N/A</v>
      </c>
      <c r="BG42" s="58" t="e">
        <f>VLOOKUP($A42,'S50'!$C:$BQ,22,0)</f>
        <v>#N/A</v>
      </c>
      <c r="BH42" s="66" t="e">
        <f>VLOOKUP($A42,'S50'!$C:$BQ,29,0)</f>
        <v>#N/A</v>
      </c>
      <c r="BI42" s="66" t="e">
        <f>VLOOKUP($A42,'S50'!$C:$BQ,30,0)</f>
        <v>#N/A</v>
      </c>
      <c r="BJ42" s="66" t="e">
        <f>VLOOKUP($A42,'S50'!$C:$BQ,52,0)</f>
        <v>#N/A</v>
      </c>
      <c r="BK42" s="66" t="e">
        <f>VLOOKUP($A42,'S50'!$C:$BQ,59,0)</f>
        <v>#N/A</v>
      </c>
      <c r="BL42" s="66" t="e">
        <f>VLOOKUP($A42,'S50'!$C:$BQ,60,0)</f>
        <v>#N/A</v>
      </c>
    </row>
    <row r="43" spans="1:64" x14ac:dyDescent="0.2">
      <c r="A43" s="57" t="s">
        <v>98</v>
      </c>
      <c r="B43" s="58">
        <f>VLOOKUP($A43,'S0 remplacer avec S44'!$C:$BQ,32,0)</f>
        <v>485.25</v>
      </c>
      <c r="C43" s="58">
        <f>VLOOKUP($A43,'S0 remplacer avec S44'!$C:$BQ,39,0)</f>
        <v>61</v>
      </c>
      <c r="D43" s="58">
        <f>VLOOKUP($A43,'S0 remplacer avec S44'!$C:$BQ,40,0)</f>
        <v>170</v>
      </c>
      <c r="E43" s="58">
        <f>VLOOKUP($A43,'S0 remplacer avec S44'!$C:$BQ,22,0)</f>
        <v>4254.8397999999997</v>
      </c>
      <c r="F43" s="66">
        <f>VLOOKUP($A43,'S0 remplacer avec S44'!$C:$BQ,29,0)</f>
        <v>710</v>
      </c>
      <c r="G43" s="66">
        <f>VLOOKUP($A43,'S0 remplacer avec S44'!$C:$BQ,30,0)</f>
        <v>1702</v>
      </c>
      <c r="H43" s="66">
        <f>VLOOKUP($A43,'S0 remplacer avec S44'!$C:$BQ,52,0)</f>
        <v>283</v>
      </c>
      <c r="I43" s="66">
        <f>VLOOKUP($A43,'S0 remplacer avec S44'!$C:$BQ,59,0)</f>
        <v>0</v>
      </c>
      <c r="J43" s="66">
        <f>VLOOKUP($A43,'S0 remplacer avec S44'!$C:$BQ,60,0)</f>
        <v>50</v>
      </c>
      <c r="K43" s="58">
        <f>VLOOKUP($A43,'S45'!$C:$BQ,32,0)</f>
        <v>496.25</v>
      </c>
      <c r="L43" s="58">
        <f>VLOOKUP($A43,'S45'!$C:$BQ,39,0)</f>
        <v>50</v>
      </c>
      <c r="M43" s="58">
        <f>VLOOKUP($A43,'S45'!$C:$BQ,40,0)</f>
        <v>159</v>
      </c>
      <c r="N43" s="58">
        <f>VLOOKUP($A43,'S45'!$C:$BQ,22,0)</f>
        <v>4325.3927299999996</v>
      </c>
      <c r="O43" s="66">
        <f>VLOOKUP($A43,'S45'!$C:$BQ,29,0)</f>
        <v>639</v>
      </c>
      <c r="P43" s="66">
        <f>VLOOKUP($A43,'S45'!$C:$BQ,30,0)</f>
        <v>1632</v>
      </c>
      <c r="Q43" s="66">
        <f>VLOOKUP($A43,'S45'!$C:$BQ,52,0)</f>
        <v>290</v>
      </c>
      <c r="R43" s="66">
        <f>VLOOKUP($A43,'S45'!$C:$BQ,59,0)</f>
        <v>0</v>
      </c>
      <c r="S43" s="66">
        <f>VLOOKUP($A43,'S45'!$C:$BQ,60,0)</f>
        <v>43</v>
      </c>
      <c r="T43" s="58">
        <f>VLOOKUP($A43,'S46'!$C:$BQ,32,0)</f>
        <v>500.75</v>
      </c>
      <c r="U43" s="58">
        <f>VLOOKUP($A43,'S46'!$C:$BQ,39,0)</f>
        <v>46</v>
      </c>
      <c r="V43" s="58">
        <f>VLOOKUP($A43,'S46'!$C:$BQ,40,0)</f>
        <v>155</v>
      </c>
      <c r="W43" s="58">
        <f>VLOOKUP($A43,'S46'!$C:$BQ,22,0)</f>
        <v>4340.6493</v>
      </c>
      <c r="X43" s="66">
        <f>VLOOKUP($A43,'S46'!$C:$BQ,29,0)</f>
        <v>624</v>
      </c>
      <c r="Y43" s="66">
        <f>VLOOKUP($A43,'S46'!$C:$BQ,30,0)</f>
        <v>1617</v>
      </c>
      <c r="Z43" s="66">
        <f>VLOOKUP($A43,'S46'!$C:$BQ,52,0)</f>
        <v>298</v>
      </c>
      <c r="AA43" s="66">
        <f>VLOOKUP($A43,'S46'!$C:$BQ,59,0)</f>
        <v>0</v>
      </c>
      <c r="AB43" s="66">
        <f>VLOOKUP($A43,'S46'!$C:$BQ,60,0)</f>
        <v>35</v>
      </c>
      <c r="AC43" s="58" t="e">
        <f>VLOOKUP($A43,'S47'!$C:$BQ,32,0)</f>
        <v>#N/A</v>
      </c>
      <c r="AD43" s="58" t="e">
        <f>VLOOKUP($A43,'S47'!$C:$BQ,39,0)</f>
        <v>#N/A</v>
      </c>
      <c r="AE43" s="58" t="e">
        <f>VLOOKUP($A43,'S47'!$C:$BQ,40,0)</f>
        <v>#N/A</v>
      </c>
      <c r="AF43" s="58" t="e">
        <f>VLOOKUP($A43,'S47'!$C:$BQ,22,0)</f>
        <v>#N/A</v>
      </c>
      <c r="AG43" s="66" t="e">
        <f>VLOOKUP($A43,'S47'!$C:$BQ,29,0)</f>
        <v>#N/A</v>
      </c>
      <c r="AH43" s="66" t="e">
        <f>VLOOKUP($A43,'S47'!$C:$BQ,30,0)</f>
        <v>#N/A</v>
      </c>
      <c r="AI43" s="66" t="e">
        <f>VLOOKUP($A43,'S47'!$C:$BQ,52,0)</f>
        <v>#N/A</v>
      </c>
      <c r="AJ43" s="66" t="e">
        <f>VLOOKUP($A43,'S47'!$C:$BQ,59,0)</f>
        <v>#N/A</v>
      </c>
      <c r="AK43" s="66" t="e">
        <f>VLOOKUP($A43,'S47'!$C:$BQ,60,0)</f>
        <v>#N/A</v>
      </c>
      <c r="AL43" s="58" t="e">
        <f>VLOOKUP($A43,'S48'!$C:$BQ,32,0)</f>
        <v>#N/A</v>
      </c>
      <c r="AM43" s="58" t="e">
        <f>VLOOKUP($A43,'S48'!$C:$BQ,39,0)</f>
        <v>#N/A</v>
      </c>
      <c r="AN43" s="58" t="e">
        <f>VLOOKUP($A43,'S48'!$C:$BQ,40,0)</f>
        <v>#N/A</v>
      </c>
      <c r="AO43" s="58" t="e">
        <f>VLOOKUP($A43,'S48'!$C:$BQ,22,0)</f>
        <v>#N/A</v>
      </c>
      <c r="AP43" s="66" t="e">
        <f>VLOOKUP($A43,'S48'!$C:$BQ,29,0)</f>
        <v>#N/A</v>
      </c>
      <c r="AQ43" s="66" t="e">
        <f>VLOOKUP($A43,'S48'!$C:$BQ,30,0)</f>
        <v>#N/A</v>
      </c>
      <c r="AR43" s="66" t="e">
        <f>VLOOKUP($A43,'S48'!$C:$BQ,52,0)</f>
        <v>#N/A</v>
      </c>
      <c r="AS43" s="66" t="e">
        <f>VLOOKUP($A43,'S48'!$C:$BQ,59,0)</f>
        <v>#N/A</v>
      </c>
      <c r="AT43" s="66" t="e">
        <f>VLOOKUP($A43,'S48'!$C:$BQ,60,0)</f>
        <v>#N/A</v>
      </c>
      <c r="AU43" s="58" t="e">
        <f>VLOOKUP($A43,'S49'!$C:$BQ,32,0)</f>
        <v>#N/A</v>
      </c>
      <c r="AV43" s="58" t="e">
        <f>VLOOKUP($A43,'S49'!$C:$BQ,39,0)</f>
        <v>#N/A</v>
      </c>
      <c r="AW43" s="58" t="e">
        <f>VLOOKUP($A43,'S49'!$C:$BQ,40,0)</f>
        <v>#N/A</v>
      </c>
      <c r="AX43" s="58" t="e">
        <f>VLOOKUP($A43,'S49'!$C:$BQ,22,0)</f>
        <v>#N/A</v>
      </c>
      <c r="AY43" s="66" t="e">
        <f>VLOOKUP($A43,'S49'!$C:$BQ,29,0)</f>
        <v>#N/A</v>
      </c>
      <c r="AZ43" s="66" t="e">
        <f>VLOOKUP($A43,'S49'!$C:$BQ,30,0)</f>
        <v>#N/A</v>
      </c>
      <c r="BA43" s="66" t="e">
        <f>VLOOKUP($A43,'S49'!$C:$BQ,52,0)</f>
        <v>#N/A</v>
      </c>
      <c r="BB43" s="66" t="e">
        <f>VLOOKUP($A43,'S49'!$C:$BQ,59,0)</f>
        <v>#N/A</v>
      </c>
      <c r="BC43" s="66" t="e">
        <f>VLOOKUP($A43,'S49'!$C:$BQ,60,0)</f>
        <v>#N/A</v>
      </c>
      <c r="BD43" s="58" t="e">
        <f>VLOOKUP($A43,'S50'!$C:$BQ,32,0)</f>
        <v>#N/A</v>
      </c>
      <c r="BE43" s="58" t="e">
        <f>VLOOKUP($A43,'S50'!$C:$BQ,39,0)</f>
        <v>#N/A</v>
      </c>
      <c r="BF43" s="58" t="e">
        <f>VLOOKUP($A43,'S50'!$C:$BQ,40,0)</f>
        <v>#N/A</v>
      </c>
      <c r="BG43" s="58" t="e">
        <f>VLOOKUP($A43,'S50'!$C:$BQ,22,0)</f>
        <v>#N/A</v>
      </c>
      <c r="BH43" s="66" t="e">
        <f>VLOOKUP($A43,'S50'!$C:$BQ,29,0)</f>
        <v>#N/A</v>
      </c>
      <c r="BI43" s="66" t="e">
        <f>VLOOKUP($A43,'S50'!$C:$BQ,30,0)</f>
        <v>#N/A</v>
      </c>
      <c r="BJ43" s="66" t="e">
        <f>VLOOKUP($A43,'S50'!$C:$BQ,52,0)</f>
        <v>#N/A</v>
      </c>
      <c r="BK43" s="66" t="e">
        <f>VLOOKUP($A43,'S50'!$C:$BQ,59,0)</f>
        <v>#N/A</v>
      </c>
      <c r="BL43" s="66" t="e">
        <f>VLOOKUP($A43,'S50'!$C:$BQ,60,0)</f>
        <v>#N/A</v>
      </c>
    </row>
    <row r="44" spans="1:64" x14ac:dyDescent="0.2">
      <c r="A44" s="57" t="s">
        <v>99</v>
      </c>
      <c r="B44" s="58">
        <f>VLOOKUP($A44,'S0 remplacer avec S44'!$C:$BQ,32,0)</f>
        <v>96.25</v>
      </c>
      <c r="C44" s="58">
        <f>VLOOKUP($A44,'S0 remplacer avec S44'!$C:$BQ,39,0)</f>
        <v>50</v>
      </c>
      <c r="D44" s="58">
        <f>VLOOKUP($A44,'S0 remplacer avec S44'!$C:$BQ,40,0)</f>
        <v>79</v>
      </c>
      <c r="E44" s="58">
        <f>VLOOKUP($A44,'S0 remplacer avec S44'!$C:$BQ,22,0)</f>
        <v>1088.4898700000001</v>
      </c>
      <c r="F44" s="66">
        <f>VLOOKUP($A44,'S0 remplacer avec S44'!$C:$BQ,29,0)</f>
        <v>236</v>
      </c>
      <c r="G44" s="66">
        <f>VLOOKUP($A44,'S0 remplacer avec S44'!$C:$BQ,30,0)</f>
        <v>500</v>
      </c>
      <c r="H44" s="66">
        <f>VLOOKUP($A44,'S0 remplacer avec S44'!$C:$BQ,52,0)</f>
        <v>63.2</v>
      </c>
      <c r="I44" s="66">
        <f>VLOOKUP($A44,'S0 remplacer avec S44'!$C:$BQ,59,0)</f>
        <v>11</v>
      </c>
      <c r="J44" s="66">
        <f>VLOOKUP($A44,'S0 remplacer avec S44'!$C:$BQ,60,0)</f>
        <v>26</v>
      </c>
      <c r="K44" s="58">
        <f>VLOOKUP($A44,'S45'!$C:$BQ,32,0)</f>
        <v>99.25</v>
      </c>
      <c r="L44" s="58">
        <f>VLOOKUP($A44,'S45'!$C:$BQ,39,0)</f>
        <v>47</v>
      </c>
      <c r="M44" s="58">
        <f>VLOOKUP($A44,'S45'!$C:$BQ,40,0)</f>
        <v>76</v>
      </c>
      <c r="N44" s="58">
        <f>VLOOKUP($A44,'S45'!$C:$BQ,22,0)</f>
        <v>1091.13797</v>
      </c>
      <c r="O44" s="66">
        <f>VLOOKUP($A44,'S45'!$C:$BQ,29,0)</f>
        <v>233</v>
      </c>
      <c r="P44" s="66">
        <f>VLOOKUP($A44,'S45'!$C:$BQ,30,0)</f>
        <v>498</v>
      </c>
      <c r="Q44" s="66">
        <f>VLOOKUP($A44,'S45'!$C:$BQ,52,0)</f>
        <v>63.2</v>
      </c>
      <c r="R44" s="66">
        <f>VLOOKUP($A44,'S45'!$C:$BQ,59,0)</f>
        <v>11</v>
      </c>
      <c r="S44" s="66">
        <f>VLOOKUP($A44,'S45'!$C:$BQ,60,0)</f>
        <v>26</v>
      </c>
      <c r="T44" s="58">
        <f>VLOOKUP($A44,'S46'!$C:$BQ,32,0)</f>
        <v>98.75</v>
      </c>
      <c r="U44" s="58">
        <f>VLOOKUP($A44,'S46'!$C:$BQ,39,0)</f>
        <v>47</v>
      </c>
      <c r="V44" s="58">
        <f>VLOOKUP($A44,'S46'!$C:$BQ,40,0)</f>
        <v>76</v>
      </c>
      <c r="W44" s="58">
        <f>VLOOKUP($A44,'S46'!$C:$BQ,22,0)</f>
        <v>1091.26297</v>
      </c>
      <c r="X44" s="66">
        <f>VLOOKUP($A44,'S46'!$C:$BQ,29,0)</f>
        <v>233</v>
      </c>
      <c r="Y44" s="66">
        <f>VLOOKUP($A44,'S46'!$C:$BQ,30,0)</f>
        <v>497</v>
      </c>
      <c r="Z44" s="66">
        <f>VLOOKUP($A44,'S46'!$C:$BQ,52,0)</f>
        <v>63.2</v>
      </c>
      <c r="AA44" s="66">
        <f>VLOOKUP($A44,'S46'!$C:$BQ,59,0)</f>
        <v>11</v>
      </c>
      <c r="AB44" s="66">
        <f>VLOOKUP($A44,'S46'!$C:$BQ,60,0)</f>
        <v>26</v>
      </c>
      <c r="AC44" s="58" t="e">
        <f>VLOOKUP($A44,'S47'!$C:$BQ,32,0)</f>
        <v>#N/A</v>
      </c>
      <c r="AD44" s="58" t="e">
        <f>VLOOKUP($A44,'S47'!$C:$BQ,39,0)</f>
        <v>#N/A</v>
      </c>
      <c r="AE44" s="58" t="e">
        <f>VLOOKUP($A44,'S47'!$C:$BQ,40,0)</f>
        <v>#N/A</v>
      </c>
      <c r="AF44" s="58" t="e">
        <f>VLOOKUP($A44,'S47'!$C:$BQ,22,0)</f>
        <v>#N/A</v>
      </c>
      <c r="AG44" s="66" t="e">
        <f>VLOOKUP($A44,'S47'!$C:$BQ,29,0)</f>
        <v>#N/A</v>
      </c>
      <c r="AH44" s="66" t="e">
        <f>VLOOKUP($A44,'S47'!$C:$BQ,30,0)</f>
        <v>#N/A</v>
      </c>
      <c r="AI44" s="66" t="e">
        <f>VLOOKUP($A44,'S47'!$C:$BQ,52,0)</f>
        <v>#N/A</v>
      </c>
      <c r="AJ44" s="66" t="e">
        <f>VLOOKUP($A44,'S47'!$C:$BQ,59,0)</f>
        <v>#N/A</v>
      </c>
      <c r="AK44" s="66" t="e">
        <f>VLOOKUP($A44,'S47'!$C:$BQ,60,0)</f>
        <v>#N/A</v>
      </c>
      <c r="AL44" s="58" t="e">
        <f>VLOOKUP($A44,'S48'!$C:$BQ,32,0)</f>
        <v>#N/A</v>
      </c>
      <c r="AM44" s="58" t="e">
        <f>VLOOKUP($A44,'S48'!$C:$BQ,39,0)</f>
        <v>#N/A</v>
      </c>
      <c r="AN44" s="58" t="e">
        <f>VLOOKUP($A44,'S48'!$C:$BQ,40,0)</f>
        <v>#N/A</v>
      </c>
      <c r="AO44" s="58" t="e">
        <f>VLOOKUP($A44,'S48'!$C:$BQ,22,0)</f>
        <v>#N/A</v>
      </c>
      <c r="AP44" s="66" t="e">
        <f>VLOOKUP($A44,'S48'!$C:$BQ,29,0)</f>
        <v>#N/A</v>
      </c>
      <c r="AQ44" s="66" t="e">
        <f>VLOOKUP($A44,'S48'!$C:$BQ,30,0)</f>
        <v>#N/A</v>
      </c>
      <c r="AR44" s="66" t="e">
        <f>VLOOKUP($A44,'S48'!$C:$BQ,52,0)</f>
        <v>#N/A</v>
      </c>
      <c r="AS44" s="66" t="e">
        <f>VLOOKUP($A44,'S48'!$C:$BQ,59,0)</f>
        <v>#N/A</v>
      </c>
      <c r="AT44" s="66" t="e">
        <f>VLOOKUP($A44,'S48'!$C:$BQ,60,0)</f>
        <v>#N/A</v>
      </c>
      <c r="AU44" s="58" t="e">
        <f>VLOOKUP($A44,'S49'!$C:$BQ,32,0)</f>
        <v>#N/A</v>
      </c>
      <c r="AV44" s="58" t="e">
        <f>VLOOKUP($A44,'S49'!$C:$BQ,39,0)</f>
        <v>#N/A</v>
      </c>
      <c r="AW44" s="58" t="e">
        <f>VLOOKUP($A44,'S49'!$C:$BQ,40,0)</f>
        <v>#N/A</v>
      </c>
      <c r="AX44" s="58" t="e">
        <f>VLOOKUP($A44,'S49'!$C:$BQ,22,0)</f>
        <v>#N/A</v>
      </c>
      <c r="AY44" s="66" t="e">
        <f>VLOOKUP($A44,'S49'!$C:$BQ,29,0)</f>
        <v>#N/A</v>
      </c>
      <c r="AZ44" s="66" t="e">
        <f>VLOOKUP($A44,'S49'!$C:$BQ,30,0)</f>
        <v>#N/A</v>
      </c>
      <c r="BA44" s="66" t="e">
        <f>VLOOKUP($A44,'S49'!$C:$BQ,52,0)</f>
        <v>#N/A</v>
      </c>
      <c r="BB44" s="66" t="e">
        <f>VLOOKUP($A44,'S49'!$C:$BQ,59,0)</f>
        <v>#N/A</v>
      </c>
      <c r="BC44" s="66" t="e">
        <f>VLOOKUP($A44,'S49'!$C:$BQ,60,0)</f>
        <v>#N/A</v>
      </c>
      <c r="BD44" s="58" t="e">
        <f>VLOOKUP($A44,'S50'!$C:$BQ,32,0)</f>
        <v>#N/A</v>
      </c>
      <c r="BE44" s="58" t="e">
        <f>VLOOKUP($A44,'S50'!$C:$BQ,39,0)</f>
        <v>#N/A</v>
      </c>
      <c r="BF44" s="58" t="e">
        <f>VLOOKUP($A44,'S50'!$C:$BQ,40,0)</f>
        <v>#N/A</v>
      </c>
      <c r="BG44" s="58" t="e">
        <f>VLOOKUP($A44,'S50'!$C:$BQ,22,0)</f>
        <v>#N/A</v>
      </c>
      <c r="BH44" s="66" t="e">
        <f>VLOOKUP($A44,'S50'!$C:$BQ,29,0)</f>
        <v>#N/A</v>
      </c>
      <c r="BI44" s="66" t="e">
        <f>VLOOKUP($A44,'S50'!$C:$BQ,30,0)</f>
        <v>#N/A</v>
      </c>
      <c r="BJ44" s="66" t="e">
        <f>VLOOKUP($A44,'S50'!$C:$BQ,52,0)</f>
        <v>#N/A</v>
      </c>
      <c r="BK44" s="66" t="e">
        <f>VLOOKUP($A44,'S50'!$C:$BQ,59,0)</f>
        <v>#N/A</v>
      </c>
      <c r="BL44" s="66" t="e">
        <f>VLOOKUP($A44,'S50'!$C:$BQ,60,0)</f>
        <v>#N/A</v>
      </c>
    </row>
    <row r="45" spans="1:64" x14ac:dyDescent="0.2">
      <c r="A45" s="57" t="s">
        <v>101</v>
      </c>
      <c r="B45" s="58">
        <f>VLOOKUP($A45,'S0 remplacer avec S44'!$C:$BQ,32,0)</f>
        <v>160.5</v>
      </c>
      <c r="C45" s="58">
        <f>VLOOKUP($A45,'S0 remplacer avec S44'!$C:$BQ,39,0)</f>
        <v>27</v>
      </c>
      <c r="D45" s="58">
        <f>VLOOKUP($A45,'S0 remplacer avec S44'!$C:$BQ,40,0)</f>
        <v>64</v>
      </c>
      <c r="E45" s="58">
        <f>VLOOKUP($A45,'S0 remplacer avec S44'!$C:$BQ,22,0)</f>
        <v>1500.644235</v>
      </c>
      <c r="F45" s="66">
        <f>VLOOKUP($A45,'S0 remplacer avec S44'!$C:$BQ,29,0)</f>
        <v>198</v>
      </c>
      <c r="G45" s="66">
        <f>VLOOKUP($A45,'S0 remplacer avec S44'!$C:$BQ,30,0)</f>
        <v>537</v>
      </c>
      <c r="H45" s="66">
        <f>VLOOKUP($A45,'S0 remplacer avec S44'!$C:$BQ,52,0)</f>
        <v>119</v>
      </c>
      <c r="I45" s="66">
        <f>VLOOKUP($A45,'S0 remplacer avec S44'!$C:$BQ,59,0)</f>
        <v>0</v>
      </c>
      <c r="J45" s="66">
        <f>VLOOKUP($A45,'S0 remplacer avec S44'!$C:$BQ,60,0)</f>
        <v>0</v>
      </c>
      <c r="K45" s="58">
        <f>VLOOKUP($A45,'S45'!$C:$BQ,32,0)</f>
        <v>164.5</v>
      </c>
      <c r="L45" s="58">
        <f>VLOOKUP($A45,'S45'!$C:$BQ,39,0)</f>
        <v>23</v>
      </c>
      <c r="M45" s="58">
        <f>VLOOKUP($A45,'S45'!$C:$BQ,40,0)</f>
        <v>60</v>
      </c>
      <c r="N45" s="58">
        <f>VLOOKUP($A45,'S45'!$C:$BQ,22,0)</f>
        <v>1526.6042749999999</v>
      </c>
      <c r="O45" s="66">
        <f>VLOOKUP($A45,'S45'!$C:$BQ,29,0)</f>
        <v>172</v>
      </c>
      <c r="P45" s="66">
        <f>VLOOKUP($A45,'S45'!$C:$BQ,30,0)</f>
        <v>511</v>
      </c>
      <c r="Q45" s="66">
        <f>VLOOKUP($A45,'S45'!$C:$BQ,52,0)</f>
        <v>120</v>
      </c>
      <c r="R45" s="66">
        <f>VLOOKUP($A45,'S45'!$C:$BQ,59,0)</f>
        <v>0</v>
      </c>
      <c r="S45" s="66">
        <f>VLOOKUP($A45,'S45'!$C:$BQ,60,0)</f>
        <v>0</v>
      </c>
      <c r="T45" s="58">
        <f>VLOOKUP($A45,'S46'!$C:$BQ,32,0)</f>
        <v>166.5</v>
      </c>
      <c r="U45" s="58">
        <f>VLOOKUP($A45,'S46'!$C:$BQ,39,0)</f>
        <v>21</v>
      </c>
      <c r="V45" s="58">
        <f>VLOOKUP($A45,'S46'!$C:$BQ,40,0)</f>
        <v>58</v>
      </c>
      <c r="W45" s="58">
        <f>VLOOKUP($A45,'S46'!$C:$BQ,22,0)</f>
        <v>1527.639275</v>
      </c>
      <c r="X45" s="66">
        <f>VLOOKUP($A45,'S46'!$C:$BQ,29,0)</f>
        <v>171</v>
      </c>
      <c r="Y45" s="66">
        <f>VLOOKUP($A45,'S46'!$C:$BQ,30,0)</f>
        <v>510</v>
      </c>
      <c r="Z45" s="66">
        <f>VLOOKUP($A45,'S46'!$C:$BQ,52,0)</f>
        <v>122</v>
      </c>
      <c r="AA45" s="66">
        <f>VLOOKUP($A45,'S46'!$C:$BQ,59,0)</f>
        <v>0</v>
      </c>
      <c r="AB45" s="66">
        <f>VLOOKUP($A45,'S46'!$C:$BQ,60,0)</f>
        <v>0</v>
      </c>
      <c r="AC45" s="58" t="e">
        <f>VLOOKUP($A45,'S47'!$C:$BQ,32,0)</f>
        <v>#N/A</v>
      </c>
      <c r="AD45" s="58" t="e">
        <f>VLOOKUP($A45,'S47'!$C:$BQ,39,0)</f>
        <v>#N/A</v>
      </c>
      <c r="AE45" s="58" t="e">
        <f>VLOOKUP($A45,'S47'!$C:$BQ,40,0)</f>
        <v>#N/A</v>
      </c>
      <c r="AF45" s="58" t="e">
        <f>VLOOKUP($A45,'S47'!$C:$BQ,22,0)</f>
        <v>#N/A</v>
      </c>
      <c r="AG45" s="66" t="e">
        <f>VLOOKUP($A45,'S47'!$C:$BQ,29,0)</f>
        <v>#N/A</v>
      </c>
      <c r="AH45" s="66" t="e">
        <f>VLOOKUP($A45,'S47'!$C:$BQ,30,0)</f>
        <v>#N/A</v>
      </c>
      <c r="AI45" s="66" t="e">
        <f>VLOOKUP($A45,'S47'!$C:$BQ,52,0)</f>
        <v>#N/A</v>
      </c>
      <c r="AJ45" s="66" t="e">
        <f>VLOOKUP($A45,'S47'!$C:$BQ,59,0)</f>
        <v>#N/A</v>
      </c>
      <c r="AK45" s="66" t="e">
        <f>VLOOKUP($A45,'S47'!$C:$BQ,60,0)</f>
        <v>#N/A</v>
      </c>
      <c r="AL45" s="58" t="e">
        <f>VLOOKUP($A45,'S48'!$C:$BQ,32,0)</f>
        <v>#N/A</v>
      </c>
      <c r="AM45" s="58" t="e">
        <f>VLOOKUP($A45,'S48'!$C:$BQ,39,0)</f>
        <v>#N/A</v>
      </c>
      <c r="AN45" s="58" t="e">
        <f>VLOOKUP($A45,'S48'!$C:$BQ,40,0)</f>
        <v>#N/A</v>
      </c>
      <c r="AO45" s="58" t="e">
        <f>VLOOKUP($A45,'S48'!$C:$BQ,22,0)</f>
        <v>#N/A</v>
      </c>
      <c r="AP45" s="66" t="e">
        <f>VLOOKUP($A45,'S48'!$C:$BQ,29,0)</f>
        <v>#N/A</v>
      </c>
      <c r="AQ45" s="66" t="e">
        <f>VLOOKUP($A45,'S48'!$C:$BQ,30,0)</f>
        <v>#N/A</v>
      </c>
      <c r="AR45" s="66" t="e">
        <f>VLOOKUP($A45,'S48'!$C:$BQ,52,0)</f>
        <v>#N/A</v>
      </c>
      <c r="AS45" s="66" t="e">
        <f>VLOOKUP($A45,'S48'!$C:$BQ,59,0)</f>
        <v>#N/A</v>
      </c>
      <c r="AT45" s="66" t="e">
        <f>VLOOKUP($A45,'S48'!$C:$BQ,60,0)</f>
        <v>#N/A</v>
      </c>
      <c r="AU45" s="58" t="e">
        <f>VLOOKUP($A45,'S49'!$C:$BQ,32,0)</f>
        <v>#N/A</v>
      </c>
      <c r="AV45" s="58" t="e">
        <f>VLOOKUP($A45,'S49'!$C:$BQ,39,0)</f>
        <v>#N/A</v>
      </c>
      <c r="AW45" s="58" t="e">
        <f>VLOOKUP($A45,'S49'!$C:$BQ,40,0)</f>
        <v>#N/A</v>
      </c>
      <c r="AX45" s="58" t="e">
        <f>VLOOKUP($A45,'S49'!$C:$BQ,22,0)</f>
        <v>#N/A</v>
      </c>
      <c r="AY45" s="66" t="e">
        <f>VLOOKUP($A45,'S49'!$C:$BQ,29,0)</f>
        <v>#N/A</v>
      </c>
      <c r="AZ45" s="66" t="e">
        <f>VLOOKUP($A45,'S49'!$C:$BQ,30,0)</f>
        <v>#N/A</v>
      </c>
      <c r="BA45" s="66" t="e">
        <f>VLOOKUP($A45,'S49'!$C:$BQ,52,0)</f>
        <v>#N/A</v>
      </c>
      <c r="BB45" s="66" t="e">
        <f>VLOOKUP($A45,'S49'!$C:$BQ,59,0)</f>
        <v>#N/A</v>
      </c>
      <c r="BC45" s="66" t="e">
        <f>VLOOKUP($A45,'S49'!$C:$BQ,60,0)</f>
        <v>#N/A</v>
      </c>
      <c r="BD45" s="58" t="e">
        <f>VLOOKUP($A45,'S50'!$C:$BQ,32,0)</f>
        <v>#N/A</v>
      </c>
      <c r="BE45" s="58" t="e">
        <f>VLOOKUP($A45,'S50'!$C:$BQ,39,0)</f>
        <v>#N/A</v>
      </c>
      <c r="BF45" s="58" t="e">
        <f>VLOOKUP($A45,'S50'!$C:$BQ,40,0)</f>
        <v>#N/A</v>
      </c>
      <c r="BG45" s="58" t="e">
        <f>VLOOKUP($A45,'S50'!$C:$BQ,22,0)</f>
        <v>#N/A</v>
      </c>
      <c r="BH45" s="66" t="e">
        <f>VLOOKUP($A45,'S50'!$C:$BQ,29,0)</f>
        <v>#N/A</v>
      </c>
      <c r="BI45" s="66" t="e">
        <f>VLOOKUP($A45,'S50'!$C:$BQ,30,0)</f>
        <v>#N/A</v>
      </c>
      <c r="BJ45" s="66" t="e">
        <f>VLOOKUP($A45,'S50'!$C:$BQ,52,0)</f>
        <v>#N/A</v>
      </c>
      <c r="BK45" s="66" t="e">
        <f>VLOOKUP($A45,'S50'!$C:$BQ,59,0)</f>
        <v>#N/A</v>
      </c>
      <c r="BL45" s="66" t="e">
        <f>VLOOKUP($A45,'S50'!$C:$BQ,60,0)</f>
        <v>#N/A</v>
      </c>
    </row>
    <row r="46" spans="1:64" x14ac:dyDescent="0.2">
      <c r="A46" s="57" t="s">
        <v>102</v>
      </c>
      <c r="B46" s="58">
        <f>VLOOKUP($A46,'S0 remplacer avec S44'!$C:$BQ,32,0)</f>
        <v>124.5</v>
      </c>
      <c r="C46" s="58">
        <f>VLOOKUP($A46,'S0 remplacer avec S44'!$C:$BQ,39,0)</f>
        <v>107</v>
      </c>
      <c r="D46" s="58">
        <f>VLOOKUP($A46,'S0 remplacer avec S44'!$C:$BQ,40,0)</f>
        <v>153</v>
      </c>
      <c r="E46" s="58">
        <f>VLOOKUP($A46,'S0 remplacer avec S44'!$C:$BQ,22,0)</f>
        <v>1658.358365</v>
      </c>
      <c r="F46" s="66">
        <f>VLOOKUP($A46,'S0 remplacer avec S44'!$C:$BQ,29,0)</f>
        <v>441</v>
      </c>
      <c r="G46" s="66">
        <f>VLOOKUP($A46,'S0 remplacer avec S44'!$C:$BQ,30,0)</f>
        <v>861</v>
      </c>
      <c r="H46" s="66">
        <f>VLOOKUP($A46,'S0 remplacer avec S44'!$C:$BQ,52,0)</f>
        <v>93.6</v>
      </c>
      <c r="I46" s="66">
        <f>VLOOKUP($A46,'S0 remplacer avec S44'!$C:$BQ,59,0)</f>
        <v>24</v>
      </c>
      <c r="J46" s="66">
        <f>VLOOKUP($A46,'S0 remplacer avec S44'!$C:$BQ,60,0)</f>
        <v>48</v>
      </c>
      <c r="K46" s="58">
        <f>VLOOKUP($A46,'S45'!$C:$BQ,32,0)</f>
        <v>124.6</v>
      </c>
      <c r="L46" s="58">
        <f>VLOOKUP($A46,'S45'!$C:$BQ,39,0)</f>
        <v>107</v>
      </c>
      <c r="M46" s="58">
        <f>VLOOKUP($A46,'S45'!$C:$BQ,40,0)</f>
        <v>153</v>
      </c>
      <c r="N46" s="58">
        <f>VLOOKUP($A46,'S45'!$C:$BQ,22,0)</f>
        <v>1604.648825</v>
      </c>
      <c r="O46" s="66">
        <f>VLOOKUP($A46,'S45'!$C:$BQ,29,0)</f>
        <v>495</v>
      </c>
      <c r="P46" s="66">
        <f>VLOOKUP($A46,'S45'!$C:$BQ,30,0)</f>
        <v>914</v>
      </c>
      <c r="Q46" s="66">
        <f>VLOOKUP($A46,'S45'!$C:$BQ,52,0)</f>
        <v>94.6</v>
      </c>
      <c r="R46" s="66">
        <f>VLOOKUP($A46,'S45'!$C:$BQ,59,0)</f>
        <v>23</v>
      </c>
      <c r="S46" s="66">
        <f>VLOOKUP($A46,'S45'!$C:$BQ,60,0)</f>
        <v>47</v>
      </c>
      <c r="T46" s="58">
        <f>VLOOKUP($A46,'S46'!$C:$BQ,32,0)</f>
        <v>122.6</v>
      </c>
      <c r="U46" s="58">
        <f>VLOOKUP($A46,'S46'!$C:$BQ,39,0)</f>
        <v>109</v>
      </c>
      <c r="V46" s="58">
        <f>VLOOKUP($A46,'S46'!$C:$BQ,40,0)</f>
        <v>155</v>
      </c>
      <c r="W46" s="58">
        <f>VLOOKUP($A46,'S46'!$C:$BQ,22,0)</f>
        <v>1594.631875</v>
      </c>
      <c r="X46" s="66">
        <f>VLOOKUP($A46,'S46'!$C:$BQ,29,0)</f>
        <v>505</v>
      </c>
      <c r="Y46" s="66">
        <f>VLOOKUP($A46,'S46'!$C:$BQ,30,0)</f>
        <v>924</v>
      </c>
      <c r="Z46" s="66">
        <f>VLOOKUP($A46,'S46'!$C:$BQ,52,0)</f>
        <v>98.6</v>
      </c>
      <c r="AA46" s="66">
        <f>VLOOKUP($A46,'S46'!$C:$BQ,59,0)</f>
        <v>19</v>
      </c>
      <c r="AB46" s="66">
        <f>VLOOKUP($A46,'S46'!$C:$BQ,60,0)</f>
        <v>43</v>
      </c>
      <c r="AC46" s="58" t="e">
        <f>VLOOKUP($A46,'S47'!$C:$BQ,32,0)</f>
        <v>#N/A</v>
      </c>
      <c r="AD46" s="58" t="e">
        <f>VLOOKUP($A46,'S47'!$C:$BQ,39,0)</f>
        <v>#N/A</v>
      </c>
      <c r="AE46" s="58" t="e">
        <f>VLOOKUP($A46,'S47'!$C:$BQ,40,0)</f>
        <v>#N/A</v>
      </c>
      <c r="AF46" s="58" t="e">
        <f>VLOOKUP($A46,'S47'!$C:$BQ,22,0)</f>
        <v>#N/A</v>
      </c>
      <c r="AG46" s="66" t="e">
        <f>VLOOKUP($A46,'S47'!$C:$BQ,29,0)</f>
        <v>#N/A</v>
      </c>
      <c r="AH46" s="66" t="e">
        <f>VLOOKUP($A46,'S47'!$C:$BQ,30,0)</f>
        <v>#N/A</v>
      </c>
      <c r="AI46" s="66" t="e">
        <f>VLOOKUP($A46,'S47'!$C:$BQ,52,0)</f>
        <v>#N/A</v>
      </c>
      <c r="AJ46" s="66" t="e">
        <f>VLOOKUP($A46,'S47'!$C:$BQ,59,0)</f>
        <v>#N/A</v>
      </c>
      <c r="AK46" s="66" t="e">
        <f>VLOOKUP($A46,'S47'!$C:$BQ,60,0)</f>
        <v>#N/A</v>
      </c>
      <c r="AL46" s="58" t="e">
        <f>VLOOKUP($A46,'S48'!$C:$BQ,32,0)</f>
        <v>#N/A</v>
      </c>
      <c r="AM46" s="58" t="e">
        <f>VLOOKUP($A46,'S48'!$C:$BQ,39,0)</f>
        <v>#N/A</v>
      </c>
      <c r="AN46" s="58" t="e">
        <f>VLOOKUP($A46,'S48'!$C:$BQ,40,0)</f>
        <v>#N/A</v>
      </c>
      <c r="AO46" s="58" t="e">
        <f>VLOOKUP($A46,'S48'!$C:$BQ,22,0)</f>
        <v>#N/A</v>
      </c>
      <c r="AP46" s="66" t="e">
        <f>VLOOKUP($A46,'S48'!$C:$BQ,29,0)</f>
        <v>#N/A</v>
      </c>
      <c r="AQ46" s="66" t="e">
        <f>VLOOKUP($A46,'S48'!$C:$BQ,30,0)</f>
        <v>#N/A</v>
      </c>
      <c r="AR46" s="66" t="e">
        <f>VLOOKUP($A46,'S48'!$C:$BQ,52,0)</f>
        <v>#N/A</v>
      </c>
      <c r="AS46" s="66" t="e">
        <f>VLOOKUP($A46,'S48'!$C:$BQ,59,0)</f>
        <v>#N/A</v>
      </c>
      <c r="AT46" s="66" t="e">
        <f>VLOOKUP($A46,'S48'!$C:$BQ,60,0)</f>
        <v>#N/A</v>
      </c>
      <c r="AU46" s="58" t="e">
        <f>VLOOKUP($A46,'S49'!$C:$BQ,32,0)</f>
        <v>#N/A</v>
      </c>
      <c r="AV46" s="58" t="e">
        <f>VLOOKUP($A46,'S49'!$C:$BQ,39,0)</f>
        <v>#N/A</v>
      </c>
      <c r="AW46" s="58" t="e">
        <f>VLOOKUP($A46,'S49'!$C:$BQ,40,0)</f>
        <v>#N/A</v>
      </c>
      <c r="AX46" s="58" t="e">
        <f>VLOOKUP($A46,'S49'!$C:$BQ,22,0)</f>
        <v>#N/A</v>
      </c>
      <c r="AY46" s="66" t="e">
        <f>VLOOKUP($A46,'S49'!$C:$BQ,29,0)</f>
        <v>#N/A</v>
      </c>
      <c r="AZ46" s="66" t="e">
        <f>VLOOKUP($A46,'S49'!$C:$BQ,30,0)</f>
        <v>#N/A</v>
      </c>
      <c r="BA46" s="66" t="e">
        <f>VLOOKUP($A46,'S49'!$C:$BQ,52,0)</f>
        <v>#N/A</v>
      </c>
      <c r="BB46" s="66" t="e">
        <f>VLOOKUP($A46,'S49'!$C:$BQ,59,0)</f>
        <v>#N/A</v>
      </c>
      <c r="BC46" s="66" t="e">
        <f>VLOOKUP($A46,'S49'!$C:$BQ,60,0)</f>
        <v>#N/A</v>
      </c>
      <c r="BD46" s="58" t="e">
        <f>VLOOKUP($A46,'S50'!$C:$BQ,32,0)</f>
        <v>#N/A</v>
      </c>
      <c r="BE46" s="58" t="e">
        <f>VLOOKUP($A46,'S50'!$C:$BQ,39,0)</f>
        <v>#N/A</v>
      </c>
      <c r="BF46" s="58" t="e">
        <f>VLOOKUP($A46,'S50'!$C:$BQ,40,0)</f>
        <v>#N/A</v>
      </c>
      <c r="BG46" s="58" t="e">
        <f>VLOOKUP($A46,'S50'!$C:$BQ,22,0)</f>
        <v>#N/A</v>
      </c>
      <c r="BH46" s="66" t="e">
        <f>VLOOKUP($A46,'S50'!$C:$BQ,29,0)</f>
        <v>#N/A</v>
      </c>
      <c r="BI46" s="66" t="e">
        <f>VLOOKUP($A46,'S50'!$C:$BQ,30,0)</f>
        <v>#N/A</v>
      </c>
      <c r="BJ46" s="66" t="e">
        <f>VLOOKUP($A46,'S50'!$C:$BQ,52,0)</f>
        <v>#N/A</v>
      </c>
      <c r="BK46" s="66" t="e">
        <f>VLOOKUP($A46,'S50'!$C:$BQ,59,0)</f>
        <v>#N/A</v>
      </c>
      <c r="BL46" s="66" t="e">
        <f>VLOOKUP($A46,'S50'!$C:$BQ,60,0)</f>
        <v>#N/A</v>
      </c>
    </row>
    <row r="47" spans="1:64" x14ac:dyDescent="0.2">
      <c r="A47" s="57" t="s">
        <v>103</v>
      </c>
      <c r="B47" s="58">
        <f>VLOOKUP($A47,'S0 remplacer avec S44'!$C:$BQ,32,0)</f>
        <v>149.1</v>
      </c>
      <c r="C47" s="58">
        <f>VLOOKUP($A47,'S0 remplacer avec S44'!$C:$BQ,39,0)</f>
        <v>136</v>
      </c>
      <c r="D47" s="58">
        <f>VLOOKUP($A47,'S0 remplacer avec S44'!$C:$BQ,40,0)</f>
        <v>193</v>
      </c>
      <c r="E47" s="58">
        <f>VLOOKUP($A47,'S0 remplacer avec S44'!$C:$BQ,22,0)</f>
        <v>1454.83294</v>
      </c>
      <c r="F47" s="66">
        <f>VLOOKUP($A47,'S0 remplacer avec S44'!$C:$BQ,29,0)</f>
        <v>1132</v>
      </c>
      <c r="G47" s="66">
        <f>VLOOKUP($A47,'S0 remplacer avec S44'!$C:$BQ,30,0)</f>
        <v>1649</v>
      </c>
      <c r="H47" s="66">
        <f>VLOOKUP($A47,'S0 remplacer avec S44'!$C:$BQ,52,0)</f>
        <v>102.6</v>
      </c>
      <c r="I47" s="66">
        <f>VLOOKUP($A47,'S0 remplacer avec S44'!$C:$BQ,59,0)</f>
        <v>42</v>
      </c>
      <c r="J47" s="66">
        <f>VLOOKUP($A47,'S0 remplacer avec S44'!$C:$BQ,60,0)</f>
        <v>71</v>
      </c>
      <c r="K47" s="58">
        <f>VLOOKUP($A47,'S45'!$C:$BQ,32,0)</f>
        <v>147.1</v>
      </c>
      <c r="L47" s="58">
        <f>VLOOKUP($A47,'S45'!$C:$BQ,39,0)</f>
        <v>138</v>
      </c>
      <c r="M47" s="58">
        <f>VLOOKUP($A47,'S45'!$C:$BQ,40,0)</f>
        <v>195</v>
      </c>
      <c r="N47" s="58">
        <f>VLOOKUP($A47,'S45'!$C:$BQ,22,0)</f>
        <v>1456.1579400000001</v>
      </c>
      <c r="O47" s="66">
        <f>VLOOKUP($A47,'S45'!$C:$BQ,29,0)</f>
        <v>1131</v>
      </c>
      <c r="P47" s="66">
        <f>VLOOKUP($A47,'S45'!$C:$BQ,30,0)</f>
        <v>1648</v>
      </c>
      <c r="Q47" s="66">
        <f>VLOOKUP($A47,'S45'!$C:$BQ,52,0)</f>
        <v>104.6</v>
      </c>
      <c r="R47" s="66">
        <f>VLOOKUP($A47,'S45'!$C:$BQ,59,0)</f>
        <v>40</v>
      </c>
      <c r="S47" s="66">
        <f>VLOOKUP($A47,'S45'!$C:$BQ,60,0)</f>
        <v>69</v>
      </c>
      <c r="T47" s="58">
        <f>VLOOKUP($A47,'S46'!$C:$BQ,32,0)</f>
        <v>147.69999999999999</v>
      </c>
      <c r="U47" s="58">
        <f>VLOOKUP($A47,'S46'!$C:$BQ,39,0)</f>
        <v>137</v>
      </c>
      <c r="V47" s="58">
        <f>VLOOKUP($A47,'S46'!$C:$BQ,40,0)</f>
        <v>194</v>
      </c>
      <c r="W47" s="58">
        <f>VLOOKUP($A47,'S46'!$C:$BQ,22,0)</f>
        <v>1459.9819399999999</v>
      </c>
      <c r="X47" s="66">
        <f>VLOOKUP($A47,'S46'!$C:$BQ,29,0)</f>
        <v>1127</v>
      </c>
      <c r="Y47" s="66">
        <f>VLOOKUP($A47,'S46'!$C:$BQ,30,0)</f>
        <v>1644</v>
      </c>
      <c r="Z47" s="66">
        <f>VLOOKUP($A47,'S46'!$C:$BQ,52,0)</f>
        <v>104.6</v>
      </c>
      <c r="AA47" s="66">
        <f>VLOOKUP($A47,'S46'!$C:$BQ,59,0)</f>
        <v>40</v>
      </c>
      <c r="AB47" s="66">
        <f>VLOOKUP($A47,'S46'!$C:$BQ,60,0)</f>
        <v>69</v>
      </c>
      <c r="AC47" s="58" t="e">
        <f>VLOOKUP($A47,'S47'!$C:$BQ,32,0)</f>
        <v>#N/A</v>
      </c>
      <c r="AD47" s="58" t="e">
        <f>VLOOKUP($A47,'S47'!$C:$BQ,39,0)</f>
        <v>#N/A</v>
      </c>
      <c r="AE47" s="58" t="e">
        <f>VLOOKUP($A47,'S47'!$C:$BQ,40,0)</f>
        <v>#N/A</v>
      </c>
      <c r="AF47" s="58" t="e">
        <f>VLOOKUP($A47,'S47'!$C:$BQ,22,0)</f>
        <v>#N/A</v>
      </c>
      <c r="AG47" s="66" t="e">
        <f>VLOOKUP($A47,'S47'!$C:$BQ,29,0)</f>
        <v>#N/A</v>
      </c>
      <c r="AH47" s="66" t="e">
        <f>VLOOKUP($A47,'S47'!$C:$BQ,30,0)</f>
        <v>#N/A</v>
      </c>
      <c r="AI47" s="66" t="e">
        <f>VLOOKUP($A47,'S47'!$C:$BQ,52,0)</f>
        <v>#N/A</v>
      </c>
      <c r="AJ47" s="66" t="e">
        <f>VLOOKUP($A47,'S47'!$C:$BQ,59,0)</f>
        <v>#N/A</v>
      </c>
      <c r="AK47" s="66" t="e">
        <f>VLOOKUP($A47,'S47'!$C:$BQ,60,0)</f>
        <v>#N/A</v>
      </c>
      <c r="AL47" s="58" t="e">
        <f>VLOOKUP($A47,'S48'!$C:$BQ,32,0)</f>
        <v>#N/A</v>
      </c>
      <c r="AM47" s="58" t="e">
        <f>VLOOKUP($A47,'S48'!$C:$BQ,39,0)</f>
        <v>#N/A</v>
      </c>
      <c r="AN47" s="58" t="e">
        <f>VLOOKUP($A47,'S48'!$C:$BQ,40,0)</f>
        <v>#N/A</v>
      </c>
      <c r="AO47" s="58" t="e">
        <f>VLOOKUP($A47,'S48'!$C:$BQ,22,0)</f>
        <v>#N/A</v>
      </c>
      <c r="AP47" s="66" t="e">
        <f>VLOOKUP($A47,'S48'!$C:$BQ,29,0)</f>
        <v>#N/A</v>
      </c>
      <c r="AQ47" s="66" t="e">
        <f>VLOOKUP($A47,'S48'!$C:$BQ,30,0)</f>
        <v>#N/A</v>
      </c>
      <c r="AR47" s="66" t="e">
        <f>VLOOKUP($A47,'S48'!$C:$BQ,52,0)</f>
        <v>#N/A</v>
      </c>
      <c r="AS47" s="66" t="e">
        <f>VLOOKUP($A47,'S48'!$C:$BQ,59,0)</f>
        <v>#N/A</v>
      </c>
      <c r="AT47" s="66" t="e">
        <f>VLOOKUP($A47,'S48'!$C:$BQ,60,0)</f>
        <v>#N/A</v>
      </c>
      <c r="AU47" s="58" t="e">
        <f>VLOOKUP($A47,'S49'!$C:$BQ,32,0)</f>
        <v>#N/A</v>
      </c>
      <c r="AV47" s="58" t="e">
        <f>VLOOKUP($A47,'S49'!$C:$BQ,39,0)</f>
        <v>#N/A</v>
      </c>
      <c r="AW47" s="58" t="e">
        <f>VLOOKUP($A47,'S49'!$C:$BQ,40,0)</f>
        <v>#N/A</v>
      </c>
      <c r="AX47" s="58" t="e">
        <f>VLOOKUP($A47,'S49'!$C:$BQ,22,0)</f>
        <v>#N/A</v>
      </c>
      <c r="AY47" s="66" t="e">
        <f>VLOOKUP($A47,'S49'!$C:$BQ,29,0)</f>
        <v>#N/A</v>
      </c>
      <c r="AZ47" s="66" t="e">
        <f>VLOOKUP($A47,'S49'!$C:$BQ,30,0)</f>
        <v>#N/A</v>
      </c>
      <c r="BA47" s="66" t="e">
        <f>VLOOKUP($A47,'S49'!$C:$BQ,52,0)</f>
        <v>#N/A</v>
      </c>
      <c r="BB47" s="66" t="e">
        <f>VLOOKUP($A47,'S49'!$C:$BQ,59,0)</f>
        <v>#N/A</v>
      </c>
      <c r="BC47" s="66" t="e">
        <f>VLOOKUP($A47,'S49'!$C:$BQ,60,0)</f>
        <v>#N/A</v>
      </c>
      <c r="BD47" s="58" t="e">
        <f>VLOOKUP($A47,'S50'!$C:$BQ,32,0)</f>
        <v>#N/A</v>
      </c>
      <c r="BE47" s="58" t="e">
        <f>VLOOKUP($A47,'S50'!$C:$BQ,39,0)</f>
        <v>#N/A</v>
      </c>
      <c r="BF47" s="58" t="e">
        <f>VLOOKUP($A47,'S50'!$C:$BQ,40,0)</f>
        <v>#N/A</v>
      </c>
      <c r="BG47" s="58" t="e">
        <f>VLOOKUP($A47,'S50'!$C:$BQ,22,0)</f>
        <v>#N/A</v>
      </c>
      <c r="BH47" s="66" t="e">
        <f>VLOOKUP($A47,'S50'!$C:$BQ,29,0)</f>
        <v>#N/A</v>
      </c>
      <c r="BI47" s="66" t="e">
        <f>VLOOKUP($A47,'S50'!$C:$BQ,30,0)</f>
        <v>#N/A</v>
      </c>
      <c r="BJ47" s="66" t="e">
        <f>VLOOKUP($A47,'S50'!$C:$BQ,52,0)</f>
        <v>#N/A</v>
      </c>
      <c r="BK47" s="66" t="e">
        <f>VLOOKUP($A47,'S50'!$C:$BQ,59,0)</f>
        <v>#N/A</v>
      </c>
      <c r="BL47" s="66" t="e">
        <f>VLOOKUP($A47,'S50'!$C:$BQ,60,0)</f>
        <v>#N/A</v>
      </c>
    </row>
    <row r="48" spans="1:64" x14ac:dyDescent="0.2">
      <c r="A48" s="57" t="s">
        <v>104</v>
      </c>
      <c r="B48" s="58">
        <f>VLOOKUP($A48,'S0 remplacer avec S44'!$C:$BQ,32,0)</f>
        <v>145.94999999999999</v>
      </c>
      <c r="C48" s="58">
        <f>VLOOKUP($A48,'S0 remplacer avec S44'!$C:$BQ,39,0)</f>
        <v>0</v>
      </c>
      <c r="D48" s="58">
        <f>VLOOKUP($A48,'S0 remplacer avec S44'!$C:$BQ,40,0)</f>
        <v>22</v>
      </c>
      <c r="E48" s="58">
        <f>VLOOKUP($A48,'S0 remplacer avec S44'!$C:$BQ,22,0)</f>
        <v>1133.7021549999999</v>
      </c>
      <c r="F48" s="66">
        <f>VLOOKUP($A48,'S0 remplacer avec S44'!$C:$BQ,29,0)</f>
        <v>133</v>
      </c>
      <c r="G48" s="66">
        <f>VLOOKUP($A48,'S0 remplacer avec S44'!$C:$BQ,30,0)</f>
        <v>386</v>
      </c>
      <c r="H48" s="66">
        <f>VLOOKUP($A48,'S0 remplacer avec S44'!$C:$BQ,52,0)</f>
        <v>104.6</v>
      </c>
      <c r="I48" s="66">
        <f>VLOOKUP($A48,'S0 remplacer avec S44'!$C:$BQ,59,0)</f>
        <v>0</v>
      </c>
      <c r="J48" s="66">
        <f>VLOOKUP($A48,'S0 remplacer avec S44'!$C:$BQ,60,0)</f>
        <v>0</v>
      </c>
      <c r="K48" s="58">
        <f>VLOOKUP($A48,'S45'!$C:$BQ,32,0)</f>
        <v>145.65</v>
      </c>
      <c r="L48" s="58">
        <f>VLOOKUP($A48,'S45'!$C:$BQ,39,0)</f>
        <v>0</v>
      </c>
      <c r="M48" s="58">
        <f>VLOOKUP($A48,'S45'!$C:$BQ,40,0)</f>
        <v>22</v>
      </c>
      <c r="N48" s="58">
        <f>VLOOKUP($A48,'S45'!$C:$BQ,22,0)</f>
        <v>1123.0632949999999</v>
      </c>
      <c r="O48" s="66">
        <f>VLOOKUP($A48,'S45'!$C:$BQ,29,0)</f>
        <v>144</v>
      </c>
      <c r="P48" s="66">
        <f>VLOOKUP($A48,'S45'!$C:$BQ,30,0)</f>
        <v>397</v>
      </c>
      <c r="Q48" s="66">
        <f>VLOOKUP($A48,'S45'!$C:$BQ,52,0)</f>
        <v>104.6</v>
      </c>
      <c r="R48" s="66">
        <f>VLOOKUP($A48,'S45'!$C:$BQ,59,0)</f>
        <v>0</v>
      </c>
      <c r="S48" s="66">
        <f>VLOOKUP($A48,'S45'!$C:$BQ,60,0)</f>
        <v>0</v>
      </c>
      <c r="T48" s="58">
        <f>VLOOKUP($A48,'S46'!$C:$BQ,32,0)</f>
        <v>144.65</v>
      </c>
      <c r="U48" s="58">
        <f>VLOOKUP($A48,'S46'!$C:$BQ,39,0)</f>
        <v>0</v>
      </c>
      <c r="V48" s="58">
        <f>VLOOKUP($A48,'S46'!$C:$BQ,40,0)</f>
        <v>23</v>
      </c>
      <c r="W48" s="58">
        <f>VLOOKUP($A48,'S46'!$C:$BQ,22,0)</f>
        <v>1123.290215</v>
      </c>
      <c r="X48" s="66">
        <f>VLOOKUP($A48,'S46'!$C:$BQ,29,0)</f>
        <v>143</v>
      </c>
      <c r="Y48" s="66">
        <f>VLOOKUP($A48,'S46'!$C:$BQ,30,0)</f>
        <v>397</v>
      </c>
      <c r="Z48" s="66">
        <f>VLOOKUP($A48,'S46'!$C:$BQ,52,0)</f>
        <v>104.6</v>
      </c>
      <c r="AA48" s="66">
        <f>VLOOKUP($A48,'S46'!$C:$BQ,59,0)</f>
        <v>0</v>
      </c>
      <c r="AB48" s="66">
        <f>VLOOKUP($A48,'S46'!$C:$BQ,60,0)</f>
        <v>0</v>
      </c>
      <c r="AC48" s="58" t="e">
        <f>VLOOKUP($A48,'S47'!$C:$BQ,32,0)</f>
        <v>#N/A</v>
      </c>
      <c r="AD48" s="58" t="e">
        <f>VLOOKUP($A48,'S47'!$C:$BQ,39,0)</f>
        <v>#N/A</v>
      </c>
      <c r="AE48" s="58" t="e">
        <f>VLOOKUP($A48,'S47'!$C:$BQ,40,0)</f>
        <v>#N/A</v>
      </c>
      <c r="AF48" s="58" t="e">
        <f>VLOOKUP($A48,'S47'!$C:$BQ,22,0)</f>
        <v>#N/A</v>
      </c>
      <c r="AG48" s="66" t="e">
        <f>VLOOKUP($A48,'S47'!$C:$BQ,29,0)</f>
        <v>#N/A</v>
      </c>
      <c r="AH48" s="66" t="e">
        <f>VLOOKUP($A48,'S47'!$C:$BQ,30,0)</f>
        <v>#N/A</v>
      </c>
      <c r="AI48" s="66" t="e">
        <f>VLOOKUP($A48,'S47'!$C:$BQ,52,0)</f>
        <v>#N/A</v>
      </c>
      <c r="AJ48" s="66" t="e">
        <f>VLOOKUP($A48,'S47'!$C:$BQ,59,0)</f>
        <v>#N/A</v>
      </c>
      <c r="AK48" s="66" t="e">
        <f>VLOOKUP($A48,'S47'!$C:$BQ,60,0)</f>
        <v>#N/A</v>
      </c>
      <c r="AL48" s="58" t="e">
        <f>VLOOKUP($A48,'S48'!$C:$BQ,32,0)</f>
        <v>#N/A</v>
      </c>
      <c r="AM48" s="58" t="e">
        <f>VLOOKUP($A48,'S48'!$C:$BQ,39,0)</f>
        <v>#N/A</v>
      </c>
      <c r="AN48" s="58" t="e">
        <f>VLOOKUP($A48,'S48'!$C:$BQ,40,0)</f>
        <v>#N/A</v>
      </c>
      <c r="AO48" s="58" t="e">
        <f>VLOOKUP($A48,'S48'!$C:$BQ,22,0)</f>
        <v>#N/A</v>
      </c>
      <c r="AP48" s="66" t="e">
        <f>VLOOKUP($A48,'S48'!$C:$BQ,29,0)</f>
        <v>#N/A</v>
      </c>
      <c r="AQ48" s="66" t="e">
        <f>VLOOKUP($A48,'S48'!$C:$BQ,30,0)</f>
        <v>#N/A</v>
      </c>
      <c r="AR48" s="66" t="e">
        <f>VLOOKUP($A48,'S48'!$C:$BQ,52,0)</f>
        <v>#N/A</v>
      </c>
      <c r="AS48" s="66" t="e">
        <f>VLOOKUP($A48,'S48'!$C:$BQ,59,0)</f>
        <v>#N/A</v>
      </c>
      <c r="AT48" s="66" t="e">
        <f>VLOOKUP($A48,'S48'!$C:$BQ,60,0)</f>
        <v>#N/A</v>
      </c>
      <c r="AU48" s="58" t="e">
        <f>VLOOKUP($A48,'S49'!$C:$BQ,32,0)</f>
        <v>#N/A</v>
      </c>
      <c r="AV48" s="58" t="e">
        <f>VLOOKUP($A48,'S49'!$C:$BQ,39,0)</f>
        <v>#N/A</v>
      </c>
      <c r="AW48" s="58" t="e">
        <f>VLOOKUP($A48,'S49'!$C:$BQ,40,0)</f>
        <v>#N/A</v>
      </c>
      <c r="AX48" s="58" t="e">
        <f>VLOOKUP($A48,'S49'!$C:$BQ,22,0)</f>
        <v>#N/A</v>
      </c>
      <c r="AY48" s="66" t="e">
        <f>VLOOKUP($A48,'S49'!$C:$BQ,29,0)</f>
        <v>#N/A</v>
      </c>
      <c r="AZ48" s="66" t="e">
        <f>VLOOKUP($A48,'S49'!$C:$BQ,30,0)</f>
        <v>#N/A</v>
      </c>
      <c r="BA48" s="66" t="e">
        <f>VLOOKUP($A48,'S49'!$C:$BQ,52,0)</f>
        <v>#N/A</v>
      </c>
      <c r="BB48" s="66" t="e">
        <f>VLOOKUP($A48,'S49'!$C:$BQ,59,0)</f>
        <v>#N/A</v>
      </c>
      <c r="BC48" s="66" t="e">
        <f>VLOOKUP($A48,'S49'!$C:$BQ,60,0)</f>
        <v>#N/A</v>
      </c>
      <c r="BD48" s="58" t="e">
        <f>VLOOKUP($A48,'S50'!$C:$BQ,32,0)</f>
        <v>#N/A</v>
      </c>
      <c r="BE48" s="58" t="e">
        <f>VLOOKUP($A48,'S50'!$C:$BQ,39,0)</f>
        <v>#N/A</v>
      </c>
      <c r="BF48" s="58" t="e">
        <f>VLOOKUP($A48,'S50'!$C:$BQ,40,0)</f>
        <v>#N/A</v>
      </c>
      <c r="BG48" s="58" t="e">
        <f>VLOOKUP($A48,'S50'!$C:$BQ,22,0)</f>
        <v>#N/A</v>
      </c>
      <c r="BH48" s="66" t="e">
        <f>VLOOKUP($A48,'S50'!$C:$BQ,29,0)</f>
        <v>#N/A</v>
      </c>
      <c r="BI48" s="66" t="e">
        <f>VLOOKUP($A48,'S50'!$C:$BQ,30,0)</f>
        <v>#N/A</v>
      </c>
      <c r="BJ48" s="66" t="e">
        <f>VLOOKUP($A48,'S50'!$C:$BQ,52,0)</f>
        <v>#N/A</v>
      </c>
      <c r="BK48" s="66" t="e">
        <f>VLOOKUP($A48,'S50'!$C:$BQ,59,0)</f>
        <v>#N/A</v>
      </c>
      <c r="BL48" s="66" t="e">
        <f>VLOOKUP($A48,'S50'!$C:$BQ,60,0)</f>
        <v>#N/A</v>
      </c>
    </row>
    <row r="49" spans="1:64" x14ac:dyDescent="0.2">
      <c r="A49" s="57" t="s">
        <v>105</v>
      </c>
      <c r="B49" s="58">
        <f>VLOOKUP($A49,'S0 remplacer avec S44'!$C:$BQ,32,0)</f>
        <v>428.2</v>
      </c>
      <c r="C49" s="58">
        <f>VLOOKUP($A49,'S0 remplacer avec S44'!$C:$BQ,39,0)</f>
        <v>61</v>
      </c>
      <c r="D49" s="58">
        <f>VLOOKUP($A49,'S0 remplacer avec S44'!$C:$BQ,40,0)</f>
        <v>158</v>
      </c>
      <c r="E49" s="58">
        <f>VLOOKUP($A49,'S0 remplacer avec S44'!$C:$BQ,22,0)</f>
        <v>4666.10826</v>
      </c>
      <c r="F49" s="66">
        <f>VLOOKUP($A49,'S0 remplacer avec S44'!$C:$BQ,29,0)</f>
        <v>0</v>
      </c>
      <c r="G49" s="66">
        <f>VLOOKUP($A49,'S0 remplacer avec S44'!$C:$BQ,30,0)</f>
        <v>664</v>
      </c>
      <c r="H49" s="66">
        <f>VLOOKUP($A49,'S0 remplacer avec S44'!$C:$BQ,52,0)</f>
        <v>251.6</v>
      </c>
      <c r="I49" s="66">
        <f>VLOOKUP($A49,'S0 remplacer avec S44'!$C:$BQ,59,0)</f>
        <v>0</v>
      </c>
      <c r="J49" s="66">
        <f>VLOOKUP($A49,'S0 remplacer avec S44'!$C:$BQ,60,0)</f>
        <v>47</v>
      </c>
      <c r="K49" s="58">
        <f>VLOOKUP($A49,'S45'!$C:$BQ,32,0)</f>
        <v>436.2</v>
      </c>
      <c r="L49" s="58">
        <f>VLOOKUP($A49,'S45'!$C:$BQ,39,0)</f>
        <v>53</v>
      </c>
      <c r="M49" s="58">
        <f>VLOOKUP($A49,'S45'!$C:$BQ,40,0)</f>
        <v>150</v>
      </c>
      <c r="N49" s="58">
        <f>VLOOKUP($A49,'S45'!$C:$BQ,22,0)</f>
        <v>4667.7520299999996</v>
      </c>
      <c r="O49" s="66">
        <f>VLOOKUP($A49,'S45'!$C:$BQ,29,0)</f>
        <v>0</v>
      </c>
      <c r="P49" s="66">
        <f>VLOOKUP($A49,'S45'!$C:$BQ,30,0)</f>
        <v>663</v>
      </c>
      <c r="Q49" s="66">
        <f>VLOOKUP($A49,'S45'!$C:$BQ,52,0)</f>
        <v>253.6</v>
      </c>
      <c r="R49" s="66">
        <f>VLOOKUP($A49,'S45'!$C:$BQ,59,0)</f>
        <v>0</v>
      </c>
      <c r="S49" s="66">
        <f>VLOOKUP($A49,'S45'!$C:$BQ,60,0)</f>
        <v>45</v>
      </c>
      <c r="T49" s="58">
        <f>VLOOKUP($A49,'S46'!$C:$BQ,32,0)</f>
        <v>437.7</v>
      </c>
      <c r="U49" s="58">
        <f>VLOOKUP($A49,'S46'!$C:$BQ,39,0)</f>
        <v>51</v>
      </c>
      <c r="V49" s="58">
        <f>VLOOKUP($A49,'S46'!$C:$BQ,40,0)</f>
        <v>149</v>
      </c>
      <c r="W49" s="58">
        <f>VLOOKUP($A49,'S46'!$C:$BQ,22,0)</f>
        <v>4692.9165499999999</v>
      </c>
      <c r="X49" s="66">
        <f>VLOOKUP($A49,'S46'!$C:$BQ,29,0)</f>
        <v>0</v>
      </c>
      <c r="Y49" s="66">
        <f>VLOOKUP($A49,'S46'!$C:$BQ,30,0)</f>
        <v>637</v>
      </c>
      <c r="Z49" s="66">
        <f>VLOOKUP($A49,'S46'!$C:$BQ,52,0)</f>
        <v>257.60000000000002</v>
      </c>
      <c r="AA49" s="66">
        <f>VLOOKUP($A49,'S46'!$C:$BQ,59,0)</f>
        <v>0</v>
      </c>
      <c r="AB49" s="66">
        <f>VLOOKUP($A49,'S46'!$C:$BQ,60,0)</f>
        <v>41</v>
      </c>
      <c r="AC49" s="58" t="e">
        <f>VLOOKUP($A49,'S47'!$C:$BQ,32,0)</f>
        <v>#N/A</v>
      </c>
      <c r="AD49" s="58" t="e">
        <f>VLOOKUP($A49,'S47'!$C:$BQ,39,0)</f>
        <v>#N/A</v>
      </c>
      <c r="AE49" s="58" t="e">
        <f>VLOOKUP($A49,'S47'!$C:$BQ,40,0)</f>
        <v>#N/A</v>
      </c>
      <c r="AF49" s="58" t="e">
        <f>VLOOKUP($A49,'S47'!$C:$BQ,22,0)</f>
        <v>#N/A</v>
      </c>
      <c r="AG49" s="66" t="e">
        <f>VLOOKUP($A49,'S47'!$C:$BQ,29,0)</f>
        <v>#N/A</v>
      </c>
      <c r="AH49" s="66" t="e">
        <f>VLOOKUP($A49,'S47'!$C:$BQ,30,0)</f>
        <v>#N/A</v>
      </c>
      <c r="AI49" s="66" t="e">
        <f>VLOOKUP($A49,'S47'!$C:$BQ,52,0)</f>
        <v>#N/A</v>
      </c>
      <c r="AJ49" s="66" t="e">
        <f>VLOOKUP($A49,'S47'!$C:$BQ,59,0)</f>
        <v>#N/A</v>
      </c>
      <c r="AK49" s="66" t="e">
        <f>VLOOKUP($A49,'S47'!$C:$BQ,60,0)</f>
        <v>#N/A</v>
      </c>
      <c r="AL49" s="58" t="e">
        <f>VLOOKUP($A49,'S48'!$C:$BQ,32,0)</f>
        <v>#N/A</v>
      </c>
      <c r="AM49" s="58" t="e">
        <f>VLOOKUP($A49,'S48'!$C:$BQ,39,0)</f>
        <v>#N/A</v>
      </c>
      <c r="AN49" s="58" t="e">
        <f>VLOOKUP($A49,'S48'!$C:$BQ,40,0)</f>
        <v>#N/A</v>
      </c>
      <c r="AO49" s="58" t="e">
        <f>VLOOKUP($A49,'S48'!$C:$BQ,22,0)</f>
        <v>#N/A</v>
      </c>
      <c r="AP49" s="66" t="e">
        <f>VLOOKUP($A49,'S48'!$C:$BQ,29,0)</f>
        <v>#N/A</v>
      </c>
      <c r="AQ49" s="66" t="e">
        <f>VLOOKUP($A49,'S48'!$C:$BQ,30,0)</f>
        <v>#N/A</v>
      </c>
      <c r="AR49" s="66" t="e">
        <f>VLOOKUP($A49,'S48'!$C:$BQ,52,0)</f>
        <v>#N/A</v>
      </c>
      <c r="AS49" s="66" t="e">
        <f>VLOOKUP($A49,'S48'!$C:$BQ,59,0)</f>
        <v>#N/A</v>
      </c>
      <c r="AT49" s="66" t="e">
        <f>VLOOKUP($A49,'S48'!$C:$BQ,60,0)</f>
        <v>#N/A</v>
      </c>
      <c r="AU49" s="58" t="e">
        <f>VLOOKUP($A49,'S49'!$C:$BQ,32,0)</f>
        <v>#N/A</v>
      </c>
      <c r="AV49" s="58" t="e">
        <f>VLOOKUP($A49,'S49'!$C:$BQ,39,0)</f>
        <v>#N/A</v>
      </c>
      <c r="AW49" s="58" t="e">
        <f>VLOOKUP($A49,'S49'!$C:$BQ,40,0)</f>
        <v>#N/A</v>
      </c>
      <c r="AX49" s="58" t="e">
        <f>VLOOKUP($A49,'S49'!$C:$BQ,22,0)</f>
        <v>#N/A</v>
      </c>
      <c r="AY49" s="66" t="e">
        <f>VLOOKUP($A49,'S49'!$C:$BQ,29,0)</f>
        <v>#N/A</v>
      </c>
      <c r="AZ49" s="66" t="e">
        <f>VLOOKUP($A49,'S49'!$C:$BQ,30,0)</f>
        <v>#N/A</v>
      </c>
      <c r="BA49" s="66" t="e">
        <f>VLOOKUP($A49,'S49'!$C:$BQ,52,0)</f>
        <v>#N/A</v>
      </c>
      <c r="BB49" s="66" t="e">
        <f>VLOOKUP($A49,'S49'!$C:$BQ,59,0)</f>
        <v>#N/A</v>
      </c>
      <c r="BC49" s="66" t="e">
        <f>VLOOKUP($A49,'S49'!$C:$BQ,60,0)</f>
        <v>#N/A</v>
      </c>
      <c r="BD49" s="58" t="e">
        <f>VLOOKUP($A49,'S50'!$C:$BQ,32,0)</f>
        <v>#N/A</v>
      </c>
      <c r="BE49" s="58" t="e">
        <f>VLOOKUP($A49,'S50'!$C:$BQ,39,0)</f>
        <v>#N/A</v>
      </c>
      <c r="BF49" s="58" t="e">
        <f>VLOOKUP($A49,'S50'!$C:$BQ,40,0)</f>
        <v>#N/A</v>
      </c>
      <c r="BG49" s="58" t="e">
        <f>VLOOKUP($A49,'S50'!$C:$BQ,22,0)</f>
        <v>#N/A</v>
      </c>
      <c r="BH49" s="66" t="e">
        <f>VLOOKUP($A49,'S50'!$C:$BQ,29,0)</f>
        <v>#N/A</v>
      </c>
      <c r="BI49" s="66" t="e">
        <f>VLOOKUP($A49,'S50'!$C:$BQ,30,0)</f>
        <v>#N/A</v>
      </c>
      <c r="BJ49" s="66" t="e">
        <f>VLOOKUP($A49,'S50'!$C:$BQ,52,0)</f>
        <v>#N/A</v>
      </c>
      <c r="BK49" s="66" t="e">
        <f>VLOOKUP($A49,'S50'!$C:$BQ,59,0)</f>
        <v>#N/A</v>
      </c>
      <c r="BL49" s="66" t="e">
        <f>VLOOKUP($A49,'S50'!$C:$BQ,60,0)</f>
        <v>#N/A</v>
      </c>
    </row>
    <row r="50" spans="1:64" x14ac:dyDescent="0.2">
      <c r="A50" s="57" t="s">
        <v>106</v>
      </c>
      <c r="B50" s="58">
        <f>VLOOKUP($A50,'S0 remplacer avec S44'!$C:$BQ,32,0)</f>
        <v>167.15</v>
      </c>
      <c r="C50" s="58">
        <f>VLOOKUP($A50,'S0 remplacer avec S44'!$C:$BQ,39,0)</f>
        <v>134</v>
      </c>
      <c r="D50" s="58">
        <f>VLOOKUP($A50,'S0 remplacer avec S44'!$C:$BQ,40,0)</f>
        <v>195</v>
      </c>
      <c r="E50" s="58">
        <f>VLOOKUP($A50,'S0 remplacer avec S44'!$C:$BQ,22,0)</f>
        <v>2332.0972750000001</v>
      </c>
      <c r="F50" s="66">
        <f>VLOOKUP($A50,'S0 remplacer avec S44'!$C:$BQ,29,0)</f>
        <v>407</v>
      </c>
      <c r="G50" s="66">
        <f>VLOOKUP($A50,'S0 remplacer avec S44'!$C:$BQ,30,0)</f>
        <v>955</v>
      </c>
      <c r="H50" s="66">
        <f>VLOOKUP($A50,'S0 remplacer avec S44'!$C:$BQ,52,0)</f>
        <v>161.80000000000001</v>
      </c>
      <c r="I50" s="66">
        <f>VLOOKUP($A50,'S0 remplacer avec S44'!$C:$BQ,59,0)</f>
        <v>0</v>
      </c>
      <c r="J50" s="66">
        <f>VLOOKUP($A50,'S0 remplacer avec S44'!$C:$BQ,60,0)</f>
        <v>22</v>
      </c>
      <c r="K50" s="58">
        <f>VLOOKUP($A50,'S45'!$C:$BQ,32,0)</f>
        <v>168.75</v>
      </c>
      <c r="L50" s="58">
        <f>VLOOKUP($A50,'S45'!$C:$BQ,39,0)</f>
        <v>133</v>
      </c>
      <c r="M50" s="58">
        <f>VLOOKUP($A50,'S45'!$C:$BQ,40,0)</f>
        <v>193</v>
      </c>
      <c r="N50" s="58">
        <f>VLOOKUP($A50,'S45'!$C:$BQ,22,0)</f>
        <v>2340.4916050000002</v>
      </c>
      <c r="O50" s="66">
        <f>VLOOKUP($A50,'S45'!$C:$BQ,29,0)</f>
        <v>399</v>
      </c>
      <c r="P50" s="66">
        <f>VLOOKUP($A50,'S45'!$C:$BQ,30,0)</f>
        <v>947</v>
      </c>
      <c r="Q50" s="66">
        <f>VLOOKUP($A50,'S45'!$C:$BQ,52,0)</f>
        <v>164.8</v>
      </c>
      <c r="R50" s="66">
        <f>VLOOKUP($A50,'S45'!$C:$BQ,59,0)</f>
        <v>0</v>
      </c>
      <c r="S50" s="66">
        <f>VLOOKUP($A50,'S45'!$C:$BQ,60,0)</f>
        <v>19</v>
      </c>
      <c r="T50" s="58">
        <f>VLOOKUP($A50,'S46'!$C:$BQ,32,0)</f>
        <v>169.75</v>
      </c>
      <c r="U50" s="58">
        <f>VLOOKUP($A50,'S46'!$C:$BQ,39,0)</f>
        <v>132</v>
      </c>
      <c r="V50" s="58">
        <f>VLOOKUP($A50,'S46'!$C:$BQ,40,0)</f>
        <v>192</v>
      </c>
      <c r="W50" s="58">
        <f>VLOOKUP($A50,'S46'!$C:$BQ,22,0)</f>
        <v>2345.832465</v>
      </c>
      <c r="X50" s="66">
        <f>VLOOKUP($A50,'S46'!$C:$BQ,29,0)</f>
        <v>394</v>
      </c>
      <c r="Y50" s="66">
        <f>VLOOKUP($A50,'S46'!$C:$BQ,30,0)</f>
        <v>941</v>
      </c>
      <c r="Z50" s="66">
        <f>VLOOKUP($A50,'S46'!$C:$BQ,52,0)</f>
        <v>165.8</v>
      </c>
      <c r="AA50" s="66">
        <f>VLOOKUP($A50,'S46'!$C:$BQ,59,0)</f>
        <v>0</v>
      </c>
      <c r="AB50" s="66">
        <f>VLOOKUP($A50,'S46'!$C:$BQ,60,0)</f>
        <v>18</v>
      </c>
      <c r="AC50" s="58" t="e">
        <f>VLOOKUP($A50,'S47'!$C:$BQ,32,0)</f>
        <v>#N/A</v>
      </c>
      <c r="AD50" s="58" t="e">
        <f>VLOOKUP($A50,'S47'!$C:$BQ,39,0)</f>
        <v>#N/A</v>
      </c>
      <c r="AE50" s="58" t="e">
        <f>VLOOKUP($A50,'S47'!$C:$BQ,40,0)</f>
        <v>#N/A</v>
      </c>
      <c r="AF50" s="58" t="e">
        <f>VLOOKUP($A50,'S47'!$C:$BQ,22,0)</f>
        <v>#N/A</v>
      </c>
      <c r="AG50" s="66" t="e">
        <f>VLOOKUP($A50,'S47'!$C:$BQ,29,0)</f>
        <v>#N/A</v>
      </c>
      <c r="AH50" s="66" t="e">
        <f>VLOOKUP($A50,'S47'!$C:$BQ,30,0)</f>
        <v>#N/A</v>
      </c>
      <c r="AI50" s="66" t="e">
        <f>VLOOKUP($A50,'S47'!$C:$BQ,52,0)</f>
        <v>#N/A</v>
      </c>
      <c r="AJ50" s="66" t="e">
        <f>VLOOKUP($A50,'S47'!$C:$BQ,59,0)</f>
        <v>#N/A</v>
      </c>
      <c r="AK50" s="66" t="e">
        <f>VLOOKUP($A50,'S47'!$C:$BQ,60,0)</f>
        <v>#N/A</v>
      </c>
      <c r="AL50" s="58" t="e">
        <f>VLOOKUP($A50,'S48'!$C:$BQ,32,0)</f>
        <v>#N/A</v>
      </c>
      <c r="AM50" s="58" t="e">
        <f>VLOOKUP($A50,'S48'!$C:$BQ,39,0)</f>
        <v>#N/A</v>
      </c>
      <c r="AN50" s="58" t="e">
        <f>VLOOKUP($A50,'S48'!$C:$BQ,40,0)</f>
        <v>#N/A</v>
      </c>
      <c r="AO50" s="58" t="e">
        <f>VLOOKUP($A50,'S48'!$C:$BQ,22,0)</f>
        <v>#N/A</v>
      </c>
      <c r="AP50" s="66" t="e">
        <f>VLOOKUP($A50,'S48'!$C:$BQ,29,0)</f>
        <v>#N/A</v>
      </c>
      <c r="AQ50" s="66" t="e">
        <f>VLOOKUP($A50,'S48'!$C:$BQ,30,0)</f>
        <v>#N/A</v>
      </c>
      <c r="AR50" s="66" t="e">
        <f>VLOOKUP($A50,'S48'!$C:$BQ,52,0)</f>
        <v>#N/A</v>
      </c>
      <c r="AS50" s="66" t="e">
        <f>VLOOKUP($A50,'S48'!$C:$BQ,59,0)</f>
        <v>#N/A</v>
      </c>
      <c r="AT50" s="66" t="e">
        <f>VLOOKUP($A50,'S48'!$C:$BQ,60,0)</f>
        <v>#N/A</v>
      </c>
      <c r="AU50" s="58" t="e">
        <f>VLOOKUP($A50,'S49'!$C:$BQ,32,0)</f>
        <v>#N/A</v>
      </c>
      <c r="AV50" s="58" t="e">
        <f>VLOOKUP($A50,'S49'!$C:$BQ,39,0)</f>
        <v>#N/A</v>
      </c>
      <c r="AW50" s="58" t="e">
        <f>VLOOKUP($A50,'S49'!$C:$BQ,40,0)</f>
        <v>#N/A</v>
      </c>
      <c r="AX50" s="58" t="e">
        <f>VLOOKUP($A50,'S49'!$C:$BQ,22,0)</f>
        <v>#N/A</v>
      </c>
      <c r="AY50" s="66" t="e">
        <f>VLOOKUP($A50,'S49'!$C:$BQ,29,0)</f>
        <v>#N/A</v>
      </c>
      <c r="AZ50" s="66" t="e">
        <f>VLOOKUP($A50,'S49'!$C:$BQ,30,0)</f>
        <v>#N/A</v>
      </c>
      <c r="BA50" s="66" t="e">
        <f>VLOOKUP($A50,'S49'!$C:$BQ,52,0)</f>
        <v>#N/A</v>
      </c>
      <c r="BB50" s="66" t="e">
        <f>VLOOKUP($A50,'S49'!$C:$BQ,59,0)</f>
        <v>#N/A</v>
      </c>
      <c r="BC50" s="66" t="e">
        <f>VLOOKUP($A50,'S49'!$C:$BQ,60,0)</f>
        <v>#N/A</v>
      </c>
      <c r="BD50" s="58" t="e">
        <f>VLOOKUP($A50,'S50'!$C:$BQ,32,0)</f>
        <v>#N/A</v>
      </c>
      <c r="BE50" s="58" t="e">
        <f>VLOOKUP($A50,'S50'!$C:$BQ,39,0)</f>
        <v>#N/A</v>
      </c>
      <c r="BF50" s="58" t="e">
        <f>VLOOKUP($A50,'S50'!$C:$BQ,40,0)</f>
        <v>#N/A</v>
      </c>
      <c r="BG50" s="58" t="e">
        <f>VLOOKUP($A50,'S50'!$C:$BQ,22,0)</f>
        <v>#N/A</v>
      </c>
      <c r="BH50" s="66" t="e">
        <f>VLOOKUP($A50,'S50'!$C:$BQ,29,0)</f>
        <v>#N/A</v>
      </c>
      <c r="BI50" s="66" t="e">
        <f>VLOOKUP($A50,'S50'!$C:$BQ,30,0)</f>
        <v>#N/A</v>
      </c>
      <c r="BJ50" s="66" t="e">
        <f>VLOOKUP($A50,'S50'!$C:$BQ,52,0)</f>
        <v>#N/A</v>
      </c>
      <c r="BK50" s="66" t="e">
        <f>VLOOKUP($A50,'S50'!$C:$BQ,59,0)</f>
        <v>#N/A</v>
      </c>
      <c r="BL50" s="66" t="e">
        <f>VLOOKUP($A50,'S50'!$C:$BQ,60,0)</f>
        <v>#N/A</v>
      </c>
    </row>
    <row r="51" spans="1:64" x14ac:dyDescent="0.2">
      <c r="A51" s="57" t="s">
        <v>107</v>
      </c>
      <c r="B51" s="58">
        <f>VLOOKUP($A51,'S0 remplacer avec S44'!$C:$BQ,32,0)</f>
        <v>168.8</v>
      </c>
      <c r="C51" s="58">
        <f>VLOOKUP($A51,'S0 remplacer avec S44'!$C:$BQ,39,0)</f>
        <v>0</v>
      </c>
      <c r="D51" s="58">
        <f>VLOOKUP($A51,'S0 remplacer avec S44'!$C:$BQ,40,0)</f>
        <v>22</v>
      </c>
      <c r="E51" s="58">
        <f>VLOOKUP($A51,'S0 remplacer avec S44'!$C:$BQ,22,0)</f>
        <v>1728.5798649999999</v>
      </c>
      <c r="F51" s="66">
        <f>VLOOKUP($A51,'S0 remplacer avec S44'!$C:$BQ,29,0)</f>
        <v>0</v>
      </c>
      <c r="G51" s="66">
        <f>VLOOKUP($A51,'S0 remplacer avec S44'!$C:$BQ,30,0)</f>
        <v>4</v>
      </c>
      <c r="H51" s="66">
        <f>VLOOKUP($A51,'S0 remplacer avec S44'!$C:$BQ,52,0)</f>
        <v>92.8</v>
      </c>
      <c r="I51" s="66">
        <f>VLOOKUP($A51,'S0 remplacer avec S44'!$C:$BQ,59,0)</f>
        <v>0</v>
      </c>
      <c r="J51" s="66">
        <f>VLOOKUP($A51,'S0 remplacer avec S44'!$C:$BQ,60,0)</f>
        <v>4</v>
      </c>
      <c r="K51" s="58">
        <f>VLOOKUP($A51,'S45'!$C:$BQ,32,0)</f>
        <v>168.8</v>
      </c>
      <c r="L51" s="58">
        <f>VLOOKUP($A51,'S45'!$C:$BQ,39,0)</f>
        <v>0</v>
      </c>
      <c r="M51" s="58">
        <f>VLOOKUP($A51,'S45'!$C:$BQ,40,0)</f>
        <v>22</v>
      </c>
      <c r="N51" s="58">
        <f>VLOOKUP($A51,'S45'!$C:$BQ,22,0)</f>
        <v>1736.008435</v>
      </c>
      <c r="O51" s="66">
        <f>VLOOKUP($A51,'S45'!$C:$BQ,29,0)</f>
        <v>0</v>
      </c>
      <c r="P51" s="66">
        <f>VLOOKUP($A51,'S45'!$C:$BQ,30,0)</f>
        <v>0</v>
      </c>
      <c r="Q51" s="66">
        <f>VLOOKUP($A51,'S45'!$C:$BQ,52,0)</f>
        <v>93.8</v>
      </c>
      <c r="R51" s="66">
        <f>VLOOKUP($A51,'S45'!$C:$BQ,59,0)</f>
        <v>0</v>
      </c>
      <c r="S51" s="66">
        <f>VLOOKUP($A51,'S45'!$C:$BQ,60,0)</f>
        <v>3</v>
      </c>
      <c r="T51" s="58">
        <f>VLOOKUP($A51,'S46'!$C:$BQ,32,0)</f>
        <v>168.8</v>
      </c>
      <c r="U51" s="58">
        <f>VLOOKUP($A51,'S46'!$C:$BQ,39,0)</f>
        <v>0</v>
      </c>
      <c r="V51" s="58">
        <f>VLOOKUP($A51,'S46'!$C:$BQ,40,0)</f>
        <v>22</v>
      </c>
      <c r="W51" s="58">
        <f>VLOOKUP($A51,'S46'!$C:$BQ,22,0)</f>
        <v>1736.730775</v>
      </c>
      <c r="X51" s="66">
        <f>VLOOKUP($A51,'S46'!$C:$BQ,29,0)</f>
        <v>0</v>
      </c>
      <c r="Y51" s="66">
        <f>VLOOKUP($A51,'S46'!$C:$BQ,30,0)</f>
        <v>0</v>
      </c>
      <c r="Z51" s="66">
        <f>VLOOKUP($A51,'S46'!$C:$BQ,52,0)</f>
        <v>95.8</v>
      </c>
      <c r="AA51" s="66">
        <f>VLOOKUP($A51,'S46'!$C:$BQ,59,0)</f>
        <v>0</v>
      </c>
      <c r="AB51" s="66">
        <f>VLOOKUP($A51,'S46'!$C:$BQ,60,0)</f>
        <v>1</v>
      </c>
      <c r="AC51" s="58" t="e">
        <f>VLOOKUP($A51,'S47'!$C:$BQ,32,0)</f>
        <v>#N/A</v>
      </c>
      <c r="AD51" s="58" t="e">
        <f>VLOOKUP($A51,'S47'!$C:$BQ,39,0)</f>
        <v>#N/A</v>
      </c>
      <c r="AE51" s="58" t="e">
        <f>VLOOKUP($A51,'S47'!$C:$BQ,40,0)</f>
        <v>#N/A</v>
      </c>
      <c r="AF51" s="58" t="e">
        <f>VLOOKUP($A51,'S47'!$C:$BQ,22,0)</f>
        <v>#N/A</v>
      </c>
      <c r="AG51" s="66" t="e">
        <f>VLOOKUP($A51,'S47'!$C:$BQ,29,0)</f>
        <v>#N/A</v>
      </c>
      <c r="AH51" s="66" t="e">
        <f>VLOOKUP($A51,'S47'!$C:$BQ,30,0)</f>
        <v>#N/A</v>
      </c>
      <c r="AI51" s="66" t="e">
        <f>VLOOKUP($A51,'S47'!$C:$BQ,52,0)</f>
        <v>#N/A</v>
      </c>
      <c r="AJ51" s="66" t="e">
        <f>VLOOKUP($A51,'S47'!$C:$BQ,59,0)</f>
        <v>#N/A</v>
      </c>
      <c r="AK51" s="66" t="e">
        <f>VLOOKUP($A51,'S47'!$C:$BQ,60,0)</f>
        <v>#N/A</v>
      </c>
      <c r="AL51" s="58" t="e">
        <f>VLOOKUP($A51,'S48'!$C:$BQ,32,0)</f>
        <v>#N/A</v>
      </c>
      <c r="AM51" s="58" t="e">
        <f>VLOOKUP($A51,'S48'!$C:$BQ,39,0)</f>
        <v>#N/A</v>
      </c>
      <c r="AN51" s="58" t="e">
        <f>VLOOKUP($A51,'S48'!$C:$BQ,40,0)</f>
        <v>#N/A</v>
      </c>
      <c r="AO51" s="58" t="e">
        <f>VLOOKUP($A51,'S48'!$C:$BQ,22,0)</f>
        <v>#N/A</v>
      </c>
      <c r="AP51" s="66" t="e">
        <f>VLOOKUP($A51,'S48'!$C:$BQ,29,0)</f>
        <v>#N/A</v>
      </c>
      <c r="AQ51" s="66" t="e">
        <f>VLOOKUP($A51,'S48'!$C:$BQ,30,0)</f>
        <v>#N/A</v>
      </c>
      <c r="AR51" s="66" t="e">
        <f>VLOOKUP($A51,'S48'!$C:$BQ,52,0)</f>
        <v>#N/A</v>
      </c>
      <c r="AS51" s="66" t="e">
        <f>VLOOKUP($A51,'S48'!$C:$BQ,59,0)</f>
        <v>#N/A</v>
      </c>
      <c r="AT51" s="66" t="e">
        <f>VLOOKUP($A51,'S48'!$C:$BQ,60,0)</f>
        <v>#N/A</v>
      </c>
      <c r="AU51" s="58" t="e">
        <f>VLOOKUP($A51,'S49'!$C:$BQ,32,0)</f>
        <v>#N/A</v>
      </c>
      <c r="AV51" s="58" t="e">
        <f>VLOOKUP($A51,'S49'!$C:$BQ,39,0)</f>
        <v>#N/A</v>
      </c>
      <c r="AW51" s="58" t="e">
        <f>VLOOKUP($A51,'S49'!$C:$BQ,40,0)</f>
        <v>#N/A</v>
      </c>
      <c r="AX51" s="58" t="e">
        <f>VLOOKUP($A51,'S49'!$C:$BQ,22,0)</f>
        <v>#N/A</v>
      </c>
      <c r="AY51" s="66" t="e">
        <f>VLOOKUP($A51,'S49'!$C:$BQ,29,0)</f>
        <v>#N/A</v>
      </c>
      <c r="AZ51" s="66" t="e">
        <f>VLOOKUP($A51,'S49'!$C:$BQ,30,0)</f>
        <v>#N/A</v>
      </c>
      <c r="BA51" s="66" t="e">
        <f>VLOOKUP($A51,'S49'!$C:$BQ,52,0)</f>
        <v>#N/A</v>
      </c>
      <c r="BB51" s="66" t="e">
        <f>VLOOKUP($A51,'S49'!$C:$BQ,59,0)</f>
        <v>#N/A</v>
      </c>
      <c r="BC51" s="66" t="e">
        <f>VLOOKUP($A51,'S49'!$C:$BQ,60,0)</f>
        <v>#N/A</v>
      </c>
      <c r="BD51" s="58" t="e">
        <f>VLOOKUP($A51,'S50'!$C:$BQ,32,0)</f>
        <v>#N/A</v>
      </c>
      <c r="BE51" s="58" t="e">
        <f>VLOOKUP($A51,'S50'!$C:$BQ,39,0)</f>
        <v>#N/A</v>
      </c>
      <c r="BF51" s="58" t="e">
        <f>VLOOKUP($A51,'S50'!$C:$BQ,40,0)</f>
        <v>#N/A</v>
      </c>
      <c r="BG51" s="58" t="e">
        <f>VLOOKUP($A51,'S50'!$C:$BQ,22,0)</f>
        <v>#N/A</v>
      </c>
      <c r="BH51" s="66" t="e">
        <f>VLOOKUP($A51,'S50'!$C:$BQ,29,0)</f>
        <v>#N/A</v>
      </c>
      <c r="BI51" s="66" t="e">
        <f>VLOOKUP($A51,'S50'!$C:$BQ,30,0)</f>
        <v>#N/A</v>
      </c>
      <c r="BJ51" s="66" t="e">
        <f>VLOOKUP($A51,'S50'!$C:$BQ,52,0)</f>
        <v>#N/A</v>
      </c>
      <c r="BK51" s="66" t="e">
        <f>VLOOKUP($A51,'S50'!$C:$BQ,59,0)</f>
        <v>#N/A</v>
      </c>
      <c r="BL51" s="66" t="e">
        <f>VLOOKUP($A51,'S50'!$C:$BQ,60,0)</f>
        <v>#N/A</v>
      </c>
    </row>
    <row r="52" spans="1:64" x14ac:dyDescent="0.2">
      <c r="A52" s="57" t="s">
        <v>108</v>
      </c>
      <c r="B52" s="58">
        <f>VLOOKUP($A52,'S0 remplacer avec S44'!$C:$BQ,32,0)</f>
        <v>96.1</v>
      </c>
      <c r="C52" s="58">
        <f>VLOOKUP($A52,'S0 remplacer avec S44'!$C:$BQ,39,0)</f>
        <v>66</v>
      </c>
      <c r="D52" s="58">
        <f>VLOOKUP($A52,'S0 remplacer avec S44'!$C:$BQ,40,0)</f>
        <v>99</v>
      </c>
      <c r="E52" s="58">
        <f>VLOOKUP($A52,'S0 remplacer avec S44'!$C:$BQ,22,0)</f>
        <v>1020.32716</v>
      </c>
      <c r="F52" s="66">
        <f>VLOOKUP($A52,'S0 remplacer avec S44'!$C:$BQ,29,0)</f>
        <v>453</v>
      </c>
      <c r="G52" s="66">
        <f>VLOOKUP($A52,'S0 remplacer avec S44'!$C:$BQ,30,0)</f>
        <v>747</v>
      </c>
      <c r="H52" s="66">
        <f>VLOOKUP($A52,'S0 remplacer avec S44'!$C:$BQ,52,0)</f>
        <v>59.4</v>
      </c>
      <c r="I52" s="66">
        <f>VLOOKUP($A52,'S0 remplacer avec S44'!$C:$BQ,59,0)</f>
        <v>23</v>
      </c>
      <c r="J52" s="66">
        <f>VLOOKUP($A52,'S0 remplacer avec S44'!$C:$BQ,60,0)</f>
        <v>40</v>
      </c>
      <c r="K52" s="58">
        <f>VLOOKUP($A52,'S45'!$C:$BQ,32,0)</f>
        <v>100.1</v>
      </c>
      <c r="L52" s="58">
        <f>VLOOKUP($A52,'S45'!$C:$BQ,39,0)</f>
        <v>62</v>
      </c>
      <c r="M52" s="58">
        <f>VLOOKUP($A52,'S45'!$C:$BQ,40,0)</f>
        <v>95</v>
      </c>
      <c r="N52" s="58">
        <f>VLOOKUP($A52,'S45'!$C:$BQ,22,0)</f>
        <v>1020.90762</v>
      </c>
      <c r="O52" s="66">
        <f>VLOOKUP($A52,'S45'!$C:$BQ,29,0)</f>
        <v>452</v>
      </c>
      <c r="P52" s="66">
        <f>VLOOKUP($A52,'S45'!$C:$BQ,30,0)</f>
        <v>747</v>
      </c>
      <c r="Q52" s="66">
        <f>VLOOKUP($A52,'S45'!$C:$BQ,52,0)</f>
        <v>59.4</v>
      </c>
      <c r="R52" s="66">
        <f>VLOOKUP($A52,'S45'!$C:$BQ,59,0)</f>
        <v>23</v>
      </c>
      <c r="S52" s="66">
        <f>VLOOKUP($A52,'S45'!$C:$BQ,60,0)</f>
        <v>40</v>
      </c>
      <c r="T52" s="58">
        <f>VLOOKUP($A52,'S46'!$C:$BQ,32,0)</f>
        <v>101.1</v>
      </c>
      <c r="U52" s="58">
        <f>VLOOKUP($A52,'S46'!$C:$BQ,39,0)</f>
        <v>61</v>
      </c>
      <c r="V52" s="58">
        <f>VLOOKUP($A52,'S46'!$C:$BQ,40,0)</f>
        <v>94</v>
      </c>
      <c r="W52" s="58">
        <f>VLOOKUP($A52,'S46'!$C:$BQ,22,0)</f>
        <v>1039.0668599999999</v>
      </c>
      <c r="X52" s="66">
        <f>VLOOKUP($A52,'S46'!$C:$BQ,29,0)</f>
        <v>434</v>
      </c>
      <c r="Y52" s="66">
        <f>VLOOKUP($A52,'S46'!$C:$BQ,30,0)</f>
        <v>728</v>
      </c>
      <c r="Z52" s="66">
        <f>VLOOKUP($A52,'S46'!$C:$BQ,52,0)</f>
        <v>59.4</v>
      </c>
      <c r="AA52" s="66">
        <f>VLOOKUP($A52,'S46'!$C:$BQ,59,0)</f>
        <v>23</v>
      </c>
      <c r="AB52" s="66">
        <f>VLOOKUP($A52,'S46'!$C:$BQ,60,0)</f>
        <v>40</v>
      </c>
      <c r="AC52" s="58" t="e">
        <f>VLOOKUP($A52,'S47'!$C:$BQ,32,0)</f>
        <v>#N/A</v>
      </c>
      <c r="AD52" s="58" t="e">
        <f>VLOOKUP($A52,'S47'!$C:$BQ,39,0)</f>
        <v>#N/A</v>
      </c>
      <c r="AE52" s="58" t="e">
        <f>VLOOKUP($A52,'S47'!$C:$BQ,40,0)</f>
        <v>#N/A</v>
      </c>
      <c r="AF52" s="58" t="e">
        <f>VLOOKUP($A52,'S47'!$C:$BQ,22,0)</f>
        <v>#N/A</v>
      </c>
      <c r="AG52" s="66" t="e">
        <f>VLOOKUP($A52,'S47'!$C:$BQ,29,0)</f>
        <v>#N/A</v>
      </c>
      <c r="AH52" s="66" t="e">
        <f>VLOOKUP($A52,'S47'!$C:$BQ,30,0)</f>
        <v>#N/A</v>
      </c>
      <c r="AI52" s="66" t="e">
        <f>VLOOKUP($A52,'S47'!$C:$BQ,52,0)</f>
        <v>#N/A</v>
      </c>
      <c r="AJ52" s="66" t="e">
        <f>VLOOKUP($A52,'S47'!$C:$BQ,59,0)</f>
        <v>#N/A</v>
      </c>
      <c r="AK52" s="66" t="e">
        <f>VLOOKUP($A52,'S47'!$C:$BQ,60,0)</f>
        <v>#N/A</v>
      </c>
      <c r="AL52" s="58" t="e">
        <f>VLOOKUP($A52,'S48'!$C:$BQ,32,0)</f>
        <v>#N/A</v>
      </c>
      <c r="AM52" s="58" t="e">
        <f>VLOOKUP($A52,'S48'!$C:$BQ,39,0)</f>
        <v>#N/A</v>
      </c>
      <c r="AN52" s="58" t="e">
        <f>VLOOKUP($A52,'S48'!$C:$BQ,40,0)</f>
        <v>#N/A</v>
      </c>
      <c r="AO52" s="58" t="e">
        <f>VLOOKUP($A52,'S48'!$C:$BQ,22,0)</f>
        <v>#N/A</v>
      </c>
      <c r="AP52" s="66" t="e">
        <f>VLOOKUP($A52,'S48'!$C:$BQ,29,0)</f>
        <v>#N/A</v>
      </c>
      <c r="AQ52" s="66" t="e">
        <f>VLOOKUP($A52,'S48'!$C:$BQ,30,0)</f>
        <v>#N/A</v>
      </c>
      <c r="AR52" s="66" t="e">
        <f>VLOOKUP($A52,'S48'!$C:$BQ,52,0)</f>
        <v>#N/A</v>
      </c>
      <c r="AS52" s="66" t="e">
        <f>VLOOKUP($A52,'S48'!$C:$BQ,59,0)</f>
        <v>#N/A</v>
      </c>
      <c r="AT52" s="66" t="e">
        <f>VLOOKUP($A52,'S48'!$C:$BQ,60,0)</f>
        <v>#N/A</v>
      </c>
      <c r="AU52" s="58" t="e">
        <f>VLOOKUP($A52,'S49'!$C:$BQ,32,0)</f>
        <v>#N/A</v>
      </c>
      <c r="AV52" s="58" t="e">
        <f>VLOOKUP($A52,'S49'!$C:$BQ,39,0)</f>
        <v>#N/A</v>
      </c>
      <c r="AW52" s="58" t="e">
        <f>VLOOKUP($A52,'S49'!$C:$BQ,40,0)</f>
        <v>#N/A</v>
      </c>
      <c r="AX52" s="58" t="e">
        <f>VLOOKUP($A52,'S49'!$C:$BQ,22,0)</f>
        <v>#N/A</v>
      </c>
      <c r="AY52" s="66" t="e">
        <f>VLOOKUP($A52,'S49'!$C:$BQ,29,0)</f>
        <v>#N/A</v>
      </c>
      <c r="AZ52" s="66" t="e">
        <f>VLOOKUP($A52,'S49'!$C:$BQ,30,0)</f>
        <v>#N/A</v>
      </c>
      <c r="BA52" s="66" t="e">
        <f>VLOOKUP($A52,'S49'!$C:$BQ,52,0)</f>
        <v>#N/A</v>
      </c>
      <c r="BB52" s="66" t="e">
        <f>VLOOKUP($A52,'S49'!$C:$BQ,59,0)</f>
        <v>#N/A</v>
      </c>
      <c r="BC52" s="66" t="e">
        <f>VLOOKUP($A52,'S49'!$C:$BQ,60,0)</f>
        <v>#N/A</v>
      </c>
      <c r="BD52" s="58" t="e">
        <f>VLOOKUP($A52,'S50'!$C:$BQ,32,0)</f>
        <v>#N/A</v>
      </c>
      <c r="BE52" s="58" t="e">
        <f>VLOOKUP($A52,'S50'!$C:$BQ,39,0)</f>
        <v>#N/A</v>
      </c>
      <c r="BF52" s="58" t="e">
        <f>VLOOKUP($A52,'S50'!$C:$BQ,40,0)</f>
        <v>#N/A</v>
      </c>
      <c r="BG52" s="58" t="e">
        <f>VLOOKUP($A52,'S50'!$C:$BQ,22,0)</f>
        <v>#N/A</v>
      </c>
      <c r="BH52" s="66" t="e">
        <f>VLOOKUP($A52,'S50'!$C:$BQ,29,0)</f>
        <v>#N/A</v>
      </c>
      <c r="BI52" s="66" t="e">
        <f>VLOOKUP($A52,'S50'!$C:$BQ,30,0)</f>
        <v>#N/A</v>
      </c>
      <c r="BJ52" s="66" t="e">
        <f>VLOOKUP($A52,'S50'!$C:$BQ,52,0)</f>
        <v>#N/A</v>
      </c>
      <c r="BK52" s="66" t="e">
        <f>VLOOKUP($A52,'S50'!$C:$BQ,59,0)</f>
        <v>#N/A</v>
      </c>
      <c r="BL52" s="66" t="e">
        <f>VLOOKUP($A52,'S50'!$C:$BQ,60,0)</f>
        <v>#N/A</v>
      </c>
    </row>
    <row r="53" spans="1:64" x14ac:dyDescent="0.2">
      <c r="A53" s="57" t="s">
        <v>109</v>
      </c>
      <c r="B53" s="58">
        <f>VLOOKUP($A53,'S0 remplacer avec S44'!$C:$BQ,32,0)</f>
        <v>148.80000000000001</v>
      </c>
      <c r="C53" s="58">
        <f>VLOOKUP($A53,'S0 remplacer avec S44'!$C:$BQ,39,0)</f>
        <v>182</v>
      </c>
      <c r="D53" s="58">
        <f>VLOOKUP($A53,'S0 remplacer avec S44'!$C:$BQ,40,0)</f>
        <v>248</v>
      </c>
      <c r="E53" s="58">
        <f>VLOOKUP($A53,'S0 remplacer avec S44'!$C:$BQ,22,0)</f>
        <v>2274.1187</v>
      </c>
      <c r="F53" s="66">
        <f>VLOOKUP($A53,'S0 remplacer avec S44'!$C:$BQ,29,0)</f>
        <v>729</v>
      </c>
      <c r="G53" s="66">
        <f>VLOOKUP($A53,'S0 remplacer avec S44'!$C:$BQ,30,0)</f>
        <v>1329</v>
      </c>
      <c r="H53" s="66">
        <f>VLOOKUP($A53,'S0 remplacer avec S44'!$C:$BQ,52,0)</f>
        <v>180.8</v>
      </c>
      <c r="I53" s="66">
        <f>VLOOKUP($A53,'S0 remplacer avec S44'!$C:$BQ,59,0)</f>
        <v>0</v>
      </c>
      <c r="J53" s="66">
        <f>VLOOKUP($A53,'S0 remplacer avec S44'!$C:$BQ,60,0)</f>
        <v>21</v>
      </c>
      <c r="K53" s="58">
        <f>VLOOKUP($A53,'S45'!$C:$BQ,32,0)</f>
        <v>150.80000000000001</v>
      </c>
      <c r="L53" s="58">
        <f>VLOOKUP($A53,'S45'!$C:$BQ,39,0)</f>
        <v>180</v>
      </c>
      <c r="M53" s="58">
        <f>VLOOKUP($A53,'S45'!$C:$BQ,40,0)</f>
        <v>246</v>
      </c>
      <c r="N53" s="58">
        <f>VLOOKUP($A53,'S45'!$C:$BQ,22,0)</f>
        <v>2364.9646400000001</v>
      </c>
      <c r="O53" s="66">
        <f>VLOOKUP($A53,'S45'!$C:$BQ,29,0)</f>
        <v>638</v>
      </c>
      <c r="P53" s="66">
        <f>VLOOKUP($A53,'S45'!$C:$BQ,30,0)</f>
        <v>1238</v>
      </c>
      <c r="Q53" s="66">
        <f>VLOOKUP($A53,'S45'!$C:$BQ,52,0)</f>
        <v>183.8</v>
      </c>
      <c r="R53" s="66">
        <f>VLOOKUP($A53,'S45'!$C:$BQ,59,0)</f>
        <v>0</v>
      </c>
      <c r="S53" s="66">
        <f>VLOOKUP($A53,'S45'!$C:$BQ,60,0)</f>
        <v>18</v>
      </c>
      <c r="T53" s="58">
        <f>VLOOKUP($A53,'S46'!$C:$BQ,32,0)</f>
        <v>149.80000000000001</v>
      </c>
      <c r="U53" s="58">
        <f>VLOOKUP($A53,'S46'!$C:$BQ,39,0)</f>
        <v>181</v>
      </c>
      <c r="V53" s="58">
        <f>VLOOKUP($A53,'S46'!$C:$BQ,40,0)</f>
        <v>247</v>
      </c>
      <c r="W53" s="58">
        <f>VLOOKUP($A53,'S46'!$C:$BQ,22,0)</f>
        <v>2417.3446399999998</v>
      </c>
      <c r="X53" s="66">
        <f>VLOOKUP($A53,'S46'!$C:$BQ,29,0)</f>
        <v>585</v>
      </c>
      <c r="Y53" s="66">
        <f>VLOOKUP($A53,'S46'!$C:$BQ,30,0)</f>
        <v>1186</v>
      </c>
      <c r="Z53" s="66">
        <f>VLOOKUP($A53,'S46'!$C:$BQ,52,0)</f>
        <v>183.8</v>
      </c>
      <c r="AA53" s="66">
        <f>VLOOKUP($A53,'S46'!$C:$BQ,59,0)</f>
        <v>0</v>
      </c>
      <c r="AB53" s="66">
        <f>VLOOKUP($A53,'S46'!$C:$BQ,60,0)</f>
        <v>18</v>
      </c>
      <c r="AC53" s="58" t="e">
        <f>VLOOKUP($A53,'S47'!$C:$BQ,32,0)</f>
        <v>#N/A</v>
      </c>
      <c r="AD53" s="58" t="e">
        <f>VLOOKUP($A53,'S47'!$C:$BQ,39,0)</f>
        <v>#N/A</v>
      </c>
      <c r="AE53" s="58" t="e">
        <f>VLOOKUP($A53,'S47'!$C:$BQ,40,0)</f>
        <v>#N/A</v>
      </c>
      <c r="AF53" s="58" t="e">
        <f>VLOOKUP($A53,'S47'!$C:$BQ,22,0)</f>
        <v>#N/A</v>
      </c>
      <c r="AG53" s="66" t="e">
        <f>VLOOKUP($A53,'S47'!$C:$BQ,29,0)</f>
        <v>#N/A</v>
      </c>
      <c r="AH53" s="66" t="e">
        <f>VLOOKUP($A53,'S47'!$C:$BQ,30,0)</f>
        <v>#N/A</v>
      </c>
      <c r="AI53" s="66" t="e">
        <f>VLOOKUP($A53,'S47'!$C:$BQ,52,0)</f>
        <v>#N/A</v>
      </c>
      <c r="AJ53" s="66" t="e">
        <f>VLOOKUP($A53,'S47'!$C:$BQ,59,0)</f>
        <v>#N/A</v>
      </c>
      <c r="AK53" s="66" t="e">
        <f>VLOOKUP($A53,'S47'!$C:$BQ,60,0)</f>
        <v>#N/A</v>
      </c>
      <c r="AL53" s="58" t="e">
        <f>VLOOKUP($A53,'S48'!$C:$BQ,32,0)</f>
        <v>#N/A</v>
      </c>
      <c r="AM53" s="58" t="e">
        <f>VLOOKUP($A53,'S48'!$C:$BQ,39,0)</f>
        <v>#N/A</v>
      </c>
      <c r="AN53" s="58" t="e">
        <f>VLOOKUP($A53,'S48'!$C:$BQ,40,0)</f>
        <v>#N/A</v>
      </c>
      <c r="AO53" s="58" t="e">
        <f>VLOOKUP($A53,'S48'!$C:$BQ,22,0)</f>
        <v>#N/A</v>
      </c>
      <c r="AP53" s="66" t="e">
        <f>VLOOKUP($A53,'S48'!$C:$BQ,29,0)</f>
        <v>#N/A</v>
      </c>
      <c r="AQ53" s="66" t="e">
        <f>VLOOKUP($A53,'S48'!$C:$BQ,30,0)</f>
        <v>#N/A</v>
      </c>
      <c r="AR53" s="66" t="e">
        <f>VLOOKUP($A53,'S48'!$C:$BQ,52,0)</f>
        <v>#N/A</v>
      </c>
      <c r="AS53" s="66" t="e">
        <f>VLOOKUP($A53,'S48'!$C:$BQ,59,0)</f>
        <v>#N/A</v>
      </c>
      <c r="AT53" s="66" t="e">
        <f>VLOOKUP($A53,'S48'!$C:$BQ,60,0)</f>
        <v>#N/A</v>
      </c>
      <c r="AU53" s="58" t="e">
        <f>VLOOKUP($A53,'S49'!$C:$BQ,32,0)</f>
        <v>#N/A</v>
      </c>
      <c r="AV53" s="58" t="e">
        <f>VLOOKUP($A53,'S49'!$C:$BQ,39,0)</f>
        <v>#N/A</v>
      </c>
      <c r="AW53" s="58" t="e">
        <f>VLOOKUP($A53,'S49'!$C:$BQ,40,0)</f>
        <v>#N/A</v>
      </c>
      <c r="AX53" s="58" t="e">
        <f>VLOOKUP($A53,'S49'!$C:$BQ,22,0)</f>
        <v>#N/A</v>
      </c>
      <c r="AY53" s="66" t="e">
        <f>VLOOKUP($A53,'S49'!$C:$BQ,29,0)</f>
        <v>#N/A</v>
      </c>
      <c r="AZ53" s="66" t="e">
        <f>VLOOKUP($A53,'S49'!$C:$BQ,30,0)</f>
        <v>#N/A</v>
      </c>
      <c r="BA53" s="66" t="e">
        <f>VLOOKUP($A53,'S49'!$C:$BQ,52,0)</f>
        <v>#N/A</v>
      </c>
      <c r="BB53" s="66" t="e">
        <f>VLOOKUP($A53,'S49'!$C:$BQ,59,0)</f>
        <v>#N/A</v>
      </c>
      <c r="BC53" s="66" t="e">
        <f>VLOOKUP($A53,'S49'!$C:$BQ,60,0)</f>
        <v>#N/A</v>
      </c>
      <c r="BD53" s="58" t="e">
        <f>VLOOKUP($A53,'S50'!$C:$BQ,32,0)</f>
        <v>#N/A</v>
      </c>
      <c r="BE53" s="58" t="e">
        <f>VLOOKUP($A53,'S50'!$C:$BQ,39,0)</f>
        <v>#N/A</v>
      </c>
      <c r="BF53" s="58" t="e">
        <f>VLOOKUP($A53,'S50'!$C:$BQ,40,0)</f>
        <v>#N/A</v>
      </c>
      <c r="BG53" s="58" t="e">
        <f>VLOOKUP($A53,'S50'!$C:$BQ,22,0)</f>
        <v>#N/A</v>
      </c>
      <c r="BH53" s="66" t="e">
        <f>VLOOKUP($A53,'S50'!$C:$BQ,29,0)</f>
        <v>#N/A</v>
      </c>
      <c r="BI53" s="66" t="e">
        <f>VLOOKUP($A53,'S50'!$C:$BQ,30,0)</f>
        <v>#N/A</v>
      </c>
      <c r="BJ53" s="66" t="e">
        <f>VLOOKUP($A53,'S50'!$C:$BQ,52,0)</f>
        <v>#N/A</v>
      </c>
      <c r="BK53" s="66" t="e">
        <f>VLOOKUP($A53,'S50'!$C:$BQ,59,0)</f>
        <v>#N/A</v>
      </c>
      <c r="BL53" s="66" t="e">
        <f>VLOOKUP($A53,'S50'!$C:$BQ,60,0)</f>
        <v>#N/A</v>
      </c>
    </row>
    <row r="54" spans="1:64" x14ac:dyDescent="0.2">
      <c r="A54" s="57" t="s">
        <v>110</v>
      </c>
      <c r="B54" s="58">
        <f>VLOOKUP($A54,'S0 remplacer avec S44'!$C:$BQ,32,0)</f>
        <v>147.94999999999999</v>
      </c>
      <c r="C54" s="58">
        <f>VLOOKUP($A54,'S0 remplacer avec S44'!$C:$BQ,39,0)</f>
        <v>19</v>
      </c>
      <c r="D54" s="58">
        <f>VLOOKUP($A54,'S0 remplacer avec S44'!$C:$BQ,40,0)</f>
        <v>52</v>
      </c>
      <c r="E54" s="58">
        <f>VLOOKUP($A54,'S0 remplacer avec S44'!$C:$BQ,22,0)</f>
        <v>1869.7637400000001</v>
      </c>
      <c r="F54" s="66">
        <f>VLOOKUP($A54,'S0 remplacer avec S44'!$C:$BQ,29,0)</f>
        <v>0</v>
      </c>
      <c r="G54" s="66">
        <f>VLOOKUP($A54,'S0 remplacer avec S44'!$C:$BQ,30,0)</f>
        <v>0</v>
      </c>
      <c r="H54" s="66">
        <f>VLOOKUP($A54,'S0 remplacer avec S44'!$C:$BQ,52,0)</f>
        <v>134.80000000000001</v>
      </c>
      <c r="I54" s="66">
        <f>VLOOKUP($A54,'S0 remplacer avec S44'!$C:$BQ,59,0)</f>
        <v>0</v>
      </c>
      <c r="J54" s="66">
        <f>VLOOKUP($A54,'S0 remplacer avec S44'!$C:$BQ,60,0)</f>
        <v>0</v>
      </c>
      <c r="K54" s="58">
        <f>VLOOKUP($A54,'S45'!$C:$BQ,32,0)</f>
        <v>146.94999999999999</v>
      </c>
      <c r="L54" s="58">
        <f>VLOOKUP($A54,'S45'!$C:$BQ,39,0)</f>
        <v>20</v>
      </c>
      <c r="M54" s="58">
        <f>VLOOKUP($A54,'S45'!$C:$BQ,40,0)</f>
        <v>53</v>
      </c>
      <c r="N54" s="58">
        <f>VLOOKUP($A54,'S45'!$C:$BQ,22,0)</f>
        <v>1870.4784400000001</v>
      </c>
      <c r="O54" s="66">
        <f>VLOOKUP($A54,'S45'!$C:$BQ,29,0)</f>
        <v>0</v>
      </c>
      <c r="P54" s="66">
        <f>VLOOKUP($A54,'S45'!$C:$BQ,30,0)</f>
        <v>0</v>
      </c>
      <c r="Q54" s="66">
        <f>VLOOKUP($A54,'S45'!$C:$BQ,52,0)</f>
        <v>137.80000000000001</v>
      </c>
      <c r="R54" s="66">
        <f>VLOOKUP($A54,'S45'!$C:$BQ,59,0)</f>
        <v>0</v>
      </c>
      <c r="S54" s="66">
        <f>VLOOKUP($A54,'S45'!$C:$BQ,60,0)</f>
        <v>0</v>
      </c>
      <c r="T54" s="58">
        <f>VLOOKUP($A54,'S46'!$C:$BQ,32,0)</f>
        <v>147.44999999999999</v>
      </c>
      <c r="U54" s="58">
        <f>VLOOKUP($A54,'S46'!$C:$BQ,39,0)</f>
        <v>19</v>
      </c>
      <c r="V54" s="58">
        <f>VLOOKUP($A54,'S46'!$C:$BQ,40,0)</f>
        <v>52</v>
      </c>
      <c r="W54" s="58">
        <f>VLOOKUP($A54,'S46'!$C:$BQ,22,0)</f>
        <v>1872.1274000000001</v>
      </c>
      <c r="X54" s="66">
        <f>VLOOKUP($A54,'S46'!$C:$BQ,29,0)</f>
        <v>0</v>
      </c>
      <c r="Y54" s="66">
        <f>VLOOKUP($A54,'S46'!$C:$BQ,30,0)</f>
        <v>0</v>
      </c>
      <c r="Z54" s="66">
        <f>VLOOKUP($A54,'S46'!$C:$BQ,52,0)</f>
        <v>137.80000000000001</v>
      </c>
      <c r="AA54" s="66">
        <f>VLOOKUP($A54,'S46'!$C:$BQ,59,0)</f>
        <v>0</v>
      </c>
      <c r="AB54" s="66">
        <f>VLOOKUP($A54,'S46'!$C:$BQ,60,0)</f>
        <v>0</v>
      </c>
      <c r="AC54" s="58" t="e">
        <f>VLOOKUP($A54,'S47'!$C:$BQ,32,0)</f>
        <v>#N/A</v>
      </c>
      <c r="AD54" s="58" t="e">
        <f>VLOOKUP($A54,'S47'!$C:$BQ,39,0)</f>
        <v>#N/A</v>
      </c>
      <c r="AE54" s="58" t="e">
        <f>VLOOKUP($A54,'S47'!$C:$BQ,40,0)</f>
        <v>#N/A</v>
      </c>
      <c r="AF54" s="58" t="e">
        <f>VLOOKUP($A54,'S47'!$C:$BQ,22,0)</f>
        <v>#N/A</v>
      </c>
      <c r="AG54" s="66" t="e">
        <f>VLOOKUP($A54,'S47'!$C:$BQ,29,0)</f>
        <v>#N/A</v>
      </c>
      <c r="AH54" s="66" t="e">
        <f>VLOOKUP($A54,'S47'!$C:$BQ,30,0)</f>
        <v>#N/A</v>
      </c>
      <c r="AI54" s="66" t="e">
        <f>VLOOKUP($A54,'S47'!$C:$BQ,52,0)</f>
        <v>#N/A</v>
      </c>
      <c r="AJ54" s="66" t="e">
        <f>VLOOKUP($A54,'S47'!$C:$BQ,59,0)</f>
        <v>#N/A</v>
      </c>
      <c r="AK54" s="66" t="e">
        <f>VLOOKUP($A54,'S47'!$C:$BQ,60,0)</f>
        <v>#N/A</v>
      </c>
      <c r="AL54" s="58" t="e">
        <f>VLOOKUP($A54,'S48'!$C:$BQ,32,0)</f>
        <v>#N/A</v>
      </c>
      <c r="AM54" s="58" t="e">
        <f>VLOOKUP($A54,'S48'!$C:$BQ,39,0)</f>
        <v>#N/A</v>
      </c>
      <c r="AN54" s="58" t="e">
        <f>VLOOKUP($A54,'S48'!$C:$BQ,40,0)</f>
        <v>#N/A</v>
      </c>
      <c r="AO54" s="58" t="e">
        <f>VLOOKUP($A54,'S48'!$C:$BQ,22,0)</f>
        <v>#N/A</v>
      </c>
      <c r="AP54" s="66" t="e">
        <f>VLOOKUP($A54,'S48'!$C:$BQ,29,0)</f>
        <v>#N/A</v>
      </c>
      <c r="AQ54" s="66" t="e">
        <f>VLOOKUP($A54,'S48'!$C:$BQ,30,0)</f>
        <v>#N/A</v>
      </c>
      <c r="AR54" s="66" t="e">
        <f>VLOOKUP($A54,'S48'!$C:$BQ,52,0)</f>
        <v>#N/A</v>
      </c>
      <c r="AS54" s="66" t="e">
        <f>VLOOKUP($A54,'S48'!$C:$BQ,59,0)</f>
        <v>#N/A</v>
      </c>
      <c r="AT54" s="66" t="e">
        <f>VLOOKUP($A54,'S48'!$C:$BQ,60,0)</f>
        <v>#N/A</v>
      </c>
      <c r="AU54" s="58" t="e">
        <f>VLOOKUP($A54,'S49'!$C:$BQ,32,0)</f>
        <v>#N/A</v>
      </c>
      <c r="AV54" s="58" t="e">
        <f>VLOOKUP($A54,'S49'!$C:$BQ,39,0)</f>
        <v>#N/A</v>
      </c>
      <c r="AW54" s="58" t="e">
        <f>VLOOKUP($A54,'S49'!$C:$BQ,40,0)</f>
        <v>#N/A</v>
      </c>
      <c r="AX54" s="58" t="e">
        <f>VLOOKUP($A54,'S49'!$C:$BQ,22,0)</f>
        <v>#N/A</v>
      </c>
      <c r="AY54" s="66" t="e">
        <f>VLOOKUP($A54,'S49'!$C:$BQ,29,0)</f>
        <v>#N/A</v>
      </c>
      <c r="AZ54" s="66" t="e">
        <f>VLOOKUP($A54,'S49'!$C:$BQ,30,0)</f>
        <v>#N/A</v>
      </c>
      <c r="BA54" s="66" t="e">
        <f>VLOOKUP($A54,'S49'!$C:$BQ,52,0)</f>
        <v>#N/A</v>
      </c>
      <c r="BB54" s="66" t="e">
        <f>VLOOKUP($A54,'S49'!$C:$BQ,59,0)</f>
        <v>#N/A</v>
      </c>
      <c r="BC54" s="66" t="e">
        <f>VLOOKUP($A54,'S49'!$C:$BQ,60,0)</f>
        <v>#N/A</v>
      </c>
      <c r="BD54" s="58" t="e">
        <f>VLOOKUP($A54,'S50'!$C:$BQ,32,0)</f>
        <v>#N/A</v>
      </c>
      <c r="BE54" s="58" t="e">
        <f>VLOOKUP($A54,'S50'!$C:$BQ,39,0)</f>
        <v>#N/A</v>
      </c>
      <c r="BF54" s="58" t="e">
        <f>VLOOKUP($A54,'S50'!$C:$BQ,40,0)</f>
        <v>#N/A</v>
      </c>
      <c r="BG54" s="58" t="e">
        <f>VLOOKUP($A54,'S50'!$C:$BQ,22,0)</f>
        <v>#N/A</v>
      </c>
      <c r="BH54" s="66" t="e">
        <f>VLOOKUP($A54,'S50'!$C:$BQ,29,0)</f>
        <v>#N/A</v>
      </c>
      <c r="BI54" s="66" t="e">
        <f>VLOOKUP($A54,'S50'!$C:$BQ,30,0)</f>
        <v>#N/A</v>
      </c>
      <c r="BJ54" s="66" t="e">
        <f>VLOOKUP($A54,'S50'!$C:$BQ,52,0)</f>
        <v>#N/A</v>
      </c>
      <c r="BK54" s="66" t="e">
        <f>VLOOKUP($A54,'S50'!$C:$BQ,59,0)</f>
        <v>#N/A</v>
      </c>
      <c r="BL54" s="66" t="e">
        <f>VLOOKUP($A54,'S50'!$C:$BQ,60,0)</f>
        <v>#N/A</v>
      </c>
    </row>
    <row r="55" spans="1:64" x14ac:dyDescent="0.2">
      <c r="A55" s="57" t="s">
        <v>111</v>
      </c>
      <c r="B55" s="58">
        <f>VLOOKUP($A55,'S0 remplacer avec S44'!$C:$BQ,32,0)</f>
        <v>236.2</v>
      </c>
      <c r="C55" s="58">
        <f>VLOOKUP($A55,'S0 remplacer avec S44'!$C:$BQ,39,0)</f>
        <v>102</v>
      </c>
      <c r="D55" s="58">
        <f>VLOOKUP($A55,'S0 remplacer avec S44'!$C:$BQ,40,0)</f>
        <v>169</v>
      </c>
      <c r="E55" s="58">
        <f>VLOOKUP($A55,'S0 remplacer avec S44'!$C:$BQ,22,0)</f>
        <v>1920.2623349999999</v>
      </c>
      <c r="F55" s="66">
        <f>VLOOKUP($A55,'S0 remplacer avec S44'!$C:$BQ,29,0)</f>
        <v>1149</v>
      </c>
      <c r="G55" s="66">
        <f>VLOOKUP($A55,'S0 remplacer avec S44'!$C:$BQ,30,0)</f>
        <v>1763</v>
      </c>
      <c r="H55" s="66">
        <f>VLOOKUP($A55,'S0 remplacer avec S44'!$C:$BQ,52,0)</f>
        <v>199.2</v>
      </c>
      <c r="I55" s="66">
        <f>VLOOKUP($A55,'S0 remplacer avec S44'!$C:$BQ,59,0)</f>
        <v>0</v>
      </c>
      <c r="J55" s="66">
        <f>VLOOKUP($A55,'S0 remplacer avec S44'!$C:$BQ,60,0)</f>
        <v>7</v>
      </c>
      <c r="K55" s="58">
        <f>VLOOKUP($A55,'S45'!$C:$BQ,32,0)</f>
        <v>239.2</v>
      </c>
      <c r="L55" s="58">
        <f>VLOOKUP($A55,'S45'!$C:$BQ,39,0)</f>
        <v>99</v>
      </c>
      <c r="M55" s="58">
        <f>VLOOKUP($A55,'S45'!$C:$BQ,40,0)</f>
        <v>166</v>
      </c>
      <c r="N55" s="58">
        <f>VLOOKUP($A55,'S45'!$C:$BQ,22,0)</f>
        <v>1937.4232850000001</v>
      </c>
      <c r="O55" s="66">
        <f>VLOOKUP($A55,'S45'!$C:$BQ,29,0)</f>
        <v>1132</v>
      </c>
      <c r="P55" s="66">
        <f>VLOOKUP($A55,'S45'!$C:$BQ,30,0)</f>
        <v>1746</v>
      </c>
      <c r="Q55" s="66">
        <f>VLOOKUP($A55,'S45'!$C:$BQ,52,0)</f>
        <v>200.2</v>
      </c>
      <c r="R55" s="66">
        <f>VLOOKUP($A55,'S45'!$C:$BQ,59,0)</f>
        <v>0</v>
      </c>
      <c r="S55" s="66">
        <f>VLOOKUP($A55,'S45'!$C:$BQ,60,0)</f>
        <v>6</v>
      </c>
      <c r="T55" s="58">
        <f>VLOOKUP($A55,'S46'!$C:$BQ,32,0)</f>
        <v>240.2</v>
      </c>
      <c r="U55" s="58">
        <f>VLOOKUP($A55,'S46'!$C:$BQ,39,0)</f>
        <v>98</v>
      </c>
      <c r="V55" s="58">
        <f>VLOOKUP($A55,'S46'!$C:$BQ,40,0)</f>
        <v>165</v>
      </c>
      <c r="W55" s="58">
        <f>VLOOKUP($A55,'S46'!$C:$BQ,22,0)</f>
        <v>1938.418885</v>
      </c>
      <c r="X55" s="66">
        <f>VLOOKUP($A55,'S46'!$C:$BQ,29,0)</f>
        <v>1131</v>
      </c>
      <c r="Y55" s="66">
        <f>VLOOKUP($A55,'S46'!$C:$BQ,30,0)</f>
        <v>1745</v>
      </c>
      <c r="Z55" s="66">
        <f>VLOOKUP($A55,'S46'!$C:$BQ,52,0)</f>
        <v>200.2</v>
      </c>
      <c r="AA55" s="66">
        <f>VLOOKUP($A55,'S46'!$C:$BQ,59,0)</f>
        <v>0</v>
      </c>
      <c r="AB55" s="66">
        <f>VLOOKUP($A55,'S46'!$C:$BQ,60,0)</f>
        <v>6</v>
      </c>
      <c r="AC55" s="58" t="e">
        <f>VLOOKUP($A55,'S47'!$C:$BQ,32,0)</f>
        <v>#N/A</v>
      </c>
      <c r="AD55" s="58" t="e">
        <f>VLOOKUP($A55,'S47'!$C:$BQ,39,0)</f>
        <v>#N/A</v>
      </c>
      <c r="AE55" s="58" t="e">
        <f>VLOOKUP($A55,'S47'!$C:$BQ,40,0)</f>
        <v>#N/A</v>
      </c>
      <c r="AF55" s="58" t="e">
        <f>VLOOKUP($A55,'S47'!$C:$BQ,22,0)</f>
        <v>#N/A</v>
      </c>
      <c r="AG55" s="66" t="e">
        <f>VLOOKUP($A55,'S47'!$C:$BQ,29,0)</f>
        <v>#N/A</v>
      </c>
      <c r="AH55" s="66" t="e">
        <f>VLOOKUP($A55,'S47'!$C:$BQ,30,0)</f>
        <v>#N/A</v>
      </c>
      <c r="AI55" s="66" t="e">
        <f>VLOOKUP($A55,'S47'!$C:$BQ,52,0)</f>
        <v>#N/A</v>
      </c>
      <c r="AJ55" s="66" t="e">
        <f>VLOOKUP($A55,'S47'!$C:$BQ,59,0)</f>
        <v>#N/A</v>
      </c>
      <c r="AK55" s="66" t="e">
        <f>VLOOKUP($A55,'S47'!$C:$BQ,60,0)</f>
        <v>#N/A</v>
      </c>
      <c r="AL55" s="58" t="e">
        <f>VLOOKUP($A55,'S48'!$C:$BQ,32,0)</f>
        <v>#N/A</v>
      </c>
      <c r="AM55" s="58" t="e">
        <f>VLOOKUP($A55,'S48'!$C:$BQ,39,0)</f>
        <v>#N/A</v>
      </c>
      <c r="AN55" s="58" t="e">
        <f>VLOOKUP($A55,'S48'!$C:$BQ,40,0)</f>
        <v>#N/A</v>
      </c>
      <c r="AO55" s="58" t="e">
        <f>VLOOKUP($A55,'S48'!$C:$BQ,22,0)</f>
        <v>#N/A</v>
      </c>
      <c r="AP55" s="66" t="e">
        <f>VLOOKUP($A55,'S48'!$C:$BQ,29,0)</f>
        <v>#N/A</v>
      </c>
      <c r="AQ55" s="66" t="e">
        <f>VLOOKUP($A55,'S48'!$C:$BQ,30,0)</f>
        <v>#N/A</v>
      </c>
      <c r="AR55" s="66" t="e">
        <f>VLOOKUP($A55,'S48'!$C:$BQ,52,0)</f>
        <v>#N/A</v>
      </c>
      <c r="AS55" s="66" t="e">
        <f>VLOOKUP($A55,'S48'!$C:$BQ,59,0)</f>
        <v>#N/A</v>
      </c>
      <c r="AT55" s="66" t="e">
        <f>VLOOKUP($A55,'S48'!$C:$BQ,60,0)</f>
        <v>#N/A</v>
      </c>
      <c r="AU55" s="58" t="e">
        <f>VLOOKUP($A55,'S49'!$C:$BQ,32,0)</f>
        <v>#N/A</v>
      </c>
      <c r="AV55" s="58" t="e">
        <f>VLOOKUP($A55,'S49'!$C:$BQ,39,0)</f>
        <v>#N/A</v>
      </c>
      <c r="AW55" s="58" t="e">
        <f>VLOOKUP($A55,'S49'!$C:$BQ,40,0)</f>
        <v>#N/A</v>
      </c>
      <c r="AX55" s="58" t="e">
        <f>VLOOKUP($A55,'S49'!$C:$BQ,22,0)</f>
        <v>#N/A</v>
      </c>
      <c r="AY55" s="66" t="e">
        <f>VLOOKUP($A55,'S49'!$C:$BQ,29,0)</f>
        <v>#N/A</v>
      </c>
      <c r="AZ55" s="66" t="e">
        <f>VLOOKUP($A55,'S49'!$C:$BQ,30,0)</f>
        <v>#N/A</v>
      </c>
      <c r="BA55" s="66" t="e">
        <f>VLOOKUP($A55,'S49'!$C:$BQ,52,0)</f>
        <v>#N/A</v>
      </c>
      <c r="BB55" s="66" t="e">
        <f>VLOOKUP($A55,'S49'!$C:$BQ,59,0)</f>
        <v>#N/A</v>
      </c>
      <c r="BC55" s="66" t="e">
        <f>VLOOKUP($A55,'S49'!$C:$BQ,60,0)</f>
        <v>#N/A</v>
      </c>
      <c r="BD55" s="58" t="e">
        <f>VLOOKUP($A55,'S50'!$C:$BQ,32,0)</f>
        <v>#N/A</v>
      </c>
      <c r="BE55" s="58" t="e">
        <f>VLOOKUP($A55,'S50'!$C:$BQ,39,0)</f>
        <v>#N/A</v>
      </c>
      <c r="BF55" s="58" t="e">
        <f>VLOOKUP($A55,'S50'!$C:$BQ,40,0)</f>
        <v>#N/A</v>
      </c>
      <c r="BG55" s="58" t="e">
        <f>VLOOKUP($A55,'S50'!$C:$BQ,22,0)</f>
        <v>#N/A</v>
      </c>
      <c r="BH55" s="66" t="e">
        <f>VLOOKUP($A55,'S50'!$C:$BQ,29,0)</f>
        <v>#N/A</v>
      </c>
      <c r="BI55" s="66" t="e">
        <f>VLOOKUP($A55,'S50'!$C:$BQ,30,0)</f>
        <v>#N/A</v>
      </c>
      <c r="BJ55" s="66" t="e">
        <f>VLOOKUP($A55,'S50'!$C:$BQ,52,0)</f>
        <v>#N/A</v>
      </c>
      <c r="BK55" s="66" t="e">
        <f>VLOOKUP($A55,'S50'!$C:$BQ,59,0)</f>
        <v>#N/A</v>
      </c>
      <c r="BL55" s="66" t="e">
        <f>VLOOKUP($A55,'S50'!$C:$BQ,60,0)</f>
        <v>#N/A</v>
      </c>
    </row>
    <row r="56" spans="1:64" x14ac:dyDescent="0.2">
      <c r="A56" s="57" t="s">
        <v>112</v>
      </c>
      <c r="B56" s="58">
        <f>VLOOKUP($A56,'S0 remplacer avec S44'!$C:$BQ,32,0)</f>
        <v>61.3</v>
      </c>
      <c r="C56" s="58">
        <f>VLOOKUP($A56,'S0 remplacer avec S44'!$C:$BQ,39,0)</f>
        <v>26</v>
      </c>
      <c r="D56" s="58">
        <f>VLOOKUP($A56,'S0 remplacer avec S44'!$C:$BQ,40,0)</f>
        <v>44</v>
      </c>
      <c r="E56" s="58">
        <f>VLOOKUP($A56,'S0 remplacer avec S44'!$C:$BQ,22,0)</f>
        <v>699.18479000000002</v>
      </c>
      <c r="F56" s="66">
        <f>VLOOKUP($A56,'S0 remplacer avec S44'!$C:$BQ,29,0)</f>
        <v>94</v>
      </c>
      <c r="G56" s="66">
        <f>VLOOKUP($A56,'S0 remplacer avec S44'!$C:$BQ,30,0)</f>
        <v>252</v>
      </c>
      <c r="H56" s="66">
        <f>VLOOKUP($A56,'S0 remplacer avec S44'!$C:$BQ,52,0)</f>
        <v>34</v>
      </c>
      <c r="I56" s="66">
        <f>VLOOKUP($A56,'S0 remplacer avec S44'!$C:$BQ,59,0)</f>
        <v>11</v>
      </c>
      <c r="J56" s="66">
        <f>VLOOKUP($A56,'S0 remplacer avec S44'!$C:$BQ,60,0)</f>
        <v>20</v>
      </c>
      <c r="K56" s="58">
        <f>VLOOKUP($A56,'S45'!$C:$BQ,32,0)</f>
        <v>63.3</v>
      </c>
      <c r="L56" s="58">
        <f>VLOOKUP($A56,'S45'!$C:$BQ,39,0)</f>
        <v>24</v>
      </c>
      <c r="M56" s="58">
        <f>VLOOKUP($A56,'S45'!$C:$BQ,40,0)</f>
        <v>42</v>
      </c>
      <c r="N56" s="58">
        <f>VLOOKUP($A56,'S45'!$C:$BQ,22,0)</f>
        <v>699.74478999999997</v>
      </c>
      <c r="O56" s="66">
        <f>VLOOKUP($A56,'S45'!$C:$BQ,29,0)</f>
        <v>93</v>
      </c>
      <c r="P56" s="66">
        <f>VLOOKUP($A56,'S45'!$C:$BQ,30,0)</f>
        <v>252</v>
      </c>
      <c r="Q56" s="66">
        <f>VLOOKUP($A56,'S45'!$C:$BQ,52,0)</f>
        <v>34</v>
      </c>
      <c r="R56" s="66">
        <f>VLOOKUP($A56,'S45'!$C:$BQ,59,0)</f>
        <v>11</v>
      </c>
      <c r="S56" s="66">
        <f>VLOOKUP($A56,'S45'!$C:$BQ,60,0)</f>
        <v>20</v>
      </c>
      <c r="T56" s="58">
        <f>VLOOKUP($A56,'S46'!$C:$BQ,32,0)</f>
        <v>62.8</v>
      </c>
      <c r="U56" s="58">
        <f>VLOOKUP($A56,'S46'!$C:$BQ,39,0)</f>
        <v>25</v>
      </c>
      <c r="V56" s="58">
        <f>VLOOKUP($A56,'S46'!$C:$BQ,40,0)</f>
        <v>42</v>
      </c>
      <c r="W56" s="58">
        <f>VLOOKUP($A56,'S46'!$C:$BQ,22,0)</f>
        <v>700.52949999999998</v>
      </c>
      <c r="X56" s="66">
        <f>VLOOKUP($A56,'S46'!$C:$BQ,29,0)</f>
        <v>92</v>
      </c>
      <c r="Y56" s="66">
        <f>VLOOKUP($A56,'S46'!$C:$BQ,30,0)</f>
        <v>251</v>
      </c>
      <c r="Z56" s="66">
        <f>VLOOKUP($A56,'S46'!$C:$BQ,52,0)</f>
        <v>34</v>
      </c>
      <c r="AA56" s="66">
        <f>VLOOKUP($A56,'S46'!$C:$BQ,59,0)</f>
        <v>11</v>
      </c>
      <c r="AB56" s="66">
        <f>VLOOKUP($A56,'S46'!$C:$BQ,60,0)</f>
        <v>20</v>
      </c>
      <c r="AC56" s="58" t="e">
        <f>VLOOKUP($A56,'S47'!$C:$BQ,32,0)</f>
        <v>#N/A</v>
      </c>
      <c r="AD56" s="58" t="e">
        <f>VLOOKUP($A56,'S47'!$C:$BQ,39,0)</f>
        <v>#N/A</v>
      </c>
      <c r="AE56" s="58" t="e">
        <f>VLOOKUP($A56,'S47'!$C:$BQ,40,0)</f>
        <v>#N/A</v>
      </c>
      <c r="AF56" s="58" t="e">
        <f>VLOOKUP($A56,'S47'!$C:$BQ,22,0)</f>
        <v>#N/A</v>
      </c>
      <c r="AG56" s="66" t="e">
        <f>VLOOKUP($A56,'S47'!$C:$BQ,29,0)</f>
        <v>#N/A</v>
      </c>
      <c r="AH56" s="66" t="e">
        <f>VLOOKUP($A56,'S47'!$C:$BQ,30,0)</f>
        <v>#N/A</v>
      </c>
      <c r="AI56" s="66" t="e">
        <f>VLOOKUP($A56,'S47'!$C:$BQ,52,0)</f>
        <v>#N/A</v>
      </c>
      <c r="AJ56" s="66" t="e">
        <f>VLOOKUP($A56,'S47'!$C:$BQ,59,0)</f>
        <v>#N/A</v>
      </c>
      <c r="AK56" s="66" t="e">
        <f>VLOOKUP($A56,'S47'!$C:$BQ,60,0)</f>
        <v>#N/A</v>
      </c>
      <c r="AL56" s="58" t="e">
        <f>VLOOKUP($A56,'S48'!$C:$BQ,32,0)</f>
        <v>#N/A</v>
      </c>
      <c r="AM56" s="58" t="e">
        <f>VLOOKUP($A56,'S48'!$C:$BQ,39,0)</f>
        <v>#N/A</v>
      </c>
      <c r="AN56" s="58" t="e">
        <f>VLOOKUP($A56,'S48'!$C:$BQ,40,0)</f>
        <v>#N/A</v>
      </c>
      <c r="AO56" s="58" t="e">
        <f>VLOOKUP($A56,'S48'!$C:$BQ,22,0)</f>
        <v>#N/A</v>
      </c>
      <c r="AP56" s="66" t="e">
        <f>VLOOKUP($A56,'S48'!$C:$BQ,29,0)</f>
        <v>#N/A</v>
      </c>
      <c r="AQ56" s="66" t="e">
        <f>VLOOKUP($A56,'S48'!$C:$BQ,30,0)</f>
        <v>#N/A</v>
      </c>
      <c r="AR56" s="66" t="e">
        <f>VLOOKUP($A56,'S48'!$C:$BQ,52,0)</f>
        <v>#N/A</v>
      </c>
      <c r="AS56" s="66" t="e">
        <f>VLOOKUP($A56,'S48'!$C:$BQ,59,0)</f>
        <v>#N/A</v>
      </c>
      <c r="AT56" s="66" t="e">
        <f>VLOOKUP($A56,'S48'!$C:$BQ,60,0)</f>
        <v>#N/A</v>
      </c>
      <c r="AU56" s="58" t="e">
        <f>VLOOKUP($A56,'S49'!$C:$BQ,32,0)</f>
        <v>#N/A</v>
      </c>
      <c r="AV56" s="58" t="e">
        <f>VLOOKUP($A56,'S49'!$C:$BQ,39,0)</f>
        <v>#N/A</v>
      </c>
      <c r="AW56" s="58" t="e">
        <f>VLOOKUP($A56,'S49'!$C:$BQ,40,0)</f>
        <v>#N/A</v>
      </c>
      <c r="AX56" s="58" t="e">
        <f>VLOOKUP($A56,'S49'!$C:$BQ,22,0)</f>
        <v>#N/A</v>
      </c>
      <c r="AY56" s="66" t="e">
        <f>VLOOKUP($A56,'S49'!$C:$BQ,29,0)</f>
        <v>#N/A</v>
      </c>
      <c r="AZ56" s="66" t="e">
        <f>VLOOKUP($A56,'S49'!$C:$BQ,30,0)</f>
        <v>#N/A</v>
      </c>
      <c r="BA56" s="66" t="e">
        <f>VLOOKUP($A56,'S49'!$C:$BQ,52,0)</f>
        <v>#N/A</v>
      </c>
      <c r="BB56" s="66" t="e">
        <f>VLOOKUP($A56,'S49'!$C:$BQ,59,0)</f>
        <v>#N/A</v>
      </c>
      <c r="BC56" s="66" t="e">
        <f>VLOOKUP($A56,'S49'!$C:$BQ,60,0)</f>
        <v>#N/A</v>
      </c>
      <c r="BD56" s="58" t="e">
        <f>VLOOKUP($A56,'S50'!$C:$BQ,32,0)</f>
        <v>#N/A</v>
      </c>
      <c r="BE56" s="58" t="e">
        <f>VLOOKUP($A56,'S50'!$C:$BQ,39,0)</f>
        <v>#N/A</v>
      </c>
      <c r="BF56" s="58" t="e">
        <f>VLOOKUP($A56,'S50'!$C:$BQ,40,0)</f>
        <v>#N/A</v>
      </c>
      <c r="BG56" s="58" t="e">
        <f>VLOOKUP($A56,'S50'!$C:$BQ,22,0)</f>
        <v>#N/A</v>
      </c>
      <c r="BH56" s="66" t="e">
        <f>VLOOKUP($A56,'S50'!$C:$BQ,29,0)</f>
        <v>#N/A</v>
      </c>
      <c r="BI56" s="66" t="e">
        <f>VLOOKUP($A56,'S50'!$C:$BQ,30,0)</f>
        <v>#N/A</v>
      </c>
      <c r="BJ56" s="66" t="e">
        <f>VLOOKUP($A56,'S50'!$C:$BQ,52,0)</f>
        <v>#N/A</v>
      </c>
      <c r="BK56" s="66" t="e">
        <f>VLOOKUP($A56,'S50'!$C:$BQ,59,0)</f>
        <v>#N/A</v>
      </c>
      <c r="BL56" s="66" t="e">
        <f>VLOOKUP($A56,'S50'!$C:$BQ,60,0)</f>
        <v>#N/A</v>
      </c>
    </row>
    <row r="57" spans="1:64" x14ac:dyDescent="0.2">
      <c r="A57" s="57" t="s">
        <v>113</v>
      </c>
      <c r="B57" s="58">
        <f>VLOOKUP($A57,'S0 remplacer avec S44'!$C:$BQ,32,0)</f>
        <v>169.8</v>
      </c>
      <c r="C57" s="58">
        <f>VLOOKUP($A57,'S0 remplacer avec S44'!$C:$BQ,39,0)</f>
        <v>20</v>
      </c>
      <c r="D57" s="58">
        <f>VLOOKUP($A57,'S0 remplacer avec S44'!$C:$BQ,40,0)</f>
        <v>58</v>
      </c>
      <c r="E57" s="58">
        <f>VLOOKUP($A57,'S0 remplacer avec S44'!$C:$BQ,22,0)</f>
        <v>2018.4277300000001</v>
      </c>
      <c r="F57" s="66">
        <f>VLOOKUP($A57,'S0 remplacer avec S44'!$C:$BQ,29,0)</f>
        <v>0</v>
      </c>
      <c r="G57" s="66">
        <f>VLOOKUP($A57,'S0 remplacer avec S44'!$C:$BQ,30,0)</f>
        <v>47</v>
      </c>
      <c r="H57" s="66">
        <f>VLOOKUP($A57,'S0 remplacer avec S44'!$C:$BQ,52,0)</f>
        <v>130.80000000000001</v>
      </c>
      <c r="I57" s="66">
        <f>VLOOKUP($A57,'S0 remplacer avec S44'!$C:$BQ,59,0)</f>
        <v>0</v>
      </c>
      <c r="J57" s="66">
        <f>VLOOKUP($A57,'S0 remplacer avec S44'!$C:$BQ,60,0)</f>
        <v>0</v>
      </c>
      <c r="K57" s="58">
        <f>VLOOKUP($A57,'S45'!$C:$BQ,32,0)</f>
        <v>171.8</v>
      </c>
      <c r="L57" s="58">
        <f>VLOOKUP($A57,'S45'!$C:$BQ,39,0)</f>
        <v>18</v>
      </c>
      <c r="M57" s="58">
        <f>VLOOKUP($A57,'S45'!$C:$BQ,40,0)</f>
        <v>56</v>
      </c>
      <c r="N57" s="58">
        <f>VLOOKUP($A57,'S45'!$C:$BQ,22,0)</f>
        <v>2052.01919</v>
      </c>
      <c r="O57" s="66">
        <f>VLOOKUP($A57,'S45'!$C:$BQ,29,0)</f>
        <v>0</v>
      </c>
      <c r="P57" s="66">
        <f>VLOOKUP($A57,'S45'!$C:$BQ,30,0)</f>
        <v>13</v>
      </c>
      <c r="Q57" s="66">
        <f>VLOOKUP($A57,'S45'!$C:$BQ,52,0)</f>
        <v>130.80000000000001</v>
      </c>
      <c r="R57" s="66">
        <f>VLOOKUP($A57,'S45'!$C:$BQ,59,0)</f>
        <v>0</v>
      </c>
      <c r="S57" s="66">
        <f>VLOOKUP($A57,'S45'!$C:$BQ,60,0)</f>
        <v>0</v>
      </c>
      <c r="T57" s="58">
        <f>VLOOKUP($A57,'S46'!$C:$BQ,32,0)</f>
        <v>171.8</v>
      </c>
      <c r="U57" s="58">
        <f>VLOOKUP($A57,'S46'!$C:$BQ,39,0)</f>
        <v>18</v>
      </c>
      <c r="V57" s="58">
        <f>VLOOKUP($A57,'S46'!$C:$BQ,40,0)</f>
        <v>56</v>
      </c>
      <c r="W57" s="58">
        <f>VLOOKUP($A57,'S46'!$C:$BQ,22,0)</f>
        <v>2053.51919</v>
      </c>
      <c r="X57" s="66">
        <f>VLOOKUP($A57,'S46'!$C:$BQ,29,0)</f>
        <v>0</v>
      </c>
      <c r="Y57" s="66">
        <f>VLOOKUP($A57,'S46'!$C:$BQ,30,0)</f>
        <v>12</v>
      </c>
      <c r="Z57" s="66">
        <f>VLOOKUP($A57,'S46'!$C:$BQ,52,0)</f>
        <v>131.80000000000001</v>
      </c>
      <c r="AA57" s="66">
        <f>VLOOKUP($A57,'S46'!$C:$BQ,59,0)</f>
        <v>0</v>
      </c>
      <c r="AB57" s="66">
        <f>VLOOKUP($A57,'S46'!$C:$BQ,60,0)</f>
        <v>0</v>
      </c>
      <c r="AC57" s="58" t="e">
        <f>VLOOKUP($A57,'S47'!$C:$BQ,32,0)</f>
        <v>#N/A</v>
      </c>
      <c r="AD57" s="58" t="e">
        <f>VLOOKUP($A57,'S47'!$C:$BQ,39,0)</f>
        <v>#N/A</v>
      </c>
      <c r="AE57" s="58" t="e">
        <f>VLOOKUP($A57,'S47'!$C:$BQ,40,0)</f>
        <v>#N/A</v>
      </c>
      <c r="AF57" s="58" t="e">
        <f>VLOOKUP($A57,'S47'!$C:$BQ,22,0)</f>
        <v>#N/A</v>
      </c>
      <c r="AG57" s="66" t="e">
        <f>VLOOKUP($A57,'S47'!$C:$BQ,29,0)</f>
        <v>#N/A</v>
      </c>
      <c r="AH57" s="66" t="e">
        <f>VLOOKUP($A57,'S47'!$C:$BQ,30,0)</f>
        <v>#N/A</v>
      </c>
      <c r="AI57" s="66" t="e">
        <f>VLOOKUP($A57,'S47'!$C:$BQ,52,0)</f>
        <v>#N/A</v>
      </c>
      <c r="AJ57" s="66" t="e">
        <f>VLOOKUP($A57,'S47'!$C:$BQ,59,0)</f>
        <v>#N/A</v>
      </c>
      <c r="AK57" s="66" t="e">
        <f>VLOOKUP($A57,'S47'!$C:$BQ,60,0)</f>
        <v>#N/A</v>
      </c>
      <c r="AL57" s="58" t="e">
        <f>VLOOKUP($A57,'S48'!$C:$BQ,32,0)</f>
        <v>#N/A</v>
      </c>
      <c r="AM57" s="58" t="e">
        <f>VLOOKUP($A57,'S48'!$C:$BQ,39,0)</f>
        <v>#N/A</v>
      </c>
      <c r="AN57" s="58" t="e">
        <f>VLOOKUP($A57,'S48'!$C:$BQ,40,0)</f>
        <v>#N/A</v>
      </c>
      <c r="AO57" s="58" t="e">
        <f>VLOOKUP($A57,'S48'!$C:$BQ,22,0)</f>
        <v>#N/A</v>
      </c>
      <c r="AP57" s="66" t="e">
        <f>VLOOKUP($A57,'S48'!$C:$BQ,29,0)</f>
        <v>#N/A</v>
      </c>
      <c r="AQ57" s="66" t="e">
        <f>VLOOKUP($A57,'S48'!$C:$BQ,30,0)</f>
        <v>#N/A</v>
      </c>
      <c r="AR57" s="66" t="e">
        <f>VLOOKUP($A57,'S48'!$C:$BQ,52,0)</f>
        <v>#N/A</v>
      </c>
      <c r="AS57" s="66" t="e">
        <f>VLOOKUP($A57,'S48'!$C:$BQ,59,0)</f>
        <v>#N/A</v>
      </c>
      <c r="AT57" s="66" t="e">
        <f>VLOOKUP($A57,'S48'!$C:$BQ,60,0)</f>
        <v>#N/A</v>
      </c>
      <c r="AU57" s="58" t="e">
        <f>VLOOKUP($A57,'S49'!$C:$BQ,32,0)</f>
        <v>#N/A</v>
      </c>
      <c r="AV57" s="58" t="e">
        <f>VLOOKUP($A57,'S49'!$C:$BQ,39,0)</f>
        <v>#N/A</v>
      </c>
      <c r="AW57" s="58" t="e">
        <f>VLOOKUP($A57,'S49'!$C:$BQ,40,0)</f>
        <v>#N/A</v>
      </c>
      <c r="AX57" s="58" t="e">
        <f>VLOOKUP($A57,'S49'!$C:$BQ,22,0)</f>
        <v>#N/A</v>
      </c>
      <c r="AY57" s="66" t="e">
        <f>VLOOKUP($A57,'S49'!$C:$BQ,29,0)</f>
        <v>#N/A</v>
      </c>
      <c r="AZ57" s="66" t="e">
        <f>VLOOKUP($A57,'S49'!$C:$BQ,30,0)</f>
        <v>#N/A</v>
      </c>
      <c r="BA57" s="66" t="e">
        <f>VLOOKUP($A57,'S49'!$C:$BQ,52,0)</f>
        <v>#N/A</v>
      </c>
      <c r="BB57" s="66" t="e">
        <f>VLOOKUP($A57,'S49'!$C:$BQ,59,0)</f>
        <v>#N/A</v>
      </c>
      <c r="BC57" s="66" t="e">
        <f>VLOOKUP($A57,'S49'!$C:$BQ,60,0)</f>
        <v>#N/A</v>
      </c>
      <c r="BD57" s="58" t="e">
        <f>VLOOKUP($A57,'S50'!$C:$BQ,32,0)</f>
        <v>#N/A</v>
      </c>
      <c r="BE57" s="58" t="e">
        <f>VLOOKUP($A57,'S50'!$C:$BQ,39,0)</f>
        <v>#N/A</v>
      </c>
      <c r="BF57" s="58" t="e">
        <f>VLOOKUP($A57,'S50'!$C:$BQ,40,0)</f>
        <v>#N/A</v>
      </c>
      <c r="BG57" s="58" t="e">
        <f>VLOOKUP($A57,'S50'!$C:$BQ,22,0)</f>
        <v>#N/A</v>
      </c>
      <c r="BH57" s="66" t="e">
        <f>VLOOKUP($A57,'S50'!$C:$BQ,29,0)</f>
        <v>#N/A</v>
      </c>
      <c r="BI57" s="66" t="e">
        <f>VLOOKUP($A57,'S50'!$C:$BQ,30,0)</f>
        <v>#N/A</v>
      </c>
      <c r="BJ57" s="66" t="e">
        <f>VLOOKUP($A57,'S50'!$C:$BQ,52,0)</f>
        <v>#N/A</v>
      </c>
      <c r="BK57" s="66" t="e">
        <f>VLOOKUP($A57,'S50'!$C:$BQ,59,0)</f>
        <v>#N/A</v>
      </c>
      <c r="BL57" s="66" t="e">
        <f>VLOOKUP($A57,'S50'!$C:$BQ,60,0)</f>
        <v>#N/A</v>
      </c>
    </row>
    <row r="58" spans="1:64" x14ac:dyDescent="0.2">
      <c r="A58" s="57" t="s">
        <v>114</v>
      </c>
      <c r="B58" s="58">
        <f>VLOOKUP($A58,'S0 remplacer avec S44'!$C:$BQ,32,0)</f>
        <v>415.3</v>
      </c>
      <c r="C58" s="58">
        <f>VLOOKUP($A58,'S0 remplacer avec S44'!$C:$BQ,39,0)</f>
        <v>95</v>
      </c>
      <c r="D58" s="58">
        <f>VLOOKUP($A58,'S0 remplacer avec S44'!$C:$BQ,40,0)</f>
        <v>197</v>
      </c>
      <c r="E58" s="58">
        <f>VLOOKUP($A58,'S0 remplacer avec S44'!$C:$BQ,22,0)</f>
        <v>4865.2485100000004</v>
      </c>
      <c r="F58" s="66">
        <f>VLOOKUP($A58,'S0 remplacer avec S44'!$C:$BQ,29,0)</f>
        <v>0</v>
      </c>
      <c r="G58" s="66">
        <f>VLOOKUP($A58,'S0 remplacer avec S44'!$C:$BQ,30,0)</f>
        <v>703</v>
      </c>
      <c r="H58" s="66">
        <f>VLOOKUP($A58,'S0 remplacer avec S44'!$C:$BQ,52,0)</f>
        <v>294.60000000000002</v>
      </c>
      <c r="I58" s="66">
        <f>VLOOKUP($A58,'S0 remplacer avec S44'!$C:$BQ,59,0)</f>
        <v>0</v>
      </c>
      <c r="J58" s="66">
        <f>VLOOKUP($A58,'S0 remplacer avec S44'!$C:$BQ,60,0)</f>
        <v>17</v>
      </c>
      <c r="K58" s="58">
        <f>VLOOKUP($A58,'S45'!$C:$BQ,32,0)</f>
        <v>425.8</v>
      </c>
      <c r="L58" s="58">
        <f>VLOOKUP($A58,'S45'!$C:$BQ,39,0)</f>
        <v>85</v>
      </c>
      <c r="M58" s="58">
        <f>VLOOKUP($A58,'S45'!$C:$BQ,40,0)</f>
        <v>187</v>
      </c>
      <c r="N58" s="58">
        <f>VLOOKUP($A58,'S45'!$C:$BQ,22,0)</f>
        <v>4924.0769899999996</v>
      </c>
      <c r="O58" s="66">
        <f>VLOOKUP($A58,'S45'!$C:$BQ,29,0)</f>
        <v>0</v>
      </c>
      <c r="P58" s="66">
        <f>VLOOKUP($A58,'S45'!$C:$BQ,30,0)</f>
        <v>644</v>
      </c>
      <c r="Q58" s="66">
        <f>VLOOKUP($A58,'S45'!$C:$BQ,52,0)</f>
        <v>302.60000000000002</v>
      </c>
      <c r="R58" s="66">
        <f>VLOOKUP($A58,'S45'!$C:$BQ,59,0)</f>
        <v>0</v>
      </c>
      <c r="S58" s="66">
        <f>VLOOKUP($A58,'S45'!$C:$BQ,60,0)</f>
        <v>9</v>
      </c>
      <c r="T58" s="58">
        <f>VLOOKUP($A58,'S46'!$C:$BQ,32,0)</f>
        <v>422.8</v>
      </c>
      <c r="U58" s="58">
        <f>VLOOKUP($A58,'S46'!$C:$BQ,39,0)</f>
        <v>88</v>
      </c>
      <c r="V58" s="58">
        <f>VLOOKUP($A58,'S46'!$C:$BQ,40,0)</f>
        <v>190</v>
      </c>
      <c r="W58" s="58">
        <f>VLOOKUP($A58,'S46'!$C:$BQ,22,0)</f>
        <v>4928.43289</v>
      </c>
      <c r="X58" s="66">
        <f>VLOOKUP($A58,'S46'!$C:$BQ,29,0)</f>
        <v>0</v>
      </c>
      <c r="Y58" s="66">
        <f>VLOOKUP($A58,'S46'!$C:$BQ,30,0)</f>
        <v>640</v>
      </c>
      <c r="Z58" s="66">
        <f>VLOOKUP($A58,'S46'!$C:$BQ,52,0)</f>
        <v>305.60000000000002</v>
      </c>
      <c r="AA58" s="66">
        <f>VLOOKUP($A58,'S46'!$C:$BQ,59,0)</f>
        <v>0</v>
      </c>
      <c r="AB58" s="66">
        <f>VLOOKUP($A58,'S46'!$C:$BQ,60,0)</f>
        <v>6</v>
      </c>
      <c r="AC58" s="58" t="e">
        <f>VLOOKUP($A58,'S47'!$C:$BQ,32,0)</f>
        <v>#N/A</v>
      </c>
      <c r="AD58" s="58" t="e">
        <f>VLOOKUP($A58,'S47'!$C:$BQ,39,0)</f>
        <v>#N/A</v>
      </c>
      <c r="AE58" s="58" t="e">
        <f>VLOOKUP($A58,'S47'!$C:$BQ,40,0)</f>
        <v>#N/A</v>
      </c>
      <c r="AF58" s="58" t="e">
        <f>VLOOKUP($A58,'S47'!$C:$BQ,22,0)</f>
        <v>#N/A</v>
      </c>
      <c r="AG58" s="66" t="e">
        <f>VLOOKUP($A58,'S47'!$C:$BQ,29,0)</f>
        <v>#N/A</v>
      </c>
      <c r="AH58" s="66" t="e">
        <f>VLOOKUP($A58,'S47'!$C:$BQ,30,0)</f>
        <v>#N/A</v>
      </c>
      <c r="AI58" s="66" t="e">
        <f>VLOOKUP($A58,'S47'!$C:$BQ,52,0)</f>
        <v>#N/A</v>
      </c>
      <c r="AJ58" s="66" t="e">
        <f>VLOOKUP($A58,'S47'!$C:$BQ,59,0)</f>
        <v>#N/A</v>
      </c>
      <c r="AK58" s="66" t="e">
        <f>VLOOKUP($A58,'S47'!$C:$BQ,60,0)</f>
        <v>#N/A</v>
      </c>
      <c r="AL58" s="58" t="e">
        <f>VLOOKUP($A58,'S48'!$C:$BQ,32,0)</f>
        <v>#N/A</v>
      </c>
      <c r="AM58" s="58" t="e">
        <f>VLOOKUP($A58,'S48'!$C:$BQ,39,0)</f>
        <v>#N/A</v>
      </c>
      <c r="AN58" s="58" t="e">
        <f>VLOOKUP($A58,'S48'!$C:$BQ,40,0)</f>
        <v>#N/A</v>
      </c>
      <c r="AO58" s="58" t="e">
        <f>VLOOKUP($A58,'S48'!$C:$BQ,22,0)</f>
        <v>#N/A</v>
      </c>
      <c r="AP58" s="66" t="e">
        <f>VLOOKUP($A58,'S48'!$C:$BQ,29,0)</f>
        <v>#N/A</v>
      </c>
      <c r="AQ58" s="66" t="e">
        <f>VLOOKUP($A58,'S48'!$C:$BQ,30,0)</f>
        <v>#N/A</v>
      </c>
      <c r="AR58" s="66" t="e">
        <f>VLOOKUP($A58,'S48'!$C:$BQ,52,0)</f>
        <v>#N/A</v>
      </c>
      <c r="AS58" s="66" t="e">
        <f>VLOOKUP($A58,'S48'!$C:$BQ,59,0)</f>
        <v>#N/A</v>
      </c>
      <c r="AT58" s="66" t="e">
        <f>VLOOKUP($A58,'S48'!$C:$BQ,60,0)</f>
        <v>#N/A</v>
      </c>
      <c r="AU58" s="58" t="e">
        <f>VLOOKUP($A58,'S49'!$C:$BQ,32,0)</f>
        <v>#N/A</v>
      </c>
      <c r="AV58" s="58" t="e">
        <f>VLOOKUP($A58,'S49'!$C:$BQ,39,0)</f>
        <v>#N/A</v>
      </c>
      <c r="AW58" s="58" t="e">
        <f>VLOOKUP($A58,'S49'!$C:$BQ,40,0)</f>
        <v>#N/A</v>
      </c>
      <c r="AX58" s="58" t="e">
        <f>VLOOKUP($A58,'S49'!$C:$BQ,22,0)</f>
        <v>#N/A</v>
      </c>
      <c r="AY58" s="66" t="e">
        <f>VLOOKUP($A58,'S49'!$C:$BQ,29,0)</f>
        <v>#N/A</v>
      </c>
      <c r="AZ58" s="66" t="e">
        <f>VLOOKUP($A58,'S49'!$C:$BQ,30,0)</f>
        <v>#N/A</v>
      </c>
      <c r="BA58" s="66" t="e">
        <f>VLOOKUP($A58,'S49'!$C:$BQ,52,0)</f>
        <v>#N/A</v>
      </c>
      <c r="BB58" s="66" t="e">
        <f>VLOOKUP($A58,'S49'!$C:$BQ,59,0)</f>
        <v>#N/A</v>
      </c>
      <c r="BC58" s="66" t="e">
        <f>VLOOKUP($A58,'S49'!$C:$BQ,60,0)</f>
        <v>#N/A</v>
      </c>
      <c r="BD58" s="58" t="e">
        <f>VLOOKUP($A58,'S50'!$C:$BQ,32,0)</f>
        <v>#N/A</v>
      </c>
      <c r="BE58" s="58" t="e">
        <f>VLOOKUP($A58,'S50'!$C:$BQ,39,0)</f>
        <v>#N/A</v>
      </c>
      <c r="BF58" s="58" t="e">
        <f>VLOOKUP($A58,'S50'!$C:$BQ,40,0)</f>
        <v>#N/A</v>
      </c>
      <c r="BG58" s="58" t="e">
        <f>VLOOKUP($A58,'S50'!$C:$BQ,22,0)</f>
        <v>#N/A</v>
      </c>
      <c r="BH58" s="66" t="e">
        <f>VLOOKUP($A58,'S50'!$C:$BQ,29,0)</f>
        <v>#N/A</v>
      </c>
      <c r="BI58" s="66" t="e">
        <f>VLOOKUP($A58,'S50'!$C:$BQ,30,0)</f>
        <v>#N/A</v>
      </c>
      <c r="BJ58" s="66" t="e">
        <f>VLOOKUP($A58,'S50'!$C:$BQ,52,0)</f>
        <v>#N/A</v>
      </c>
      <c r="BK58" s="66" t="e">
        <f>VLOOKUP($A58,'S50'!$C:$BQ,59,0)</f>
        <v>#N/A</v>
      </c>
      <c r="BL58" s="66" t="e">
        <f>VLOOKUP($A58,'S50'!$C:$BQ,60,0)</f>
        <v>#N/A</v>
      </c>
    </row>
    <row r="59" spans="1:64" x14ac:dyDescent="0.2">
      <c r="A59" s="57" t="s">
        <v>115</v>
      </c>
      <c r="B59" s="58">
        <f>VLOOKUP($A59,'S0 remplacer avec S44'!$C:$BQ,32,0)</f>
        <v>135.9</v>
      </c>
      <c r="C59" s="58">
        <f>VLOOKUP($A59,'S0 remplacer avec S44'!$C:$BQ,39,0)</f>
        <v>0</v>
      </c>
      <c r="D59" s="58">
        <f>VLOOKUP($A59,'S0 remplacer avec S44'!$C:$BQ,40,0)</f>
        <v>8</v>
      </c>
      <c r="E59" s="58">
        <f>VLOOKUP($A59,'S0 remplacer avec S44'!$C:$BQ,22,0)</f>
        <v>1069.90086</v>
      </c>
      <c r="F59" s="66">
        <f>VLOOKUP($A59,'S0 remplacer avec S44'!$C:$BQ,29,0)</f>
        <v>17</v>
      </c>
      <c r="G59" s="66">
        <f>VLOOKUP($A59,'S0 remplacer avec S44'!$C:$BQ,30,0)</f>
        <v>234</v>
      </c>
      <c r="H59" s="66">
        <f>VLOOKUP($A59,'S0 remplacer avec S44'!$C:$BQ,52,0)</f>
        <v>82</v>
      </c>
      <c r="I59" s="66">
        <f>VLOOKUP($A59,'S0 remplacer avec S44'!$C:$BQ,59,0)</f>
        <v>0</v>
      </c>
      <c r="J59" s="66">
        <f>VLOOKUP($A59,'S0 remplacer avec S44'!$C:$BQ,60,0)</f>
        <v>0</v>
      </c>
      <c r="K59" s="58">
        <f>VLOOKUP($A59,'S45'!$C:$BQ,32,0)</f>
        <v>136.9</v>
      </c>
      <c r="L59" s="58">
        <f>VLOOKUP($A59,'S45'!$C:$BQ,39,0)</f>
        <v>0</v>
      </c>
      <c r="M59" s="58">
        <f>VLOOKUP($A59,'S45'!$C:$BQ,40,0)</f>
        <v>7</v>
      </c>
      <c r="N59" s="58">
        <f>VLOOKUP($A59,'S45'!$C:$BQ,22,0)</f>
        <v>1085.8598999999999</v>
      </c>
      <c r="O59" s="66">
        <f>VLOOKUP($A59,'S45'!$C:$BQ,29,0)</f>
        <v>1</v>
      </c>
      <c r="P59" s="66">
        <f>VLOOKUP($A59,'S45'!$C:$BQ,30,0)</f>
        <v>218</v>
      </c>
      <c r="Q59" s="66">
        <f>VLOOKUP($A59,'S45'!$C:$BQ,52,0)</f>
        <v>82</v>
      </c>
      <c r="R59" s="66">
        <f>VLOOKUP($A59,'S45'!$C:$BQ,59,0)</f>
        <v>0</v>
      </c>
      <c r="S59" s="66">
        <f>VLOOKUP($A59,'S45'!$C:$BQ,60,0)</f>
        <v>0</v>
      </c>
      <c r="T59" s="58">
        <f>VLOOKUP($A59,'S46'!$C:$BQ,32,0)</f>
        <v>137.4</v>
      </c>
      <c r="U59" s="58">
        <f>VLOOKUP($A59,'S46'!$C:$BQ,39,0)</f>
        <v>0</v>
      </c>
      <c r="V59" s="58">
        <f>VLOOKUP($A59,'S46'!$C:$BQ,40,0)</f>
        <v>6</v>
      </c>
      <c r="W59" s="58">
        <f>VLOOKUP($A59,'S46'!$C:$BQ,22,0)</f>
        <v>1087.45571</v>
      </c>
      <c r="X59" s="66">
        <f>VLOOKUP($A59,'S46'!$C:$BQ,29,0)</f>
        <v>0</v>
      </c>
      <c r="Y59" s="66">
        <f>VLOOKUP($A59,'S46'!$C:$BQ,30,0)</f>
        <v>216</v>
      </c>
      <c r="Z59" s="66">
        <f>VLOOKUP($A59,'S46'!$C:$BQ,52,0)</f>
        <v>82</v>
      </c>
      <c r="AA59" s="66">
        <f>VLOOKUP($A59,'S46'!$C:$BQ,59,0)</f>
        <v>0</v>
      </c>
      <c r="AB59" s="66">
        <f>VLOOKUP($A59,'S46'!$C:$BQ,60,0)</f>
        <v>0</v>
      </c>
      <c r="AC59" s="58" t="e">
        <f>VLOOKUP($A59,'S47'!$C:$BQ,32,0)</f>
        <v>#N/A</v>
      </c>
      <c r="AD59" s="58" t="e">
        <f>VLOOKUP($A59,'S47'!$C:$BQ,39,0)</f>
        <v>#N/A</v>
      </c>
      <c r="AE59" s="58" t="e">
        <f>VLOOKUP($A59,'S47'!$C:$BQ,40,0)</f>
        <v>#N/A</v>
      </c>
      <c r="AF59" s="58" t="e">
        <f>VLOOKUP($A59,'S47'!$C:$BQ,22,0)</f>
        <v>#N/A</v>
      </c>
      <c r="AG59" s="66" t="e">
        <f>VLOOKUP($A59,'S47'!$C:$BQ,29,0)</f>
        <v>#N/A</v>
      </c>
      <c r="AH59" s="66" t="e">
        <f>VLOOKUP($A59,'S47'!$C:$BQ,30,0)</f>
        <v>#N/A</v>
      </c>
      <c r="AI59" s="66" t="e">
        <f>VLOOKUP($A59,'S47'!$C:$BQ,52,0)</f>
        <v>#N/A</v>
      </c>
      <c r="AJ59" s="66" t="e">
        <f>VLOOKUP($A59,'S47'!$C:$BQ,59,0)</f>
        <v>#N/A</v>
      </c>
      <c r="AK59" s="66" t="e">
        <f>VLOOKUP($A59,'S47'!$C:$BQ,60,0)</f>
        <v>#N/A</v>
      </c>
      <c r="AL59" s="58" t="e">
        <f>VLOOKUP($A59,'S48'!$C:$BQ,32,0)</f>
        <v>#N/A</v>
      </c>
      <c r="AM59" s="58" t="e">
        <f>VLOOKUP($A59,'S48'!$C:$BQ,39,0)</f>
        <v>#N/A</v>
      </c>
      <c r="AN59" s="58" t="e">
        <f>VLOOKUP($A59,'S48'!$C:$BQ,40,0)</f>
        <v>#N/A</v>
      </c>
      <c r="AO59" s="58" t="e">
        <f>VLOOKUP($A59,'S48'!$C:$BQ,22,0)</f>
        <v>#N/A</v>
      </c>
      <c r="AP59" s="66" t="e">
        <f>VLOOKUP($A59,'S48'!$C:$BQ,29,0)</f>
        <v>#N/A</v>
      </c>
      <c r="AQ59" s="66" t="e">
        <f>VLOOKUP($A59,'S48'!$C:$BQ,30,0)</f>
        <v>#N/A</v>
      </c>
      <c r="AR59" s="66" t="e">
        <f>VLOOKUP($A59,'S48'!$C:$BQ,52,0)</f>
        <v>#N/A</v>
      </c>
      <c r="AS59" s="66" t="e">
        <f>VLOOKUP($A59,'S48'!$C:$BQ,59,0)</f>
        <v>#N/A</v>
      </c>
      <c r="AT59" s="66" t="e">
        <f>VLOOKUP($A59,'S48'!$C:$BQ,60,0)</f>
        <v>#N/A</v>
      </c>
      <c r="AU59" s="58" t="e">
        <f>VLOOKUP($A59,'S49'!$C:$BQ,32,0)</f>
        <v>#N/A</v>
      </c>
      <c r="AV59" s="58" t="e">
        <f>VLOOKUP($A59,'S49'!$C:$BQ,39,0)</f>
        <v>#N/A</v>
      </c>
      <c r="AW59" s="58" t="e">
        <f>VLOOKUP($A59,'S49'!$C:$BQ,40,0)</f>
        <v>#N/A</v>
      </c>
      <c r="AX59" s="58" t="e">
        <f>VLOOKUP($A59,'S49'!$C:$BQ,22,0)</f>
        <v>#N/A</v>
      </c>
      <c r="AY59" s="66" t="e">
        <f>VLOOKUP($A59,'S49'!$C:$BQ,29,0)</f>
        <v>#N/A</v>
      </c>
      <c r="AZ59" s="66" t="e">
        <f>VLOOKUP($A59,'S49'!$C:$BQ,30,0)</f>
        <v>#N/A</v>
      </c>
      <c r="BA59" s="66" t="e">
        <f>VLOOKUP($A59,'S49'!$C:$BQ,52,0)</f>
        <v>#N/A</v>
      </c>
      <c r="BB59" s="66" t="e">
        <f>VLOOKUP($A59,'S49'!$C:$BQ,59,0)</f>
        <v>#N/A</v>
      </c>
      <c r="BC59" s="66" t="e">
        <f>VLOOKUP($A59,'S49'!$C:$BQ,60,0)</f>
        <v>#N/A</v>
      </c>
      <c r="BD59" s="58" t="e">
        <f>VLOOKUP($A59,'S50'!$C:$BQ,32,0)</f>
        <v>#N/A</v>
      </c>
      <c r="BE59" s="58" t="e">
        <f>VLOOKUP($A59,'S50'!$C:$BQ,39,0)</f>
        <v>#N/A</v>
      </c>
      <c r="BF59" s="58" t="e">
        <f>VLOOKUP($A59,'S50'!$C:$BQ,40,0)</f>
        <v>#N/A</v>
      </c>
      <c r="BG59" s="58" t="e">
        <f>VLOOKUP($A59,'S50'!$C:$BQ,22,0)</f>
        <v>#N/A</v>
      </c>
      <c r="BH59" s="66" t="e">
        <f>VLOOKUP($A59,'S50'!$C:$BQ,29,0)</f>
        <v>#N/A</v>
      </c>
      <c r="BI59" s="66" t="e">
        <f>VLOOKUP($A59,'S50'!$C:$BQ,30,0)</f>
        <v>#N/A</v>
      </c>
      <c r="BJ59" s="66" t="e">
        <f>VLOOKUP($A59,'S50'!$C:$BQ,52,0)</f>
        <v>#N/A</v>
      </c>
      <c r="BK59" s="66" t="e">
        <f>VLOOKUP($A59,'S50'!$C:$BQ,59,0)</f>
        <v>#N/A</v>
      </c>
      <c r="BL59" s="66" t="e">
        <f>VLOOKUP($A59,'S50'!$C:$BQ,60,0)</f>
        <v>#N/A</v>
      </c>
    </row>
    <row r="60" spans="1:64" x14ac:dyDescent="0.2">
      <c r="A60" s="57" t="s">
        <v>116</v>
      </c>
      <c r="B60" s="58">
        <f>VLOOKUP($A60,'S0 remplacer avec S44'!$C:$BQ,32,0)</f>
        <v>140.5</v>
      </c>
      <c r="C60" s="58">
        <f>VLOOKUP($A60,'S0 remplacer avec S44'!$C:$BQ,39,0)</f>
        <v>0</v>
      </c>
      <c r="D60" s="58">
        <f>VLOOKUP($A60,'S0 remplacer avec S44'!$C:$BQ,40,0)</f>
        <v>20</v>
      </c>
      <c r="E60" s="58">
        <f>VLOOKUP($A60,'S0 remplacer avec S44'!$C:$BQ,22,0)</f>
        <v>1199.2255</v>
      </c>
      <c r="F60" s="66">
        <f>VLOOKUP($A60,'S0 remplacer avec S44'!$C:$BQ,29,0)</f>
        <v>16</v>
      </c>
      <c r="G60" s="66">
        <f>VLOOKUP($A60,'S0 remplacer avec S44'!$C:$BQ,30,0)</f>
        <v>259</v>
      </c>
      <c r="H60" s="66">
        <f>VLOOKUP($A60,'S0 remplacer avec S44'!$C:$BQ,52,0)</f>
        <v>89.8</v>
      </c>
      <c r="I60" s="66">
        <f>VLOOKUP($A60,'S0 remplacer avec S44'!$C:$BQ,59,0)</f>
        <v>0</v>
      </c>
      <c r="J60" s="66">
        <f>VLOOKUP($A60,'S0 remplacer avec S44'!$C:$BQ,60,0)</f>
        <v>0</v>
      </c>
      <c r="K60" s="58">
        <f>VLOOKUP($A60,'S45'!$C:$BQ,32,0)</f>
        <v>141.5</v>
      </c>
      <c r="L60" s="58">
        <f>VLOOKUP($A60,'S45'!$C:$BQ,39,0)</f>
        <v>0</v>
      </c>
      <c r="M60" s="58">
        <f>VLOOKUP($A60,'S45'!$C:$BQ,40,0)</f>
        <v>19</v>
      </c>
      <c r="N60" s="58">
        <f>VLOOKUP($A60,'S45'!$C:$BQ,22,0)</f>
        <v>1199.81549</v>
      </c>
      <c r="O60" s="66">
        <f>VLOOKUP($A60,'S45'!$C:$BQ,29,0)</f>
        <v>16</v>
      </c>
      <c r="P60" s="66">
        <f>VLOOKUP($A60,'S45'!$C:$BQ,30,0)</f>
        <v>259</v>
      </c>
      <c r="Q60" s="66">
        <f>VLOOKUP($A60,'S45'!$C:$BQ,52,0)</f>
        <v>89.8</v>
      </c>
      <c r="R60" s="66">
        <f>VLOOKUP($A60,'S45'!$C:$BQ,59,0)</f>
        <v>0</v>
      </c>
      <c r="S60" s="66">
        <f>VLOOKUP($A60,'S45'!$C:$BQ,60,0)</f>
        <v>0</v>
      </c>
      <c r="T60" s="58">
        <f>VLOOKUP($A60,'S46'!$C:$BQ,32,0)</f>
        <v>141.5</v>
      </c>
      <c r="U60" s="58">
        <f>VLOOKUP($A60,'S46'!$C:$BQ,39,0)</f>
        <v>0</v>
      </c>
      <c r="V60" s="58">
        <f>VLOOKUP($A60,'S46'!$C:$BQ,40,0)</f>
        <v>19</v>
      </c>
      <c r="W60" s="58">
        <f>VLOOKUP($A60,'S46'!$C:$BQ,22,0)</f>
        <v>1200.1435200000001</v>
      </c>
      <c r="X60" s="66">
        <f>VLOOKUP($A60,'S46'!$C:$BQ,29,0)</f>
        <v>15</v>
      </c>
      <c r="Y60" s="66">
        <f>VLOOKUP($A60,'S46'!$C:$BQ,30,0)</f>
        <v>258</v>
      </c>
      <c r="Z60" s="66">
        <f>VLOOKUP($A60,'S46'!$C:$BQ,52,0)</f>
        <v>90.8</v>
      </c>
      <c r="AA60" s="66">
        <f>VLOOKUP($A60,'S46'!$C:$BQ,59,0)</f>
        <v>0</v>
      </c>
      <c r="AB60" s="66">
        <f>VLOOKUP($A60,'S46'!$C:$BQ,60,0)</f>
        <v>0</v>
      </c>
      <c r="AC60" s="58" t="e">
        <f>VLOOKUP($A60,'S47'!$C:$BQ,32,0)</f>
        <v>#N/A</v>
      </c>
      <c r="AD60" s="58" t="e">
        <f>VLOOKUP($A60,'S47'!$C:$BQ,39,0)</f>
        <v>#N/A</v>
      </c>
      <c r="AE60" s="58" t="e">
        <f>VLOOKUP($A60,'S47'!$C:$BQ,40,0)</f>
        <v>#N/A</v>
      </c>
      <c r="AF60" s="58" t="e">
        <f>VLOOKUP($A60,'S47'!$C:$BQ,22,0)</f>
        <v>#N/A</v>
      </c>
      <c r="AG60" s="66" t="e">
        <f>VLOOKUP($A60,'S47'!$C:$BQ,29,0)</f>
        <v>#N/A</v>
      </c>
      <c r="AH60" s="66" t="e">
        <f>VLOOKUP($A60,'S47'!$C:$BQ,30,0)</f>
        <v>#N/A</v>
      </c>
      <c r="AI60" s="66" t="e">
        <f>VLOOKUP($A60,'S47'!$C:$BQ,52,0)</f>
        <v>#N/A</v>
      </c>
      <c r="AJ60" s="66" t="e">
        <f>VLOOKUP($A60,'S47'!$C:$BQ,59,0)</f>
        <v>#N/A</v>
      </c>
      <c r="AK60" s="66" t="e">
        <f>VLOOKUP($A60,'S47'!$C:$BQ,60,0)</f>
        <v>#N/A</v>
      </c>
      <c r="AL60" s="58" t="e">
        <f>VLOOKUP($A60,'S48'!$C:$BQ,32,0)</f>
        <v>#N/A</v>
      </c>
      <c r="AM60" s="58" t="e">
        <f>VLOOKUP($A60,'S48'!$C:$BQ,39,0)</f>
        <v>#N/A</v>
      </c>
      <c r="AN60" s="58" t="e">
        <f>VLOOKUP($A60,'S48'!$C:$BQ,40,0)</f>
        <v>#N/A</v>
      </c>
      <c r="AO60" s="58" t="e">
        <f>VLOOKUP($A60,'S48'!$C:$BQ,22,0)</f>
        <v>#N/A</v>
      </c>
      <c r="AP60" s="66" t="e">
        <f>VLOOKUP($A60,'S48'!$C:$BQ,29,0)</f>
        <v>#N/A</v>
      </c>
      <c r="AQ60" s="66" t="e">
        <f>VLOOKUP($A60,'S48'!$C:$BQ,30,0)</f>
        <v>#N/A</v>
      </c>
      <c r="AR60" s="66" t="e">
        <f>VLOOKUP($A60,'S48'!$C:$BQ,52,0)</f>
        <v>#N/A</v>
      </c>
      <c r="AS60" s="66" t="e">
        <f>VLOOKUP($A60,'S48'!$C:$BQ,59,0)</f>
        <v>#N/A</v>
      </c>
      <c r="AT60" s="66" t="e">
        <f>VLOOKUP($A60,'S48'!$C:$BQ,60,0)</f>
        <v>#N/A</v>
      </c>
      <c r="AU60" s="58" t="e">
        <f>VLOOKUP($A60,'S49'!$C:$BQ,32,0)</f>
        <v>#N/A</v>
      </c>
      <c r="AV60" s="58" t="e">
        <f>VLOOKUP($A60,'S49'!$C:$BQ,39,0)</f>
        <v>#N/A</v>
      </c>
      <c r="AW60" s="58" t="e">
        <f>VLOOKUP($A60,'S49'!$C:$BQ,40,0)</f>
        <v>#N/A</v>
      </c>
      <c r="AX60" s="58" t="e">
        <f>VLOOKUP($A60,'S49'!$C:$BQ,22,0)</f>
        <v>#N/A</v>
      </c>
      <c r="AY60" s="66" t="e">
        <f>VLOOKUP($A60,'S49'!$C:$BQ,29,0)</f>
        <v>#N/A</v>
      </c>
      <c r="AZ60" s="66" t="e">
        <f>VLOOKUP($A60,'S49'!$C:$BQ,30,0)</f>
        <v>#N/A</v>
      </c>
      <c r="BA60" s="66" t="e">
        <f>VLOOKUP($A60,'S49'!$C:$BQ,52,0)</f>
        <v>#N/A</v>
      </c>
      <c r="BB60" s="66" t="e">
        <f>VLOOKUP($A60,'S49'!$C:$BQ,59,0)</f>
        <v>#N/A</v>
      </c>
      <c r="BC60" s="66" t="e">
        <f>VLOOKUP($A60,'S49'!$C:$BQ,60,0)</f>
        <v>#N/A</v>
      </c>
      <c r="BD60" s="58" t="e">
        <f>VLOOKUP($A60,'S50'!$C:$BQ,32,0)</f>
        <v>#N/A</v>
      </c>
      <c r="BE60" s="58" t="e">
        <f>VLOOKUP($A60,'S50'!$C:$BQ,39,0)</f>
        <v>#N/A</v>
      </c>
      <c r="BF60" s="58" t="e">
        <f>VLOOKUP($A60,'S50'!$C:$BQ,40,0)</f>
        <v>#N/A</v>
      </c>
      <c r="BG60" s="58" t="e">
        <f>VLOOKUP($A60,'S50'!$C:$BQ,22,0)</f>
        <v>#N/A</v>
      </c>
      <c r="BH60" s="66" t="e">
        <f>VLOOKUP($A60,'S50'!$C:$BQ,29,0)</f>
        <v>#N/A</v>
      </c>
      <c r="BI60" s="66" t="e">
        <f>VLOOKUP($A60,'S50'!$C:$BQ,30,0)</f>
        <v>#N/A</v>
      </c>
      <c r="BJ60" s="66" t="e">
        <f>VLOOKUP($A60,'S50'!$C:$BQ,52,0)</f>
        <v>#N/A</v>
      </c>
      <c r="BK60" s="66" t="e">
        <f>VLOOKUP($A60,'S50'!$C:$BQ,59,0)</f>
        <v>#N/A</v>
      </c>
      <c r="BL60" s="66" t="e">
        <f>VLOOKUP($A60,'S50'!$C:$BQ,60,0)</f>
        <v>#N/A</v>
      </c>
    </row>
    <row r="61" spans="1:64" x14ac:dyDescent="0.2">
      <c r="A61" s="57" t="s">
        <v>117</v>
      </c>
      <c r="B61" s="58">
        <f>VLOOKUP($A61,'S0 remplacer avec S44'!$C:$BQ,32,0)</f>
        <v>125.45</v>
      </c>
      <c r="C61" s="58">
        <f>VLOOKUP($A61,'S0 remplacer avec S44'!$C:$BQ,39,0)</f>
        <v>36</v>
      </c>
      <c r="D61" s="58">
        <f>VLOOKUP($A61,'S0 remplacer avec S44'!$C:$BQ,40,0)</f>
        <v>68</v>
      </c>
      <c r="E61" s="58">
        <f>VLOOKUP($A61,'S0 remplacer avec S44'!$C:$BQ,22,0)</f>
        <v>1775.12745</v>
      </c>
      <c r="F61" s="66">
        <f>VLOOKUP($A61,'S0 remplacer avec S44'!$C:$BQ,29,0)</f>
        <v>0</v>
      </c>
      <c r="G61" s="66">
        <f>VLOOKUP($A61,'S0 remplacer avec S44'!$C:$BQ,30,0)</f>
        <v>0</v>
      </c>
      <c r="H61" s="66">
        <f>VLOOKUP($A61,'S0 remplacer avec S44'!$C:$BQ,52,0)</f>
        <v>100.8</v>
      </c>
      <c r="I61" s="66">
        <f>VLOOKUP($A61,'S0 remplacer avec S44'!$C:$BQ,59,0)</f>
        <v>0</v>
      </c>
      <c r="J61" s="66">
        <f>VLOOKUP($A61,'S0 remplacer avec S44'!$C:$BQ,60,0)</f>
        <v>0</v>
      </c>
      <c r="K61" s="58">
        <f>VLOOKUP($A61,'S45'!$C:$BQ,32,0)</f>
        <v>124.45</v>
      </c>
      <c r="L61" s="58">
        <f>VLOOKUP($A61,'S45'!$C:$BQ,39,0)</f>
        <v>37</v>
      </c>
      <c r="M61" s="58">
        <f>VLOOKUP($A61,'S45'!$C:$BQ,40,0)</f>
        <v>69</v>
      </c>
      <c r="N61" s="58">
        <f>VLOOKUP($A61,'S45'!$C:$BQ,22,0)</f>
        <v>1785.58034</v>
      </c>
      <c r="O61" s="66">
        <f>VLOOKUP($A61,'S45'!$C:$BQ,29,0)</f>
        <v>0</v>
      </c>
      <c r="P61" s="66">
        <f>VLOOKUP($A61,'S45'!$C:$BQ,30,0)</f>
        <v>0</v>
      </c>
      <c r="Q61" s="66">
        <f>VLOOKUP($A61,'S45'!$C:$BQ,52,0)</f>
        <v>101.8</v>
      </c>
      <c r="R61" s="66">
        <f>VLOOKUP($A61,'S45'!$C:$BQ,59,0)</f>
        <v>0</v>
      </c>
      <c r="S61" s="66">
        <f>VLOOKUP($A61,'S45'!$C:$BQ,60,0)</f>
        <v>0</v>
      </c>
      <c r="T61" s="58">
        <f>VLOOKUP($A61,'S46'!$C:$BQ,32,0)</f>
        <v>124.45</v>
      </c>
      <c r="U61" s="58">
        <f>VLOOKUP($A61,'S46'!$C:$BQ,39,0)</f>
        <v>37</v>
      </c>
      <c r="V61" s="58">
        <f>VLOOKUP($A61,'S46'!$C:$BQ,40,0)</f>
        <v>69</v>
      </c>
      <c r="W61" s="58">
        <f>VLOOKUP($A61,'S46'!$C:$BQ,22,0)</f>
        <v>1786.4096099999999</v>
      </c>
      <c r="X61" s="66">
        <f>VLOOKUP($A61,'S46'!$C:$BQ,29,0)</f>
        <v>0</v>
      </c>
      <c r="Y61" s="66">
        <f>VLOOKUP($A61,'S46'!$C:$BQ,30,0)</f>
        <v>0</v>
      </c>
      <c r="Z61" s="66">
        <f>VLOOKUP($A61,'S46'!$C:$BQ,52,0)</f>
        <v>102.8</v>
      </c>
      <c r="AA61" s="66">
        <f>VLOOKUP($A61,'S46'!$C:$BQ,59,0)</f>
        <v>0</v>
      </c>
      <c r="AB61" s="66">
        <f>VLOOKUP($A61,'S46'!$C:$BQ,60,0)</f>
        <v>0</v>
      </c>
      <c r="AC61" s="58" t="e">
        <f>VLOOKUP($A61,'S47'!$C:$BQ,32,0)</f>
        <v>#N/A</v>
      </c>
      <c r="AD61" s="58" t="e">
        <f>VLOOKUP($A61,'S47'!$C:$BQ,39,0)</f>
        <v>#N/A</v>
      </c>
      <c r="AE61" s="58" t="e">
        <f>VLOOKUP($A61,'S47'!$C:$BQ,40,0)</f>
        <v>#N/A</v>
      </c>
      <c r="AF61" s="58" t="e">
        <f>VLOOKUP($A61,'S47'!$C:$BQ,22,0)</f>
        <v>#N/A</v>
      </c>
      <c r="AG61" s="66" t="e">
        <f>VLOOKUP($A61,'S47'!$C:$BQ,29,0)</f>
        <v>#N/A</v>
      </c>
      <c r="AH61" s="66" t="e">
        <f>VLOOKUP($A61,'S47'!$C:$BQ,30,0)</f>
        <v>#N/A</v>
      </c>
      <c r="AI61" s="66" t="e">
        <f>VLOOKUP($A61,'S47'!$C:$BQ,52,0)</f>
        <v>#N/A</v>
      </c>
      <c r="AJ61" s="66" t="e">
        <f>VLOOKUP($A61,'S47'!$C:$BQ,59,0)</f>
        <v>#N/A</v>
      </c>
      <c r="AK61" s="66" t="e">
        <f>VLOOKUP($A61,'S47'!$C:$BQ,60,0)</f>
        <v>#N/A</v>
      </c>
      <c r="AL61" s="58" t="e">
        <f>VLOOKUP($A61,'S48'!$C:$BQ,32,0)</f>
        <v>#N/A</v>
      </c>
      <c r="AM61" s="58" t="e">
        <f>VLOOKUP($A61,'S48'!$C:$BQ,39,0)</f>
        <v>#N/A</v>
      </c>
      <c r="AN61" s="58" t="e">
        <f>VLOOKUP($A61,'S48'!$C:$BQ,40,0)</f>
        <v>#N/A</v>
      </c>
      <c r="AO61" s="58" t="e">
        <f>VLOOKUP($A61,'S48'!$C:$BQ,22,0)</f>
        <v>#N/A</v>
      </c>
      <c r="AP61" s="66" t="e">
        <f>VLOOKUP($A61,'S48'!$C:$BQ,29,0)</f>
        <v>#N/A</v>
      </c>
      <c r="AQ61" s="66" t="e">
        <f>VLOOKUP($A61,'S48'!$C:$BQ,30,0)</f>
        <v>#N/A</v>
      </c>
      <c r="AR61" s="66" t="e">
        <f>VLOOKUP($A61,'S48'!$C:$BQ,52,0)</f>
        <v>#N/A</v>
      </c>
      <c r="AS61" s="66" t="e">
        <f>VLOOKUP($A61,'S48'!$C:$BQ,59,0)</f>
        <v>#N/A</v>
      </c>
      <c r="AT61" s="66" t="e">
        <f>VLOOKUP($A61,'S48'!$C:$BQ,60,0)</f>
        <v>#N/A</v>
      </c>
      <c r="AU61" s="58" t="e">
        <f>VLOOKUP($A61,'S49'!$C:$BQ,32,0)</f>
        <v>#N/A</v>
      </c>
      <c r="AV61" s="58" t="e">
        <f>VLOOKUP($A61,'S49'!$C:$BQ,39,0)</f>
        <v>#N/A</v>
      </c>
      <c r="AW61" s="58" t="e">
        <f>VLOOKUP($A61,'S49'!$C:$BQ,40,0)</f>
        <v>#N/A</v>
      </c>
      <c r="AX61" s="58" t="e">
        <f>VLOOKUP($A61,'S49'!$C:$BQ,22,0)</f>
        <v>#N/A</v>
      </c>
      <c r="AY61" s="66" t="e">
        <f>VLOOKUP($A61,'S49'!$C:$BQ,29,0)</f>
        <v>#N/A</v>
      </c>
      <c r="AZ61" s="66" t="e">
        <f>VLOOKUP($A61,'S49'!$C:$BQ,30,0)</f>
        <v>#N/A</v>
      </c>
      <c r="BA61" s="66" t="e">
        <f>VLOOKUP($A61,'S49'!$C:$BQ,52,0)</f>
        <v>#N/A</v>
      </c>
      <c r="BB61" s="66" t="e">
        <f>VLOOKUP($A61,'S49'!$C:$BQ,59,0)</f>
        <v>#N/A</v>
      </c>
      <c r="BC61" s="66" t="e">
        <f>VLOOKUP($A61,'S49'!$C:$BQ,60,0)</f>
        <v>#N/A</v>
      </c>
      <c r="BD61" s="58" t="e">
        <f>VLOOKUP($A61,'S50'!$C:$BQ,32,0)</f>
        <v>#N/A</v>
      </c>
      <c r="BE61" s="58" t="e">
        <f>VLOOKUP($A61,'S50'!$C:$BQ,39,0)</f>
        <v>#N/A</v>
      </c>
      <c r="BF61" s="58" t="e">
        <f>VLOOKUP($A61,'S50'!$C:$BQ,40,0)</f>
        <v>#N/A</v>
      </c>
      <c r="BG61" s="58" t="e">
        <f>VLOOKUP($A61,'S50'!$C:$BQ,22,0)</f>
        <v>#N/A</v>
      </c>
      <c r="BH61" s="66" t="e">
        <f>VLOOKUP($A61,'S50'!$C:$BQ,29,0)</f>
        <v>#N/A</v>
      </c>
      <c r="BI61" s="66" t="e">
        <f>VLOOKUP($A61,'S50'!$C:$BQ,30,0)</f>
        <v>#N/A</v>
      </c>
      <c r="BJ61" s="66" t="e">
        <f>VLOOKUP($A61,'S50'!$C:$BQ,52,0)</f>
        <v>#N/A</v>
      </c>
      <c r="BK61" s="66" t="e">
        <f>VLOOKUP($A61,'S50'!$C:$BQ,59,0)</f>
        <v>#N/A</v>
      </c>
      <c r="BL61" s="66" t="e">
        <f>VLOOKUP($A61,'S50'!$C:$BQ,60,0)</f>
        <v>#N/A</v>
      </c>
    </row>
    <row r="62" spans="1:64" x14ac:dyDescent="0.2">
      <c r="A62" s="57" t="s">
        <v>119</v>
      </c>
      <c r="B62" s="58">
        <f>VLOOKUP($A62,'S0 remplacer avec S44'!$C:$BQ,32,0)</f>
        <v>150.75</v>
      </c>
      <c r="C62" s="58">
        <f>VLOOKUP($A62,'S0 remplacer avec S44'!$C:$BQ,39,0)</f>
        <v>26</v>
      </c>
      <c r="D62" s="58">
        <f>VLOOKUP($A62,'S0 remplacer avec S44'!$C:$BQ,40,0)</f>
        <v>61</v>
      </c>
      <c r="E62" s="58">
        <f>VLOOKUP($A62,'S0 remplacer avec S44'!$C:$BQ,22,0)</f>
        <v>1389.47047</v>
      </c>
      <c r="F62" s="66">
        <f>VLOOKUP($A62,'S0 remplacer avec S44'!$C:$BQ,29,0)</f>
        <v>213</v>
      </c>
      <c r="G62" s="66">
        <f>VLOOKUP($A62,'S0 remplacer avec S44'!$C:$BQ,30,0)</f>
        <v>533</v>
      </c>
      <c r="H62" s="66">
        <f>VLOOKUP($A62,'S0 remplacer avec S44'!$C:$BQ,52,0)</f>
        <v>124.2</v>
      </c>
      <c r="I62" s="66">
        <f>VLOOKUP($A62,'S0 remplacer avec S44'!$C:$BQ,59,0)</f>
        <v>0</v>
      </c>
      <c r="J62" s="66">
        <f>VLOOKUP($A62,'S0 remplacer avec S44'!$C:$BQ,60,0)</f>
        <v>0</v>
      </c>
      <c r="K62" s="58">
        <f>VLOOKUP($A62,'S45'!$C:$BQ,32,0)</f>
        <v>155.25</v>
      </c>
      <c r="L62" s="58">
        <f>VLOOKUP($A62,'S45'!$C:$BQ,39,0)</f>
        <v>21</v>
      </c>
      <c r="M62" s="58">
        <f>VLOOKUP($A62,'S45'!$C:$BQ,40,0)</f>
        <v>57</v>
      </c>
      <c r="N62" s="58">
        <f>VLOOKUP($A62,'S45'!$C:$BQ,22,0)</f>
        <v>1409.23856</v>
      </c>
      <c r="O62" s="66">
        <f>VLOOKUP($A62,'S45'!$C:$BQ,29,0)</f>
        <v>193</v>
      </c>
      <c r="P62" s="66">
        <f>VLOOKUP($A62,'S45'!$C:$BQ,30,0)</f>
        <v>513</v>
      </c>
      <c r="Q62" s="66">
        <f>VLOOKUP($A62,'S45'!$C:$BQ,52,0)</f>
        <v>124.2</v>
      </c>
      <c r="R62" s="66">
        <f>VLOOKUP($A62,'S45'!$C:$BQ,59,0)</f>
        <v>0</v>
      </c>
      <c r="S62" s="66">
        <f>VLOOKUP($A62,'S45'!$C:$BQ,60,0)</f>
        <v>0</v>
      </c>
      <c r="T62" s="58">
        <f>VLOOKUP($A62,'S46'!$C:$BQ,32,0)</f>
        <v>155.25</v>
      </c>
      <c r="U62" s="58">
        <f>VLOOKUP($A62,'S46'!$C:$BQ,39,0)</f>
        <v>21</v>
      </c>
      <c r="V62" s="58">
        <f>VLOOKUP($A62,'S46'!$C:$BQ,40,0)</f>
        <v>57</v>
      </c>
      <c r="W62" s="58">
        <f>VLOOKUP($A62,'S46'!$C:$BQ,22,0)</f>
        <v>1410.7564199999999</v>
      </c>
      <c r="X62" s="66">
        <f>VLOOKUP($A62,'S46'!$C:$BQ,29,0)</f>
        <v>191</v>
      </c>
      <c r="Y62" s="66">
        <f>VLOOKUP($A62,'S46'!$C:$BQ,30,0)</f>
        <v>512</v>
      </c>
      <c r="Z62" s="66">
        <f>VLOOKUP($A62,'S46'!$C:$BQ,52,0)</f>
        <v>124.2</v>
      </c>
      <c r="AA62" s="66">
        <f>VLOOKUP($A62,'S46'!$C:$BQ,59,0)</f>
        <v>0</v>
      </c>
      <c r="AB62" s="66">
        <f>VLOOKUP($A62,'S46'!$C:$BQ,60,0)</f>
        <v>0</v>
      </c>
      <c r="AC62" s="58" t="e">
        <f>VLOOKUP($A62,'S47'!$C:$BQ,32,0)</f>
        <v>#N/A</v>
      </c>
      <c r="AD62" s="58" t="e">
        <f>VLOOKUP($A62,'S47'!$C:$BQ,39,0)</f>
        <v>#N/A</v>
      </c>
      <c r="AE62" s="58" t="e">
        <f>VLOOKUP($A62,'S47'!$C:$BQ,40,0)</f>
        <v>#N/A</v>
      </c>
      <c r="AF62" s="58" t="e">
        <f>VLOOKUP($A62,'S47'!$C:$BQ,22,0)</f>
        <v>#N/A</v>
      </c>
      <c r="AG62" s="66" t="e">
        <f>VLOOKUP($A62,'S47'!$C:$BQ,29,0)</f>
        <v>#N/A</v>
      </c>
      <c r="AH62" s="66" t="e">
        <f>VLOOKUP($A62,'S47'!$C:$BQ,30,0)</f>
        <v>#N/A</v>
      </c>
      <c r="AI62" s="66" t="e">
        <f>VLOOKUP($A62,'S47'!$C:$BQ,52,0)</f>
        <v>#N/A</v>
      </c>
      <c r="AJ62" s="66" t="e">
        <f>VLOOKUP($A62,'S47'!$C:$BQ,59,0)</f>
        <v>#N/A</v>
      </c>
      <c r="AK62" s="66" t="e">
        <f>VLOOKUP($A62,'S47'!$C:$BQ,60,0)</f>
        <v>#N/A</v>
      </c>
      <c r="AL62" s="58" t="e">
        <f>VLOOKUP($A62,'S48'!$C:$BQ,32,0)</f>
        <v>#N/A</v>
      </c>
      <c r="AM62" s="58" t="e">
        <f>VLOOKUP($A62,'S48'!$C:$BQ,39,0)</f>
        <v>#N/A</v>
      </c>
      <c r="AN62" s="58" t="e">
        <f>VLOOKUP($A62,'S48'!$C:$BQ,40,0)</f>
        <v>#N/A</v>
      </c>
      <c r="AO62" s="58" t="e">
        <f>VLOOKUP($A62,'S48'!$C:$BQ,22,0)</f>
        <v>#N/A</v>
      </c>
      <c r="AP62" s="66" t="e">
        <f>VLOOKUP($A62,'S48'!$C:$BQ,29,0)</f>
        <v>#N/A</v>
      </c>
      <c r="AQ62" s="66" t="e">
        <f>VLOOKUP($A62,'S48'!$C:$BQ,30,0)</f>
        <v>#N/A</v>
      </c>
      <c r="AR62" s="66" t="e">
        <f>VLOOKUP($A62,'S48'!$C:$BQ,52,0)</f>
        <v>#N/A</v>
      </c>
      <c r="AS62" s="66" t="e">
        <f>VLOOKUP($A62,'S48'!$C:$BQ,59,0)</f>
        <v>#N/A</v>
      </c>
      <c r="AT62" s="66" t="e">
        <f>VLOOKUP($A62,'S48'!$C:$BQ,60,0)</f>
        <v>#N/A</v>
      </c>
      <c r="AU62" s="58" t="e">
        <f>VLOOKUP($A62,'S49'!$C:$BQ,32,0)</f>
        <v>#N/A</v>
      </c>
      <c r="AV62" s="58" t="e">
        <f>VLOOKUP($A62,'S49'!$C:$BQ,39,0)</f>
        <v>#N/A</v>
      </c>
      <c r="AW62" s="58" t="e">
        <f>VLOOKUP($A62,'S49'!$C:$BQ,40,0)</f>
        <v>#N/A</v>
      </c>
      <c r="AX62" s="58" t="e">
        <f>VLOOKUP($A62,'S49'!$C:$BQ,22,0)</f>
        <v>#N/A</v>
      </c>
      <c r="AY62" s="66" t="e">
        <f>VLOOKUP($A62,'S49'!$C:$BQ,29,0)</f>
        <v>#N/A</v>
      </c>
      <c r="AZ62" s="66" t="e">
        <f>VLOOKUP($A62,'S49'!$C:$BQ,30,0)</f>
        <v>#N/A</v>
      </c>
      <c r="BA62" s="66" t="e">
        <f>VLOOKUP($A62,'S49'!$C:$BQ,52,0)</f>
        <v>#N/A</v>
      </c>
      <c r="BB62" s="66" t="e">
        <f>VLOOKUP($A62,'S49'!$C:$BQ,59,0)</f>
        <v>#N/A</v>
      </c>
      <c r="BC62" s="66" t="e">
        <f>VLOOKUP($A62,'S49'!$C:$BQ,60,0)</f>
        <v>#N/A</v>
      </c>
      <c r="BD62" s="58" t="e">
        <f>VLOOKUP($A62,'S50'!$C:$BQ,32,0)</f>
        <v>#N/A</v>
      </c>
      <c r="BE62" s="58" t="e">
        <f>VLOOKUP($A62,'S50'!$C:$BQ,39,0)</f>
        <v>#N/A</v>
      </c>
      <c r="BF62" s="58" t="e">
        <f>VLOOKUP($A62,'S50'!$C:$BQ,40,0)</f>
        <v>#N/A</v>
      </c>
      <c r="BG62" s="58" t="e">
        <f>VLOOKUP($A62,'S50'!$C:$BQ,22,0)</f>
        <v>#N/A</v>
      </c>
      <c r="BH62" s="66" t="e">
        <f>VLOOKUP($A62,'S50'!$C:$BQ,29,0)</f>
        <v>#N/A</v>
      </c>
      <c r="BI62" s="66" t="e">
        <f>VLOOKUP($A62,'S50'!$C:$BQ,30,0)</f>
        <v>#N/A</v>
      </c>
      <c r="BJ62" s="66" t="e">
        <f>VLOOKUP($A62,'S50'!$C:$BQ,52,0)</f>
        <v>#N/A</v>
      </c>
      <c r="BK62" s="66" t="e">
        <f>VLOOKUP($A62,'S50'!$C:$BQ,59,0)</f>
        <v>#N/A</v>
      </c>
      <c r="BL62" s="66" t="e">
        <f>VLOOKUP($A62,'S50'!$C:$BQ,60,0)</f>
        <v>#N/A</v>
      </c>
    </row>
    <row r="63" spans="1:64" x14ac:dyDescent="0.2">
      <c r="A63" s="57" t="s">
        <v>120</v>
      </c>
      <c r="B63" s="58">
        <f>VLOOKUP($A63,'S0 remplacer avec S44'!$C:$BQ,32,0)</f>
        <v>61.2</v>
      </c>
      <c r="C63" s="58">
        <f>VLOOKUP($A63,'S0 remplacer avec S44'!$C:$BQ,39,0)</f>
        <v>29</v>
      </c>
      <c r="D63" s="58">
        <f>VLOOKUP($A63,'S0 remplacer avec S44'!$C:$BQ,40,0)</f>
        <v>47</v>
      </c>
      <c r="E63" s="58">
        <f>VLOOKUP($A63,'S0 remplacer avec S44'!$C:$BQ,22,0)</f>
        <v>981.08911000000001</v>
      </c>
      <c r="F63" s="66">
        <f>VLOOKUP($A63,'S0 remplacer avec S44'!$C:$BQ,29,0)</f>
        <v>0</v>
      </c>
      <c r="G63" s="66">
        <f>VLOOKUP($A63,'S0 remplacer avec S44'!$C:$BQ,30,0)</f>
        <v>0</v>
      </c>
      <c r="H63" s="66">
        <f>VLOOKUP($A63,'S0 remplacer avec S44'!$C:$BQ,52,0)</f>
        <v>40.6</v>
      </c>
      <c r="I63" s="66">
        <f>VLOOKUP($A63,'S0 remplacer avec S44'!$C:$BQ,59,0)</f>
        <v>5</v>
      </c>
      <c r="J63" s="66">
        <f>VLOOKUP($A63,'S0 remplacer avec S44'!$C:$BQ,60,0)</f>
        <v>14</v>
      </c>
      <c r="K63" s="58">
        <f>VLOOKUP($A63,'S45'!$C:$BQ,32,0)</f>
        <v>63.2</v>
      </c>
      <c r="L63" s="58">
        <f>VLOOKUP($A63,'S45'!$C:$BQ,39,0)</f>
        <v>27</v>
      </c>
      <c r="M63" s="58">
        <f>VLOOKUP($A63,'S45'!$C:$BQ,40,0)</f>
        <v>45</v>
      </c>
      <c r="N63" s="58">
        <f>VLOOKUP($A63,'S45'!$C:$BQ,22,0)</f>
        <v>982.72622999999999</v>
      </c>
      <c r="O63" s="66">
        <f>VLOOKUP($A63,'S45'!$C:$BQ,29,0)</f>
        <v>0</v>
      </c>
      <c r="P63" s="66">
        <f>VLOOKUP($A63,'S45'!$C:$BQ,30,0)</f>
        <v>0</v>
      </c>
      <c r="Q63" s="66">
        <f>VLOOKUP($A63,'S45'!$C:$BQ,52,0)</f>
        <v>42.6</v>
      </c>
      <c r="R63" s="66">
        <f>VLOOKUP($A63,'S45'!$C:$BQ,59,0)</f>
        <v>3</v>
      </c>
      <c r="S63" s="66">
        <f>VLOOKUP($A63,'S45'!$C:$BQ,60,0)</f>
        <v>12</v>
      </c>
      <c r="T63" s="58">
        <f>VLOOKUP($A63,'S46'!$C:$BQ,32,0)</f>
        <v>64.2</v>
      </c>
      <c r="U63" s="58">
        <f>VLOOKUP($A63,'S46'!$C:$BQ,39,0)</f>
        <v>26</v>
      </c>
      <c r="V63" s="58">
        <f>VLOOKUP($A63,'S46'!$C:$BQ,40,0)</f>
        <v>44</v>
      </c>
      <c r="W63" s="58">
        <f>VLOOKUP($A63,'S46'!$C:$BQ,22,0)</f>
        <v>983.22652000000005</v>
      </c>
      <c r="X63" s="66">
        <f>VLOOKUP($A63,'S46'!$C:$BQ,29,0)</f>
        <v>0</v>
      </c>
      <c r="Y63" s="66">
        <f>VLOOKUP($A63,'S46'!$C:$BQ,30,0)</f>
        <v>0</v>
      </c>
      <c r="Z63" s="66">
        <f>VLOOKUP($A63,'S46'!$C:$BQ,52,0)</f>
        <v>43.6</v>
      </c>
      <c r="AA63" s="66">
        <f>VLOOKUP($A63,'S46'!$C:$BQ,59,0)</f>
        <v>2</v>
      </c>
      <c r="AB63" s="66">
        <f>VLOOKUP($A63,'S46'!$C:$BQ,60,0)</f>
        <v>11</v>
      </c>
      <c r="AC63" s="58" t="e">
        <f>VLOOKUP($A63,'S47'!$C:$BQ,32,0)</f>
        <v>#N/A</v>
      </c>
      <c r="AD63" s="58" t="e">
        <f>VLOOKUP($A63,'S47'!$C:$BQ,39,0)</f>
        <v>#N/A</v>
      </c>
      <c r="AE63" s="58" t="e">
        <f>VLOOKUP($A63,'S47'!$C:$BQ,40,0)</f>
        <v>#N/A</v>
      </c>
      <c r="AF63" s="58" t="e">
        <f>VLOOKUP($A63,'S47'!$C:$BQ,22,0)</f>
        <v>#N/A</v>
      </c>
      <c r="AG63" s="66" t="e">
        <f>VLOOKUP($A63,'S47'!$C:$BQ,29,0)</f>
        <v>#N/A</v>
      </c>
      <c r="AH63" s="66" t="e">
        <f>VLOOKUP($A63,'S47'!$C:$BQ,30,0)</f>
        <v>#N/A</v>
      </c>
      <c r="AI63" s="66" t="e">
        <f>VLOOKUP($A63,'S47'!$C:$BQ,52,0)</f>
        <v>#N/A</v>
      </c>
      <c r="AJ63" s="66" t="e">
        <f>VLOOKUP($A63,'S47'!$C:$BQ,59,0)</f>
        <v>#N/A</v>
      </c>
      <c r="AK63" s="66" t="e">
        <f>VLOOKUP($A63,'S47'!$C:$BQ,60,0)</f>
        <v>#N/A</v>
      </c>
      <c r="AL63" s="58" t="e">
        <f>VLOOKUP($A63,'S48'!$C:$BQ,32,0)</f>
        <v>#N/A</v>
      </c>
      <c r="AM63" s="58" t="e">
        <f>VLOOKUP($A63,'S48'!$C:$BQ,39,0)</f>
        <v>#N/A</v>
      </c>
      <c r="AN63" s="58" t="e">
        <f>VLOOKUP($A63,'S48'!$C:$BQ,40,0)</f>
        <v>#N/A</v>
      </c>
      <c r="AO63" s="58" t="e">
        <f>VLOOKUP($A63,'S48'!$C:$BQ,22,0)</f>
        <v>#N/A</v>
      </c>
      <c r="AP63" s="66" t="e">
        <f>VLOOKUP($A63,'S48'!$C:$BQ,29,0)</f>
        <v>#N/A</v>
      </c>
      <c r="AQ63" s="66" t="e">
        <f>VLOOKUP($A63,'S48'!$C:$BQ,30,0)</f>
        <v>#N/A</v>
      </c>
      <c r="AR63" s="66" t="e">
        <f>VLOOKUP($A63,'S48'!$C:$BQ,52,0)</f>
        <v>#N/A</v>
      </c>
      <c r="AS63" s="66" t="e">
        <f>VLOOKUP($A63,'S48'!$C:$BQ,59,0)</f>
        <v>#N/A</v>
      </c>
      <c r="AT63" s="66" t="e">
        <f>VLOOKUP($A63,'S48'!$C:$BQ,60,0)</f>
        <v>#N/A</v>
      </c>
      <c r="AU63" s="58" t="e">
        <f>VLOOKUP($A63,'S49'!$C:$BQ,32,0)</f>
        <v>#N/A</v>
      </c>
      <c r="AV63" s="58" t="e">
        <f>VLOOKUP($A63,'S49'!$C:$BQ,39,0)</f>
        <v>#N/A</v>
      </c>
      <c r="AW63" s="58" t="e">
        <f>VLOOKUP($A63,'S49'!$C:$BQ,40,0)</f>
        <v>#N/A</v>
      </c>
      <c r="AX63" s="58" t="e">
        <f>VLOOKUP($A63,'S49'!$C:$BQ,22,0)</f>
        <v>#N/A</v>
      </c>
      <c r="AY63" s="66" t="e">
        <f>VLOOKUP($A63,'S49'!$C:$BQ,29,0)</f>
        <v>#N/A</v>
      </c>
      <c r="AZ63" s="66" t="e">
        <f>VLOOKUP($A63,'S49'!$C:$BQ,30,0)</f>
        <v>#N/A</v>
      </c>
      <c r="BA63" s="66" t="e">
        <f>VLOOKUP($A63,'S49'!$C:$BQ,52,0)</f>
        <v>#N/A</v>
      </c>
      <c r="BB63" s="66" t="e">
        <f>VLOOKUP($A63,'S49'!$C:$BQ,59,0)</f>
        <v>#N/A</v>
      </c>
      <c r="BC63" s="66" t="e">
        <f>VLOOKUP($A63,'S49'!$C:$BQ,60,0)</f>
        <v>#N/A</v>
      </c>
      <c r="BD63" s="58" t="e">
        <f>VLOOKUP($A63,'S50'!$C:$BQ,32,0)</f>
        <v>#N/A</v>
      </c>
      <c r="BE63" s="58" t="e">
        <f>VLOOKUP($A63,'S50'!$C:$BQ,39,0)</f>
        <v>#N/A</v>
      </c>
      <c r="BF63" s="58" t="e">
        <f>VLOOKUP($A63,'S50'!$C:$BQ,40,0)</f>
        <v>#N/A</v>
      </c>
      <c r="BG63" s="58" t="e">
        <f>VLOOKUP($A63,'S50'!$C:$BQ,22,0)</f>
        <v>#N/A</v>
      </c>
      <c r="BH63" s="66" t="e">
        <f>VLOOKUP($A63,'S50'!$C:$BQ,29,0)</f>
        <v>#N/A</v>
      </c>
      <c r="BI63" s="66" t="e">
        <f>VLOOKUP($A63,'S50'!$C:$BQ,30,0)</f>
        <v>#N/A</v>
      </c>
      <c r="BJ63" s="66" t="e">
        <f>VLOOKUP($A63,'S50'!$C:$BQ,52,0)</f>
        <v>#N/A</v>
      </c>
      <c r="BK63" s="66" t="e">
        <f>VLOOKUP($A63,'S50'!$C:$BQ,59,0)</f>
        <v>#N/A</v>
      </c>
      <c r="BL63" s="66" t="e">
        <f>VLOOKUP($A63,'S50'!$C:$BQ,60,0)</f>
        <v>#N/A</v>
      </c>
    </row>
    <row r="64" spans="1:64" x14ac:dyDescent="0.2">
      <c r="A64" s="57" t="s">
        <v>121</v>
      </c>
      <c r="B64" s="58">
        <f>VLOOKUP($A64,'S0 remplacer avec S44'!$C:$BQ,32,0)</f>
        <v>153.9</v>
      </c>
      <c r="C64" s="58">
        <f>VLOOKUP($A64,'S0 remplacer avec S44'!$C:$BQ,39,0)</f>
        <v>121</v>
      </c>
      <c r="D64" s="58">
        <f>VLOOKUP($A64,'S0 remplacer avec S44'!$C:$BQ,40,0)</f>
        <v>176</v>
      </c>
      <c r="E64" s="58">
        <f>VLOOKUP($A64,'S0 remplacer avec S44'!$C:$BQ,22,0)</f>
        <v>1955.762305</v>
      </c>
      <c r="F64" s="66">
        <f>VLOOKUP($A64,'S0 remplacer avec S44'!$C:$BQ,29,0)</f>
        <v>541</v>
      </c>
      <c r="G64" s="66">
        <f>VLOOKUP($A64,'S0 remplacer avec S44'!$C:$BQ,30,0)</f>
        <v>1040</v>
      </c>
      <c r="H64" s="66">
        <f>VLOOKUP($A64,'S0 remplacer avec S44'!$C:$BQ,52,0)</f>
        <v>193.6</v>
      </c>
      <c r="I64" s="66">
        <f>VLOOKUP($A64,'S0 remplacer avec S44'!$C:$BQ,59,0)</f>
        <v>0</v>
      </c>
      <c r="J64" s="66">
        <f>VLOOKUP($A64,'S0 remplacer avec S44'!$C:$BQ,60,0)</f>
        <v>0</v>
      </c>
      <c r="K64" s="58">
        <f>VLOOKUP($A64,'S45'!$C:$BQ,32,0)</f>
        <v>160.9</v>
      </c>
      <c r="L64" s="58">
        <f>VLOOKUP($A64,'S45'!$C:$BQ,39,0)</f>
        <v>114</v>
      </c>
      <c r="M64" s="58">
        <f>VLOOKUP($A64,'S45'!$C:$BQ,40,0)</f>
        <v>169</v>
      </c>
      <c r="N64" s="58">
        <f>VLOOKUP($A64,'S45'!$C:$BQ,22,0)</f>
        <v>1969.7687149999999</v>
      </c>
      <c r="O64" s="66">
        <f>VLOOKUP($A64,'S45'!$C:$BQ,29,0)</f>
        <v>527</v>
      </c>
      <c r="P64" s="66">
        <f>VLOOKUP($A64,'S45'!$C:$BQ,30,0)</f>
        <v>1026</v>
      </c>
      <c r="Q64" s="66">
        <f>VLOOKUP($A64,'S45'!$C:$BQ,52,0)</f>
        <v>195.6</v>
      </c>
      <c r="R64" s="66">
        <f>VLOOKUP($A64,'S45'!$C:$BQ,59,0)</f>
        <v>0</v>
      </c>
      <c r="S64" s="66">
        <f>VLOOKUP($A64,'S45'!$C:$BQ,60,0)</f>
        <v>0</v>
      </c>
      <c r="T64" s="58">
        <f>VLOOKUP($A64,'S46'!$C:$BQ,32,0)</f>
        <v>160.9</v>
      </c>
      <c r="U64" s="58">
        <f>VLOOKUP($A64,'S46'!$C:$BQ,39,0)</f>
        <v>114</v>
      </c>
      <c r="V64" s="58">
        <f>VLOOKUP($A64,'S46'!$C:$BQ,40,0)</f>
        <v>169</v>
      </c>
      <c r="W64" s="58">
        <f>VLOOKUP($A64,'S46'!$C:$BQ,22,0)</f>
        <v>1986.975715</v>
      </c>
      <c r="X64" s="66">
        <f>VLOOKUP($A64,'S46'!$C:$BQ,29,0)</f>
        <v>510</v>
      </c>
      <c r="Y64" s="66">
        <f>VLOOKUP($A64,'S46'!$C:$BQ,30,0)</f>
        <v>1009</v>
      </c>
      <c r="Z64" s="66">
        <f>VLOOKUP($A64,'S46'!$C:$BQ,52,0)</f>
        <v>194.6</v>
      </c>
      <c r="AA64" s="66">
        <f>VLOOKUP($A64,'S46'!$C:$BQ,59,0)</f>
        <v>0</v>
      </c>
      <c r="AB64" s="66">
        <f>VLOOKUP($A64,'S46'!$C:$BQ,60,0)</f>
        <v>0</v>
      </c>
      <c r="AC64" s="58" t="e">
        <f>VLOOKUP($A64,'S47'!$C:$BQ,32,0)</f>
        <v>#N/A</v>
      </c>
      <c r="AD64" s="58" t="e">
        <f>VLOOKUP($A64,'S47'!$C:$BQ,39,0)</f>
        <v>#N/A</v>
      </c>
      <c r="AE64" s="58" t="e">
        <f>VLOOKUP($A64,'S47'!$C:$BQ,40,0)</f>
        <v>#N/A</v>
      </c>
      <c r="AF64" s="58" t="e">
        <f>VLOOKUP($A64,'S47'!$C:$BQ,22,0)</f>
        <v>#N/A</v>
      </c>
      <c r="AG64" s="66" t="e">
        <f>VLOOKUP($A64,'S47'!$C:$BQ,29,0)</f>
        <v>#N/A</v>
      </c>
      <c r="AH64" s="66" t="e">
        <f>VLOOKUP($A64,'S47'!$C:$BQ,30,0)</f>
        <v>#N/A</v>
      </c>
      <c r="AI64" s="66" t="e">
        <f>VLOOKUP($A64,'S47'!$C:$BQ,52,0)</f>
        <v>#N/A</v>
      </c>
      <c r="AJ64" s="66" t="e">
        <f>VLOOKUP($A64,'S47'!$C:$BQ,59,0)</f>
        <v>#N/A</v>
      </c>
      <c r="AK64" s="66" t="e">
        <f>VLOOKUP($A64,'S47'!$C:$BQ,60,0)</f>
        <v>#N/A</v>
      </c>
      <c r="AL64" s="58" t="e">
        <f>VLOOKUP($A64,'S48'!$C:$BQ,32,0)</f>
        <v>#N/A</v>
      </c>
      <c r="AM64" s="58" t="e">
        <f>VLOOKUP($A64,'S48'!$C:$BQ,39,0)</f>
        <v>#N/A</v>
      </c>
      <c r="AN64" s="58" t="e">
        <f>VLOOKUP($A64,'S48'!$C:$BQ,40,0)</f>
        <v>#N/A</v>
      </c>
      <c r="AO64" s="58" t="e">
        <f>VLOOKUP($A64,'S48'!$C:$BQ,22,0)</f>
        <v>#N/A</v>
      </c>
      <c r="AP64" s="66" t="e">
        <f>VLOOKUP($A64,'S48'!$C:$BQ,29,0)</f>
        <v>#N/A</v>
      </c>
      <c r="AQ64" s="66" t="e">
        <f>VLOOKUP($A64,'S48'!$C:$BQ,30,0)</f>
        <v>#N/A</v>
      </c>
      <c r="AR64" s="66" t="e">
        <f>VLOOKUP($A64,'S48'!$C:$BQ,52,0)</f>
        <v>#N/A</v>
      </c>
      <c r="AS64" s="66" t="e">
        <f>VLOOKUP($A64,'S48'!$C:$BQ,59,0)</f>
        <v>#N/A</v>
      </c>
      <c r="AT64" s="66" t="e">
        <f>VLOOKUP($A64,'S48'!$C:$BQ,60,0)</f>
        <v>#N/A</v>
      </c>
      <c r="AU64" s="58" t="e">
        <f>VLOOKUP($A64,'S49'!$C:$BQ,32,0)</f>
        <v>#N/A</v>
      </c>
      <c r="AV64" s="58" t="e">
        <f>VLOOKUP($A64,'S49'!$C:$BQ,39,0)</f>
        <v>#N/A</v>
      </c>
      <c r="AW64" s="58" t="e">
        <f>VLOOKUP($A64,'S49'!$C:$BQ,40,0)</f>
        <v>#N/A</v>
      </c>
      <c r="AX64" s="58" t="e">
        <f>VLOOKUP($A64,'S49'!$C:$BQ,22,0)</f>
        <v>#N/A</v>
      </c>
      <c r="AY64" s="66" t="e">
        <f>VLOOKUP($A64,'S49'!$C:$BQ,29,0)</f>
        <v>#N/A</v>
      </c>
      <c r="AZ64" s="66" t="e">
        <f>VLOOKUP($A64,'S49'!$C:$BQ,30,0)</f>
        <v>#N/A</v>
      </c>
      <c r="BA64" s="66" t="e">
        <f>VLOOKUP($A64,'S49'!$C:$BQ,52,0)</f>
        <v>#N/A</v>
      </c>
      <c r="BB64" s="66" t="e">
        <f>VLOOKUP($A64,'S49'!$C:$BQ,59,0)</f>
        <v>#N/A</v>
      </c>
      <c r="BC64" s="66" t="e">
        <f>VLOOKUP($A64,'S49'!$C:$BQ,60,0)</f>
        <v>#N/A</v>
      </c>
      <c r="BD64" s="58" t="e">
        <f>VLOOKUP($A64,'S50'!$C:$BQ,32,0)</f>
        <v>#N/A</v>
      </c>
      <c r="BE64" s="58" t="e">
        <f>VLOOKUP($A64,'S50'!$C:$BQ,39,0)</f>
        <v>#N/A</v>
      </c>
      <c r="BF64" s="58" t="e">
        <f>VLOOKUP($A64,'S50'!$C:$BQ,40,0)</f>
        <v>#N/A</v>
      </c>
      <c r="BG64" s="58" t="e">
        <f>VLOOKUP($A64,'S50'!$C:$BQ,22,0)</f>
        <v>#N/A</v>
      </c>
      <c r="BH64" s="66" t="e">
        <f>VLOOKUP($A64,'S50'!$C:$BQ,29,0)</f>
        <v>#N/A</v>
      </c>
      <c r="BI64" s="66" t="e">
        <f>VLOOKUP($A64,'S50'!$C:$BQ,30,0)</f>
        <v>#N/A</v>
      </c>
      <c r="BJ64" s="66" t="e">
        <f>VLOOKUP($A64,'S50'!$C:$BQ,52,0)</f>
        <v>#N/A</v>
      </c>
      <c r="BK64" s="66" t="e">
        <f>VLOOKUP($A64,'S50'!$C:$BQ,59,0)</f>
        <v>#N/A</v>
      </c>
      <c r="BL64" s="66" t="e">
        <f>VLOOKUP($A64,'S50'!$C:$BQ,60,0)</f>
        <v>#N/A</v>
      </c>
    </row>
    <row r="65" spans="1:64" x14ac:dyDescent="0.2">
      <c r="A65" s="57" t="s">
        <v>122</v>
      </c>
      <c r="B65" s="58">
        <f>VLOOKUP($A65,'S0 remplacer avec S44'!$C:$BQ,32,0)</f>
        <v>287.05</v>
      </c>
      <c r="C65" s="58">
        <f>VLOOKUP($A65,'S0 remplacer avec S44'!$C:$BQ,39,0)</f>
        <v>0</v>
      </c>
      <c r="D65" s="58">
        <f>VLOOKUP($A65,'S0 remplacer avec S44'!$C:$BQ,40,0)</f>
        <v>57</v>
      </c>
      <c r="E65" s="58">
        <f>VLOOKUP($A65,'S0 remplacer avec S44'!$C:$BQ,22,0)</f>
        <v>2752.2470450000001</v>
      </c>
      <c r="F65" s="66">
        <f>VLOOKUP($A65,'S0 remplacer avec S44'!$C:$BQ,29,0)</f>
        <v>0</v>
      </c>
      <c r="G65" s="66">
        <f>VLOOKUP($A65,'S0 remplacer avec S44'!$C:$BQ,30,0)</f>
        <v>375</v>
      </c>
      <c r="H65" s="66">
        <f>VLOOKUP($A65,'S0 remplacer avec S44'!$C:$BQ,52,0)</f>
        <v>211.8</v>
      </c>
      <c r="I65" s="66">
        <f>VLOOKUP($A65,'S0 remplacer avec S44'!$C:$BQ,59,0)</f>
        <v>0</v>
      </c>
      <c r="J65" s="66">
        <f>VLOOKUP($A65,'S0 remplacer avec S44'!$C:$BQ,60,0)</f>
        <v>0</v>
      </c>
      <c r="K65" s="58">
        <f>VLOOKUP($A65,'S45'!$C:$BQ,32,0)</f>
        <v>292.55</v>
      </c>
      <c r="L65" s="58">
        <f>VLOOKUP($A65,'S45'!$C:$BQ,39,0)</f>
        <v>0</v>
      </c>
      <c r="M65" s="58">
        <f>VLOOKUP($A65,'S45'!$C:$BQ,40,0)</f>
        <v>52</v>
      </c>
      <c r="N65" s="58">
        <f>VLOOKUP($A65,'S45'!$C:$BQ,22,0)</f>
        <v>2789.6877749999999</v>
      </c>
      <c r="O65" s="66">
        <f>VLOOKUP($A65,'S45'!$C:$BQ,29,0)</f>
        <v>0</v>
      </c>
      <c r="P65" s="66">
        <f>VLOOKUP($A65,'S45'!$C:$BQ,30,0)</f>
        <v>337</v>
      </c>
      <c r="Q65" s="66">
        <f>VLOOKUP($A65,'S45'!$C:$BQ,52,0)</f>
        <v>214.8</v>
      </c>
      <c r="R65" s="66">
        <f>VLOOKUP($A65,'S45'!$C:$BQ,59,0)</f>
        <v>0</v>
      </c>
      <c r="S65" s="66">
        <f>VLOOKUP($A65,'S45'!$C:$BQ,60,0)</f>
        <v>0</v>
      </c>
      <c r="T65" s="58">
        <f>VLOOKUP($A65,'S46'!$C:$BQ,32,0)</f>
        <v>292.55</v>
      </c>
      <c r="U65" s="58">
        <f>VLOOKUP($A65,'S46'!$C:$BQ,39,0)</f>
        <v>0</v>
      </c>
      <c r="V65" s="58">
        <f>VLOOKUP($A65,'S46'!$C:$BQ,40,0)</f>
        <v>52</v>
      </c>
      <c r="W65" s="58">
        <f>VLOOKUP($A65,'S46'!$C:$BQ,22,0)</f>
        <v>2810.4459449999999</v>
      </c>
      <c r="X65" s="66">
        <f>VLOOKUP($A65,'S46'!$C:$BQ,29,0)</f>
        <v>0</v>
      </c>
      <c r="Y65" s="66">
        <f>VLOOKUP($A65,'S46'!$C:$BQ,30,0)</f>
        <v>317</v>
      </c>
      <c r="Z65" s="66">
        <f>VLOOKUP($A65,'S46'!$C:$BQ,52,0)</f>
        <v>215.8</v>
      </c>
      <c r="AA65" s="66">
        <f>VLOOKUP($A65,'S46'!$C:$BQ,59,0)</f>
        <v>0</v>
      </c>
      <c r="AB65" s="66">
        <f>VLOOKUP($A65,'S46'!$C:$BQ,60,0)</f>
        <v>0</v>
      </c>
      <c r="AC65" s="58" t="e">
        <f>VLOOKUP($A65,'S47'!$C:$BQ,32,0)</f>
        <v>#N/A</v>
      </c>
      <c r="AD65" s="58" t="e">
        <f>VLOOKUP($A65,'S47'!$C:$BQ,39,0)</f>
        <v>#N/A</v>
      </c>
      <c r="AE65" s="58" t="e">
        <f>VLOOKUP($A65,'S47'!$C:$BQ,40,0)</f>
        <v>#N/A</v>
      </c>
      <c r="AF65" s="58" t="e">
        <f>VLOOKUP($A65,'S47'!$C:$BQ,22,0)</f>
        <v>#N/A</v>
      </c>
      <c r="AG65" s="66" t="e">
        <f>VLOOKUP($A65,'S47'!$C:$BQ,29,0)</f>
        <v>#N/A</v>
      </c>
      <c r="AH65" s="66" t="e">
        <f>VLOOKUP($A65,'S47'!$C:$BQ,30,0)</f>
        <v>#N/A</v>
      </c>
      <c r="AI65" s="66" t="e">
        <f>VLOOKUP($A65,'S47'!$C:$BQ,52,0)</f>
        <v>#N/A</v>
      </c>
      <c r="AJ65" s="66" t="e">
        <f>VLOOKUP($A65,'S47'!$C:$BQ,59,0)</f>
        <v>#N/A</v>
      </c>
      <c r="AK65" s="66" t="e">
        <f>VLOOKUP($A65,'S47'!$C:$BQ,60,0)</f>
        <v>#N/A</v>
      </c>
      <c r="AL65" s="58" t="e">
        <f>VLOOKUP($A65,'S48'!$C:$BQ,32,0)</f>
        <v>#N/A</v>
      </c>
      <c r="AM65" s="58" t="e">
        <f>VLOOKUP($A65,'S48'!$C:$BQ,39,0)</f>
        <v>#N/A</v>
      </c>
      <c r="AN65" s="58" t="e">
        <f>VLOOKUP($A65,'S48'!$C:$BQ,40,0)</f>
        <v>#N/A</v>
      </c>
      <c r="AO65" s="58" t="e">
        <f>VLOOKUP($A65,'S48'!$C:$BQ,22,0)</f>
        <v>#N/A</v>
      </c>
      <c r="AP65" s="66" t="e">
        <f>VLOOKUP($A65,'S48'!$C:$BQ,29,0)</f>
        <v>#N/A</v>
      </c>
      <c r="AQ65" s="66" t="e">
        <f>VLOOKUP($A65,'S48'!$C:$BQ,30,0)</f>
        <v>#N/A</v>
      </c>
      <c r="AR65" s="66" t="e">
        <f>VLOOKUP($A65,'S48'!$C:$BQ,52,0)</f>
        <v>#N/A</v>
      </c>
      <c r="AS65" s="66" t="e">
        <f>VLOOKUP($A65,'S48'!$C:$BQ,59,0)</f>
        <v>#N/A</v>
      </c>
      <c r="AT65" s="66" t="e">
        <f>VLOOKUP($A65,'S48'!$C:$BQ,60,0)</f>
        <v>#N/A</v>
      </c>
      <c r="AU65" s="58" t="e">
        <f>VLOOKUP($A65,'S49'!$C:$BQ,32,0)</f>
        <v>#N/A</v>
      </c>
      <c r="AV65" s="58" t="e">
        <f>VLOOKUP($A65,'S49'!$C:$BQ,39,0)</f>
        <v>#N/A</v>
      </c>
      <c r="AW65" s="58" t="e">
        <f>VLOOKUP($A65,'S49'!$C:$BQ,40,0)</f>
        <v>#N/A</v>
      </c>
      <c r="AX65" s="58" t="e">
        <f>VLOOKUP($A65,'S49'!$C:$BQ,22,0)</f>
        <v>#N/A</v>
      </c>
      <c r="AY65" s="66" t="e">
        <f>VLOOKUP($A65,'S49'!$C:$BQ,29,0)</f>
        <v>#N/A</v>
      </c>
      <c r="AZ65" s="66" t="e">
        <f>VLOOKUP($A65,'S49'!$C:$BQ,30,0)</f>
        <v>#N/A</v>
      </c>
      <c r="BA65" s="66" t="e">
        <f>VLOOKUP($A65,'S49'!$C:$BQ,52,0)</f>
        <v>#N/A</v>
      </c>
      <c r="BB65" s="66" t="e">
        <f>VLOOKUP($A65,'S49'!$C:$BQ,59,0)</f>
        <v>#N/A</v>
      </c>
      <c r="BC65" s="66" t="e">
        <f>VLOOKUP($A65,'S49'!$C:$BQ,60,0)</f>
        <v>#N/A</v>
      </c>
      <c r="BD65" s="58" t="e">
        <f>VLOOKUP($A65,'S50'!$C:$BQ,32,0)</f>
        <v>#N/A</v>
      </c>
      <c r="BE65" s="58" t="e">
        <f>VLOOKUP($A65,'S50'!$C:$BQ,39,0)</f>
        <v>#N/A</v>
      </c>
      <c r="BF65" s="58" t="e">
        <f>VLOOKUP($A65,'S50'!$C:$BQ,40,0)</f>
        <v>#N/A</v>
      </c>
      <c r="BG65" s="58" t="e">
        <f>VLOOKUP($A65,'S50'!$C:$BQ,22,0)</f>
        <v>#N/A</v>
      </c>
      <c r="BH65" s="66" t="e">
        <f>VLOOKUP($A65,'S50'!$C:$BQ,29,0)</f>
        <v>#N/A</v>
      </c>
      <c r="BI65" s="66" t="e">
        <f>VLOOKUP($A65,'S50'!$C:$BQ,30,0)</f>
        <v>#N/A</v>
      </c>
      <c r="BJ65" s="66" t="e">
        <f>VLOOKUP($A65,'S50'!$C:$BQ,52,0)</f>
        <v>#N/A</v>
      </c>
      <c r="BK65" s="66" t="e">
        <f>VLOOKUP($A65,'S50'!$C:$BQ,59,0)</f>
        <v>#N/A</v>
      </c>
      <c r="BL65" s="66" t="e">
        <f>VLOOKUP($A65,'S50'!$C:$BQ,60,0)</f>
        <v>#N/A</v>
      </c>
    </row>
    <row r="66" spans="1:64" x14ac:dyDescent="0.2">
      <c r="A66" s="57" t="s">
        <v>123</v>
      </c>
      <c r="B66" s="58">
        <f>VLOOKUP($A66,'S0 remplacer avec S44'!$C:$BQ,32,0)</f>
        <v>93.65</v>
      </c>
      <c r="C66" s="58">
        <f>VLOOKUP($A66,'S0 remplacer avec S44'!$C:$BQ,39,0)</f>
        <v>2</v>
      </c>
      <c r="D66" s="58">
        <f>VLOOKUP($A66,'S0 remplacer avec S44'!$C:$BQ,40,0)</f>
        <v>21</v>
      </c>
      <c r="E66" s="58">
        <f>VLOOKUP($A66,'S0 remplacer avec S44'!$C:$BQ,22,0)</f>
        <v>620.82729500000005</v>
      </c>
      <c r="F66" s="66">
        <f>VLOOKUP($A66,'S0 remplacer avec S44'!$C:$BQ,29,0)</f>
        <v>245</v>
      </c>
      <c r="G66" s="66">
        <f>VLOOKUP($A66,'S0 remplacer avec S44'!$C:$BQ,30,0)</f>
        <v>418</v>
      </c>
      <c r="H66" s="66">
        <f>VLOOKUP($A66,'S0 remplacer avec S44'!$C:$BQ,52,0)</f>
        <v>53.4</v>
      </c>
      <c r="I66" s="66">
        <f>VLOOKUP($A66,'S0 remplacer avec S44'!$C:$BQ,59,0)</f>
        <v>0</v>
      </c>
      <c r="J66" s="66">
        <f>VLOOKUP($A66,'S0 remplacer avec S44'!$C:$BQ,60,0)</f>
        <v>5</v>
      </c>
      <c r="K66" s="58">
        <f>VLOOKUP($A66,'S45'!$C:$BQ,32,0)</f>
        <v>92.65</v>
      </c>
      <c r="L66" s="58">
        <f>VLOOKUP($A66,'S45'!$C:$BQ,39,0)</f>
        <v>3</v>
      </c>
      <c r="M66" s="58">
        <f>VLOOKUP($A66,'S45'!$C:$BQ,40,0)</f>
        <v>22</v>
      </c>
      <c r="N66" s="58">
        <f>VLOOKUP($A66,'S45'!$C:$BQ,22,0)</f>
        <v>621.54995499999995</v>
      </c>
      <c r="O66" s="66">
        <f>VLOOKUP($A66,'S45'!$C:$BQ,29,0)</f>
        <v>244</v>
      </c>
      <c r="P66" s="66">
        <f>VLOOKUP($A66,'S45'!$C:$BQ,30,0)</f>
        <v>417</v>
      </c>
      <c r="Q66" s="66">
        <f>VLOOKUP($A66,'S45'!$C:$BQ,52,0)</f>
        <v>53.4</v>
      </c>
      <c r="R66" s="66">
        <f>VLOOKUP($A66,'S45'!$C:$BQ,59,0)</f>
        <v>0</v>
      </c>
      <c r="S66" s="66">
        <f>VLOOKUP($A66,'S45'!$C:$BQ,60,0)</f>
        <v>5</v>
      </c>
      <c r="T66" s="58">
        <f>VLOOKUP($A66,'S46'!$C:$BQ,32,0)</f>
        <v>92.65</v>
      </c>
      <c r="U66" s="58">
        <f>VLOOKUP($A66,'S46'!$C:$BQ,39,0)</f>
        <v>3</v>
      </c>
      <c r="V66" s="58">
        <f>VLOOKUP($A66,'S46'!$C:$BQ,40,0)</f>
        <v>22</v>
      </c>
      <c r="W66" s="58">
        <f>VLOOKUP($A66,'S46'!$C:$BQ,22,0)</f>
        <v>643.10995500000001</v>
      </c>
      <c r="X66" s="66">
        <f>VLOOKUP($A66,'S46'!$C:$BQ,29,0)</f>
        <v>223</v>
      </c>
      <c r="Y66" s="66">
        <f>VLOOKUP($A66,'S46'!$C:$BQ,30,0)</f>
        <v>396</v>
      </c>
      <c r="Z66" s="66">
        <f>VLOOKUP($A66,'S46'!$C:$BQ,52,0)</f>
        <v>53.4</v>
      </c>
      <c r="AA66" s="66">
        <f>VLOOKUP($A66,'S46'!$C:$BQ,59,0)</f>
        <v>0</v>
      </c>
      <c r="AB66" s="66">
        <f>VLOOKUP($A66,'S46'!$C:$BQ,60,0)</f>
        <v>5</v>
      </c>
      <c r="AC66" s="58" t="e">
        <f>VLOOKUP($A66,'S47'!$C:$BQ,32,0)</f>
        <v>#N/A</v>
      </c>
      <c r="AD66" s="58" t="e">
        <f>VLOOKUP($A66,'S47'!$C:$BQ,39,0)</f>
        <v>#N/A</v>
      </c>
      <c r="AE66" s="58" t="e">
        <f>VLOOKUP($A66,'S47'!$C:$BQ,40,0)</f>
        <v>#N/A</v>
      </c>
      <c r="AF66" s="58" t="e">
        <f>VLOOKUP($A66,'S47'!$C:$BQ,22,0)</f>
        <v>#N/A</v>
      </c>
      <c r="AG66" s="66" t="e">
        <f>VLOOKUP($A66,'S47'!$C:$BQ,29,0)</f>
        <v>#N/A</v>
      </c>
      <c r="AH66" s="66" t="e">
        <f>VLOOKUP($A66,'S47'!$C:$BQ,30,0)</f>
        <v>#N/A</v>
      </c>
      <c r="AI66" s="66" t="e">
        <f>VLOOKUP($A66,'S47'!$C:$BQ,52,0)</f>
        <v>#N/A</v>
      </c>
      <c r="AJ66" s="66" t="e">
        <f>VLOOKUP($A66,'S47'!$C:$BQ,59,0)</f>
        <v>#N/A</v>
      </c>
      <c r="AK66" s="66" t="e">
        <f>VLOOKUP($A66,'S47'!$C:$BQ,60,0)</f>
        <v>#N/A</v>
      </c>
      <c r="AL66" s="58" t="e">
        <f>VLOOKUP($A66,'S48'!$C:$BQ,32,0)</f>
        <v>#N/A</v>
      </c>
      <c r="AM66" s="58" t="e">
        <f>VLOOKUP($A66,'S48'!$C:$BQ,39,0)</f>
        <v>#N/A</v>
      </c>
      <c r="AN66" s="58" t="e">
        <f>VLOOKUP($A66,'S48'!$C:$BQ,40,0)</f>
        <v>#N/A</v>
      </c>
      <c r="AO66" s="58" t="e">
        <f>VLOOKUP($A66,'S48'!$C:$BQ,22,0)</f>
        <v>#N/A</v>
      </c>
      <c r="AP66" s="66" t="e">
        <f>VLOOKUP($A66,'S48'!$C:$BQ,29,0)</f>
        <v>#N/A</v>
      </c>
      <c r="AQ66" s="66" t="e">
        <f>VLOOKUP($A66,'S48'!$C:$BQ,30,0)</f>
        <v>#N/A</v>
      </c>
      <c r="AR66" s="66" t="e">
        <f>VLOOKUP($A66,'S48'!$C:$BQ,52,0)</f>
        <v>#N/A</v>
      </c>
      <c r="AS66" s="66" t="e">
        <f>VLOOKUP($A66,'S48'!$C:$BQ,59,0)</f>
        <v>#N/A</v>
      </c>
      <c r="AT66" s="66" t="e">
        <f>VLOOKUP($A66,'S48'!$C:$BQ,60,0)</f>
        <v>#N/A</v>
      </c>
      <c r="AU66" s="58" t="e">
        <f>VLOOKUP($A66,'S49'!$C:$BQ,32,0)</f>
        <v>#N/A</v>
      </c>
      <c r="AV66" s="58" t="e">
        <f>VLOOKUP($A66,'S49'!$C:$BQ,39,0)</f>
        <v>#N/A</v>
      </c>
      <c r="AW66" s="58" t="e">
        <f>VLOOKUP($A66,'S49'!$C:$BQ,40,0)</f>
        <v>#N/A</v>
      </c>
      <c r="AX66" s="58" t="e">
        <f>VLOOKUP($A66,'S49'!$C:$BQ,22,0)</f>
        <v>#N/A</v>
      </c>
      <c r="AY66" s="66" t="e">
        <f>VLOOKUP($A66,'S49'!$C:$BQ,29,0)</f>
        <v>#N/A</v>
      </c>
      <c r="AZ66" s="66" t="e">
        <f>VLOOKUP($A66,'S49'!$C:$BQ,30,0)</f>
        <v>#N/A</v>
      </c>
      <c r="BA66" s="66" t="e">
        <f>VLOOKUP($A66,'S49'!$C:$BQ,52,0)</f>
        <v>#N/A</v>
      </c>
      <c r="BB66" s="66" t="e">
        <f>VLOOKUP($A66,'S49'!$C:$BQ,59,0)</f>
        <v>#N/A</v>
      </c>
      <c r="BC66" s="66" t="e">
        <f>VLOOKUP($A66,'S49'!$C:$BQ,60,0)</f>
        <v>#N/A</v>
      </c>
      <c r="BD66" s="58" t="e">
        <f>VLOOKUP($A66,'S50'!$C:$BQ,32,0)</f>
        <v>#N/A</v>
      </c>
      <c r="BE66" s="58" t="e">
        <f>VLOOKUP($A66,'S50'!$C:$BQ,39,0)</f>
        <v>#N/A</v>
      </c>
      <c r="BF66" s="58" t="e">
        <f>VLOOKUP($A66,'S50'!$C:$BQ,40,0)</f>
        <v>#N/A</v>
      </c>
      <c r="BG66" s="58" t="e">
        <f>VLOOKUP($A66,'S50'!$C:$BQ,22,0)</f>
        <v>#N/A</v>
      </c>
      <c r="BH66" s="66" t="e">
        <f>VLOOKUP($A66,'S50'!$C:$BQ,29,0)</f>
        <v>#N/A</v>
      </c>
      <c r="BI66" s="66" t="e">
        <f>VLOOKUP($A66,'S50'!$C:$BQ,30,0)</f>
        <v>#N/A</v>
      </c>
      <c r="BJ66" s="66" t="e">
        <f>VLOOKUP($A66,'S50'!$C:$BQ,52,0)</f>
        <v>#N/A</v>
      </c>
      <c r="BK66" s="66" t="e">
        <f>VLOOKUP($A66,'S50'!$C:$BQ,59,0)</f>
        <v>#N/A</v>
      </c>
      <c r="BL66" s="66" t="e">
        <f>VLOOKUP($A66,'S50'!$C:$BQ,60,0)</f>
        <v>#N/A</v>
      </c>
    </row>
    <row r="67" spans="1:64" x14ac:dyDescent="0.2">
      <c r="A67" s="57" t="s">
        <v>124</v>
      </c>
      <c r="B67" s="58">
        <f>VLOOKUP($A67,'S0 remplacer avec S44'!$C:$BQ,32,0)</f>
        <v>121.3</v>
      </c>
      <c r="C67" s="58">
        <f>VLOOKUP($A67,'S0 remplacer avec S44'!$C:$BQ,39,0)</f>
        <v>72</v>
      </c>
      <c r="D67" s="58">
        <f>VLOOKUP($A67,'S0 remplacer avec S44'!$C:$BQ,40,0)</f>
        <v>110</v>
      </c>
      <c r="E67" s="58">
        <f>VLOOKUP($A67,'S0 remplacer avec S44'!$C:$BQ,22,0)</f>
        <v>1468.09015</v>
      </c>
      <c r="F67" s="66">
        <f>VLOOKUP($A67,'S0 remplacer avec S44'!$C:$BQ,29,0)</f>
        <v>282</v>
      </c>
      <c r="G67" s="66">
        <f>VLOOKUP($A67,'S0 remplacer avec S44'!$C:$BQ,30,0)</f>
        <v>632</v>
      </c>
      <c r="H67" s="66">
        <f>VLOOKUP($A67,'S0 remplacer avec S44'!$C:$BQ,52,0)</f>
        <v>164</v>
      </c>
      <c r="I67" s="66">
        <f>VLOOKUP($A67,'S0 remplacer avec S44'!$C:$BQ,59,0)</f>
        <v>0</v>
      </c>
      <c r="J67" s="66">
        <f>VLOOKUP($A67,'S0 remplacer avec S44'!$C:$BQ,60,0)</f>
        <v>0</v>
      </c>
      <c r="K67" s="58">
        <f>VLOOKUP($A67,'S45'!$C:$BQ,32,0)</f>
        <v>121.3</v>
      </c>
      <c r="L67" s="58">
        <f>VLOOKUP($A67,'S45'!$C:$BQ,39,0)</f>
        <v>72</v>
      </c>
      <c r="M67" s="58">
        <f>VLOOKUP($A67,'S45'!$C:$BQ,40,0)</f>
        <v>110</v>
      </c>
      <c r="N67" s="58">
        <f>VLOOKUP($A67,'S45'!$C:$BQ,22,0)</f>
        <v>1485.2112500000001</v>
      </c>
      <c r="O67" s="66">
        <f>VLOOKUP($A67,'S45'!$C:$BQ,29,0)</f>
        <v>265</v>
      </c>
      <c r="P67" s="66">
        <f>VLOOKUP($A67,'S45'!$C:$BQ,30,0)</f>
        <v>615</v>
      </c>
      <c r="Q67" s="66">
        <f>VLOOKUP($A67,'S45'!$C:$BQ,52,0)</f>
        <v>166</v>
      </c>
      <c r="R67" s="66">
        <f>VLOOKUP($A67,'S45'!$C:$BQ,59,0)</f>
        <v>0</v>
      </c>
      <c r="S67" s="66">
        <f>VLOOKUP($A67,'S45'!$C:$BQ,60,0)</f>
        <v>0</v>
      </c>
      <c r="T67" s="58">
        <f>VLOOKUP($A67,'S46'!$C:$BQ,32,0)</f>
        <v>120.3</v>
      </c>
      <c r="U67" s="58">
        <f>VLOOKUP($A67,'S46'!$C:$BQ,39,0)</f>
        <v>73</v>
      </c>
      <c r="V67" s="58">
        <f>VLOOKUP($A67,'S46'!$C:$BQ,40,0)</f>
        <v>111</v>
      </c>
      <c r="W67" s="58">
        <f>VLOOKUP($A67,'S46'!$C:$BQ,22,0)</f>
        <v>1494.71325</v>
      </c>
      <c r="X67" s="66">
        <f>VLOOKUP($A67,'S46'!$C:$BQ,29,0)</f>
        <v>256</v>
      </c>
      <c r="Y67" s="66">
        <f>VLOOKUP($A67,'S46'!$C:$BQ,30,0)</f>
        <v>606</v>
      </c>
      <c r="Z67" s="66">
        <f>VLOOKUP($A67,'S46'!$C:$BQ,52,0)</f>
        <v>166</v>
      </c>
      <c r="AA67" s="66">
        <f>VLOOKUP($A67,'S46'!$C:$BQ,59,0)</f>
        <v>0</v>
      </c>
      <c r="AB67" s="66">
        <f>VLOOKUP($A67,'S46'!$C:$BQ,60,0)</f>
        <v>0</v>
      </c>
      <c r="AC67" s="58" t="e">
        <f>VLOOKUP($A67,'S47'!$C:$BQ,32,0)</f>
        <v>#N/A</v>
      </c>
      <c r="AD67" s="58" t="e">
        <f>VLOOKUP($A67,'S47'!$C:$BQ,39,0)</f>
        <v>#N/A</v>
      </c>
      <c r="AE67" s="58" t="e">
        <f>VLOOKUP($A67,'S47'!$C:$BQ,40,0)</f>
        <v>#N/A</v>
      </c>
      <c r="AF67" s="58" t="e">
        <f>VLOOKUP($A67,'S47'!$C:$BQ,22,0)</f>
        <v>#N/A</v>
      </c>
      <c r="AG67" s="66" t="e">
        <f>VLOOKUP($A67,'S47'!$C:$BQ,29,0)</f>
        <v>#N/A</v>
      </c>
      <c r="AH67" s="66" t="e">
        <f>VLOOKUP($A67,'S47'!$C:$BQ,30,0)</f>
        <v>#N/A</v>
      </c>
      <c r="AI67" s="66" t="e">
        <f>VLOOKUP($A67,'S47'!$C:$BQ,52,0)</f>
        <v>#N/A</v>
      </c>
      <c r="AJ67" s="66" t="e">
        <f>VLOOKUP($A67,'S47'!$C:$BQ,59,0)</f>
        <v>#N/A</v>
      </c>
      <c r="AK67" s="66" t="e">
        <f>VLOOKUP($A67,'S47'!$C:$BQ,60,0)</f>
        <v>#N/A</v>
      </c>
      <c r="AL67" s="58" t="e">
        <f>VLOOKUP($A67,'S48'!$C:$BQ,32,0)</f>
        <v>#N/A</v>
      </c>
      <c r="AM67" s="58" t="e">
        <f>VLOOKUP($A67,'S48'!$C:$BQ,39,0)</f>
        <v>#N/A</v>
      </c>
      <c r="AN67" s="58" t="e">
        <f>VLOOKUP($A67,'S48'!$C:$BQ,40,0)</f>
        <v>#N/A</v>
      </c>
      <c r="AO67" s="58" t="e">
        <f>VLOOKUP($A67,'S48'!$C:$BQ,22,0)</f>
        <v>#N/A</v>
      </c>
      <c r="AP67" s="66" t="e">
        <f>VLOOKUP($A67,'S48'!$C:$BQ,29,0)</f>
        <v>#N/A</v>
      </c>
      <c r="AQ67" s="66" t="e">
        <f>VLOOKUP($A67,'S48'!$C:$BQ,30,0)</f>
        <v>#N/A</v>
      </c>
      <c r="AR67" s="66" t="e">
        <f>VLOOKUP($A67,'S48'!$C:$BQ,52,0)</f>
        <v>#N/A</v>
      </c>
      <c r="AS67" s="66" t="e">
        <f>VLOOKUP($A67,'S48'!$C:$BQ,59,0)</f>
        <v>#N/A</v>
      </c>
      <c r="AT67" s="66" t="e">
        <f>VLOOKUP($A67,'S48'!$C:$BQ,60,0)</f>
        <v>#N/A</v>
      </c>
      <c r="AU67" s="58" t="e">
        <f>VLOOKUP($A67,'S49'!$C:$BQ,32,0)</f>
        <v>#N/A</v>
      </c>
      <c r="AV67" s="58" t="e">
        <f>VLOOKUP($A67,'S49'!$C:$BQ,39,0)</f>
        <v>#N/A</v>
      </c>
      <c r="AW67" s="58" t="e">
        <f>VLOOKUP($A67,'S49'!$C:$BQ,40,0)</f>
        <v>#N/A</v>
      </c>
      <c r="AX67" s="58" t="e">
        <f>VLOOKUP($A67,'S49'!$C:$BQ,22,0)</f>
        <v>#N/A</v>
      </c>
      <c r="AY67" s="66" t="e">
        <f>VLOOKUP($A67,'S49'!$C:$BQ,29,0)</f>
        <v>#N/A</v>
      </c>
      <c r="AZ67" s="66" t="e">
        <f>VLOOKUP($A67,'S49'!$C:$BQ,30,0)</f>
        <v>#N/A</v>
      </c>
      <c r="BA67" s="66" t="e">
        <f>VLOOKUP($A67,'S49'!$C:$BQ,52,0)</f>
        <v>#N/A</v>
      </c>
      <c r="BB67" s="66" t="e">
        <f>VLOOKUP($A67,'S49'!$C:$BQ,59,0)</f>
        <v>#N/A</v>
      </c>
      <c r="BC67" s="66" t="e">
        <f>VLOOKUP($A67,'S49'!$C:$BQ,60,0)</f>
        <v>#N/A</v>
      </c>
      <c r="BD67" s="58" t="e">
        <f>VLOOKUP($A67,'S50'!$C:$BQ,32,0)</f>
        <v>#N/A</v>
      </c>
      <c r="BE67" s="58" t="e">
        <f>VLOOKUP($A67,'S50'!$C:$BQ,39,0)</f>
        <v>#N/A</v>
      </c>
      <c r="BF67" s="58" t="e">
        <f>VLOOKUP($A67,'S50'!$C:$BQ,40,0)</f>
        <v>#N/A</v>
      </c>
      <c r="BG67" s="58" t="e">
        <f>VLOOKUP($A67,'S50'!$C:$BQ,22,0)</f>
        <v>#N/A</v>
      </c>
      <c r="BH67" s="66" t="e">
        <f>VLOOKUP($A67,'S50'!$C:$BQ,29,0)</f>
        <v>#N/A</v>
      </c>
      <c r="BI67" s="66" t="e">
        <f>VLOOKUP($A67,'S50'!$C:$BQ,30,0)</f>
        <v>#N/A</v>
      </c>
      <c r="BJ67" s="66" t="e">
        <f>VLOOKUP($A67,'S50'!$C:$BQ,52,0)</f>
        <v>#N/A</v>
      </c>
      <c r="BK67" s="66" t="e">
        <f>VLOOKUP($A67,'S50'!$C:$BQ,59,0)</f>
        <v>#N/A</v>
      </c>
      <c r="BL67" s="66" t="e">
        <f>VLOOKUP($A67,'S50'!$C:$BQ,60,0)</f>
        <v>#N/A</v>
      </c>
    </row>
    <row r="68" spans="1:64" x14ac:dyDescent="0.2">
      <c r="A68" s="57" t="s">
        <v>125</v>
      </c>
      <c r="B68" s="58">
        <f>VLOOKUP($A68,'S0 remplacer avec S44'!$C:$BQ,32,0)</f>
        <v>118.9</v>
      </c>
      <c r="C68" s="58">
        <f>VLOOKUP($A68,'S0 remplacer avec S44'!$C:$BQ,39,0)</f>
        <v>20</v>
      </c>
      <c r="D68" s="58">
        <f>VLOOKUP($A68,'S0 remplacer avec S44'!$C:$BQ,40,0)</f>
        <v>47</v>
      </c>
      <c r="E68" s="58">
        <f>VLOOKUP($A68,'S0 remplacer avec S44'!$C:$BQ,22,0)</f>
        <v>1317.896555</v>
      </c>
      <c r="F68" s="66">
        <f>VLOOKUP($A68,'S0 remplacer avec S44'!$C:$BQ,29,0)</f>
        <v>0</v>
      </c>
      <c r="G68" s="66">
        <f>VLOOKUP($A68,'S0 remplacer avec S44'!$C:$BQ,30,0)</f>
        <v>191</v>
      </c>
      <c r="H68" s="66">
        <f>VLOOKUP($A68,'S0 remplacer avec S44'!$C:$BQ,52,0)</f>
        <v>85.4</v>
      </c>
      <c r="I68" s="66">
        <f>VLOOKUP($A68,'S0 remplacer avec S44'!$C:$BQ,59,0)</f>
        <v>0</v>
      </c>
      <c r="J68" s="66">
        <f>VLOOKUP($A68,'S0 remplacer avec S44'!$C:$BQ,60,0)</f>
        <v>0</v>
      </c>
      <c r="K68" s="58">
        <f>VLOOKUP($A68,'S45'!$C:$BQ,32,0)</f>
        <v>116.9</v>
      </c>
      <c r="L68" s="58">
        <f>VLOOKUP($A68,'S45'!$C:$BQ,39,0)</f>
        <v>22</v>
      </c>
      <c r="M68" s="58">
        <f>VLOOKUP($A68,'S45'!$C:$BQ,40,0)</f>
        <v>49</v>
      </c>
      <c r="N68" s="58">
        <f>VLOOKUP($A68,'S45'!$C:$BQ,22,0)</f>
        <v>1326.4126550000001</v>
      </c>
      <c r="O68" s="66">
        <f>VLOOKUP($A68,'S45'!$C:$BQ,29,0)</f>
        <v>0</v>
      </c>
      <c r="P68" s="66">
        <f>VLOOKUP($A68,'S45'!$C:$BQ,30,0)</f>
        <v>183</v>
      </c>
      <c r="Q68" s="66">
        <f>VLOOKUP($A68,'S45'!$C:$BQ,52,0)</f>
        <v>86.4</v>
      </c>
      <c r="R68" s="66">
        <f>VLOOKUP($A68,'S45'!$C:$BQ,59,0)</f>
        <v>0</v>
      </c>
      <c r="S68" s="66">
        <f>VLOOKUP($A68,'S45'!$C:$BQ,60,0)</f>
        <v>0</v>
      </c>
      <c r="T68" s="58">
        <f>VLOOKUP($A68,'S46'!$C:$BQ,32,0)</f>
        <v>116.9</v>
      </c>
      <c r="U68" s="58">
        <f>VLOOKUP($A68,'S46'!$C:$BQ,39,0)</f>
        <v>22</v>
      </c>
      <c r="V68" s="58">
        <f>VLOOKUP($A68,'S46'!$C:$BQ,40,0)</f>
        <v>49</v>
      </c>
      <c r="W68" s="58">
        <f>VLOOKUP($A68,'S46'!$C:$BQ,22,0)</f>
        <v>1327.3366149999999</v>
      </c>
      <c r="X68" s="66">
        <f>VLOOKUP($A68,'S46'!$C:$BQ,29,0)</f>
        <v>0</v>
      </c>
      <c r="Y68" s="66">
        <f>VLOOKUP($A68,'S46'!$C:$BQ,30,0)</f>
        <v>182</v>
      </c>
      <c r="Z68" s="66">
        <f>VLOOKUP($A68,'S46'!$C:$BQ,52,0)</f>
        <v>87.4</v>
      </c>
      <c r="AA68" s="66">
        <f>VLOOKUP($A68,'S46'!$C:$BQ,59,0)</f>
        <v>0</v>
      </c>
      <c r="AB68" s="66">
        <f>VLOOKUP($A68,'S46'!$C:$BQ,60,0)</f>
        <v>0</v>
      </c>
      <c r="AC68" s="58" t="e">
        <f>VLOOKUP($A68,'S47'!$C:$BQ,32,0)</f>
        <v>#N/A</v>
      </c>
      <c r="AD68" s="58" t="e">
        <f>VLOOKUP($A68,'S47'!$C:$BQ,39,0)</f>
        <v>#N/A</v>
      </c>
      <c r="AE68" s="58" t="e">
        <f>VLOOKUP($A68,'S47'!$C:$BQ,40,0)</f>
        <v>#N/A</v>
      </c>
      <c r="AF68" s="58" t="e">
        <f>VLOOKUP($A68,'S47'!$C:$BQ,22,0)</f>
        <v>#N/A</v>
      </c>
      <c r="AG68" s="66" t="e">
        <f>VLOOKUP($A68,'S47'!$C:$BQ,29,0)</f>
        <v>#N/A</v>
      </c>
      <c r="AH68" s="66" t="e">
        <f>VLOOKUP($A68,'S47'!$C:$BQ,30,0)</f>
        <v>#N/A</v>
      </c>
      <c r="AI68" s="66" t="e">
        <f>VLOOKUP($A68,'S47'!$C:$BQ,52,0)</f>
        <v>#N/A</v>
      </c>
      <c r="AJ68" s="66" t="e">
        <f>VLOOKUP($A68,'S47'!$C:$BQ,59,0)</f>
        <v>#N/A</v>
      </c>
      <c r="AK68" s="66" t="e">
        <f>VLOOKUP($A68,'S47'!$C:$BQ,60,0)</f>
        <v>#N/A</v>
      </c>
      <c r="AL68" s="58" t="e">
        <f>VLOOKUP($A68,'S48'!$C:$BQ,32,0)</f>
        <v>#N/A</v>
      </c>
      <c r="AM68" s="58" t="e">
        <f>VLOOKUP($A68,'S48'!$C:$BQ,39,0)</f>
        <v>#N/A</v>
      </c>
      <c r="AN68" s="58" t="e">
        <f>VLOOKUP($A68,'S48'!$C:$BQ,40,0)</f>
        <v>#N/A</v>
      </c>
      <c r="AO68" s="58" t="e">
        <f>VLOOKUP($A68,'S48'!$C:$BQ,22,0)</f>
        <v>#N/A</v>
      </c>
      <c r="AP68" s="66" t="e">
        <f>VLOOKUP($A68,'S48'!$C:$BQ,29,0)</f>
        <v>#N/A</v>
      </c>
      <c r="AQ68" s="66" t="e">
        <f>VLOOKUP($A68,'S48'!$C:$BQ,30,0)</f>
        <v>#N/A</v>
      </c>
      <c r="AR68" s="66" t="e">
        <f>VLOOKUP($A68,'S48'!$C:$BQ,52,0)</f>
        <v>#N/A</v>
      </c>
      <c r="AS68" s="66" t="e">
        <f>VLOOKUP($A68,'S48'!$C:$BQ,59,0)</f>
        <v>#N/A</v>
      </c>
      <c r="AT68" s="66" t="e">
        <f>VLOOKUP($A68,'S48'!$C:$BQ,60,0)</f>
        <v>#N/A</v>
      </c>
      <c r="AU68" s="58" t="e">
        <f>VLOOKUP($A68,'S49'!$C:$BQ,32,0)</f>
        <v>#N/A</v>
      </c>
      <c r="AV68" s="58" t="e">
        <f>VLOOKUP($A68,'S49'!$C:$BQ,39,0)</f>
        <v>#N/A</v>
      </c>
      <c r="AW68" s="58" t="e">
        <f>VLOOKUP($A68,'S49'!$C:$BQ,40,0)</f>
        <v>#N/A</v>
      </c>
      <c r="AX68" s="58" t="e">
        <f>VLOOKUP($A68,'S49'!$C:$BQ,22,0)</f>
        <v>#N/A</v>
      </c>
      <c r="AY68" s="66" t="e">
        <f>VLOOKUP($A68,'S49'!$C:$BQ,29,0)</f>
        <v>#N/A</v>
      </c>
      <c r="AZ68" s="66" t="e">
        <f>VLOOKUP($A68,'S49'!$C:$BQ,30,0)</f>
        <v>#N/A</v>
      </c>
      <c r="BA68" s="66" t="e">
        <f>VLOOKUP($A68,'S49'!$C:$BQ,52,0)</f>
        <v>#N/A</v>
      </c>
      <c r="BB68" s="66" t="e">
        <f>VLOOKUP($A68,'S49'!$C:$BQ,59,0)</f>
        <v>#N/A</v>
      </c>
      <c r="BC68" s="66" t="e">
        <f>VLOOKUP($A68,'S49'!$C:$BQ,60,0)</f>
        <v>#N/A</v>
      </c>
      <c r="BD68" s="58" t="e">
        <f>VLOOKUP($A68,'S50'!$C:$BQ,32,0)</f>
        <v>#N/A</v>
      </c>
      <c r="BE68" s="58" t="e">
        <f>VLOOKUP($A68,'S50'!$C:$BQ,39,0)</f>
        <v>#N/A</v>
      </c>
      <c r="BF68" s="58" t="e">
        <f>VLOOKUP($A68,'S50'!$C:$BQ,40,0)</f>
        <v>#N/A</v>
      </c>
      <c r="BG68" s="58" t="e">
        <f>VLOOKUP($A68,'S50'!$C:$BQ,22,0)</f>
        <v>#N/A</v>
      </c>
      <c r="BH68" s="66" t="e">
        <f>VLOOKUP($A68,'S50'!$C:$BQ,29,0)</f>
        <v>#N/A</v>
      </c>
      <c r="BI68" s="66" t="e">
        <f>VLOOKUP($A68,'S50'!$C:$BQ,30,0)</f>
        <v>#N/A</v>
      </c>
      <c r="BJ68" s="66" t="e">
        <f>VLOOKUP($A68,'S50'!$C:$BQ,52,0)</f>
        <v>#N/A</v>
      </c>
      <c r="BK68" s="66" t="e">
        <f>VLOOKUP($A68,'S50'!$C:$BQ,59,0)</f>
        <v>#N/A</v>
      </c>
      <c r="BL68" s="66" t="e">
        <f>VLOOKUP($A68,'S50'!$C:$BQ,60,0)</f>
        <v>#N/A</v>
      </c>
    </row>
    <row r="69" spans="1:64" x14ac:dyDescent="0.2">
      <c r="A69" s="57" t="s">
        <v>126</v>
      </c>
      <c r="B69" s="58">
        <f>VLOOKUP($A69,'S0 remplacer avec S44'!$C:$BQ,32,0)</f>
        <v>367.75</v>
      </c>
      <c r="C69" s="58">
        <f>VLOOKUP($A69,'S0 remplacer avec S44'!$C:$BQ,39,0)</f>
        <v>0</v>
      </c>
      <c r="D69" s="58">
        <f>VLOOKUP($A69,'S0 remplacer avec S44'!$C:$BQ,40,0)</f>
        <v>0</v>
      </c>
      <c r="E69" s="58">
        <f>VLOOKUP($A69,'S0 remplacer avec S44'!$C:$BQ,22,0)</f>
        <v>2932.2169349999999</v>
      </c>
      <c r="F69" s="66">
        <f>VLOOKUP($A69,'S0 remplacer avec S44'!$C:$BQ,29,0)</f>
        <v>0</v>
      </c>
      <c r="G69" s="66">
        <f>VLOOKUP($A69,'S0 remplacer avec S44'!$C:$BQ,30,0)</f>
        <v>226</v>
      </c>
      <c r="H69" s="66">
        <f>VLOOKUP($A69,'S0 remplacer avec S44'!$C:$BQ,52,0)</f>
        <v>232.8</v>
      </c>
      <c r="I69" s="66">
        <f>VLOOKUP($A69,'S0 remplacer avec S44'!$C:$BQ,59,0)</f>
        <v>0</v>
      </c>
      <c r="J69" s="66">
        <f>VLOOKUP($A69,'S0 remplacer avec S44'!$C:$BQ,60,0)</f>
        <v>0</v>
      </c>
      <c r="K69" s="58">
        <f>VLOOKUP($A69,'S45'!$C:$BQ,32,0)</f>
        <v>371.25</v>
      </c>
      <c r="L69" s="58">
        <f>VLOOKUP($A69,'S45'!$C:$BQ,39,0)</f>
        <v>0</v>
      </c>
      <c r="M69" s="58">
        <f>VLOOKUP($A69,'S45'!$C:$BQ,40,0)</f>
        <v>0</v>
      </c>
      <c r="N69" s="58">
        <f>VLOOKUP($A69,'S45'!$C:$BQ,22,0)</f>
        <v>2949.8634649999999</v>
      </c>
      <c r="O69" s="66">
        <f>VLOOKUP($A69,'S45'!$C:$BQ,29,0)</f>
        <v>0</v>
      </c>
      <c r="P69" s="66">
        <f>VLOOKUP($A69,'S45'!$C:$BQ,30,0)</f>
        <v>208</v>
      </c>
      <c r="Q69" s="66">
        <f>VLOOKUP($A69,'S45'!$C:$BQ,52,0)</f>
        <v>237.8</v>
      </c>
      <c r="R69" s="66">
        <f>VLOOKUP($A69,'S45'!$C:$BQ,59,0)</f>
        <v>0</v>
      </c>
      <c r="S69" s="66">
        <f>VLOOKUP($A69,'S45'!$C:$BQ,60,0)</f>
        <v>0</v>
      </c>
      <c r="T69" s="58">
        <f>VLOOKUP($A69,'S46'!$C:$BQ,32,0)</f>
        <v>371.35</v>
      </c>
      <c r="U69" s="58">
        <f>VLOOKUP($A69,'S46'!$C:$BQ,39,0)</f>
        <v>0</v>
      </c>
      <c r="V69" s="58">
        <f>VLOOKUP($A69,'S46'!$C:$BQ,40,0)</f>
        <v>0</v>
      </c>
      <c r="W69" s="58">
        <f>VLOOKUP($A69,'S46'!$C:$BQ,22,0)</f>
        <v>2938.8595949999999</v>
      </c>
      <c r="X69" s="66">
        <f>VLOOKUP($A69,'S46'!$C:$BQ,29,0)</f>
        <v>0</v>
      </c>
      <c r="Y69" s="66">
        <f>VLOOKUP($A69,'S46'!$C:$BQ,30,0)</f>
        <v>219</v>
      </c>
      <c r="Z69" s="66">
        <f>VLOOKUP($A69,'S46'!$C:$BQ,52,0)</f>
        <v>240.8</v>
      </c>
      <c r="AA69" s="66">
        <f>VLOOKUP($A69,'S46'!$C:$BQ,59,0)</f>
        <v>0</v>
      </c>
      <c r="AB69" s="66">
        <f>VLOOKUP($A69,'S46'!$C:$BQ,60,0)</f>
        <v>0</v>
      </c>
      <c r="AC69" s="58" t="e">
        <f>VLOOKUP($A69,'S47'!$C:$BQ,32,0)</f>
        <v>#N/A</v>
      </c>
      <c r="AD69" s="58" t="e">
        <f>VLOOKUP($A69,'S47'!$C:$BQ,39,0)</f>
        <v>#N/A</v>
      </c>
      <c r="AE69" s="58" t="e">
        <f>VLOOKUP($A69,'S47'!$C:$BQ,40,0)</f>
        <v>#N/A</v>
      </c>
      <c r="AF69" s="58" t="e">
        <f>VLOOKUP($A69,'S47'!$C:$BQ,22,0)</f>
        <v>#N/A</v>
      </c>
      <c r="AG69" s="66" t="e">
        <f>VLOOKUP($A69,'S47'!$C:$BQ,29,0)</f>
        <v>#N/A</v>
      </c>
      <c r="AH69" s="66" t="e">
        <f>VLOOKUP($A69,'S47'!$C:$BQ,30,0)</f>
        <v>#N/A</v>
      </c>
      <c r="AI69" s="66" t="e">
        <f>VLOOKUP($A69,'S47'!$C:$BQ,52,0)</f>
        <v>#N/A</v>
      </c>
      <c r="AJ69" s="66" t="e">
        <f>VLOOKUP($A69,'S47'!$C:$BQ,59,0)</f>
        <v>#N/A</v>
      </c>
      <c r="AK69" s="66" t="e">
        <f>VLOOKUP($A69,'S47'!$C:$BQ,60,0)</f>
        <v>#N/A</v>
      </c>
      <c r="AL69" s="58" t="e">
        <f>VLOOKUP($A69,'S48'!$C:$BQ,32,0)</f>
        <v>#N/A</v>
      </c>
      <c r="AM69" s="58" t="e">
        <f>VLOOKUP($A69,'S48'!$C:$BQ,39,0)</f>
        <v>#N/A</v>
      </c>
      <c r="AN69" s="58" t="e">
        <f>VLOOKUP($A69,'S48'!$C:$BQ,40,0)</f>
        <v>#N/A</v>
      </c>
      <c r="AO69" s="58" t="e">
        <f>VLOOKUP($A69,'S48'!$C:$BQ,22,0)</f>
        <v>#N/A</v>
      </c>
      <c r="AP69" s="66" t="e">
        <f>VLOOKUP($A69,'S48'!$C:$BQ,29,0)</f>
        <v>#N/A</v>
      </c>
      <c r="AQ69" s="66" t="e">
        <f>VLOOKUP($A69,'S48'!$C:$BQ,30,0)</f>
        <v>#N/A</v>
      </c>
      <c r="AR69" s="66" t="e">
        <f>VLOOKUP($A69,'S48'!$C:$BQ,52,0)</f>
        <v>#N/A</v>
      </c>
      <c r="AS69" s="66" t="e">
        <f>VLOOKUP($A69,'S48'!$C:$BQ,59,0)</f>
        <v>#N/A</v>
      </c>
      <c r="AT69" s="66" t="e">
        <f>VLOOKUP($A69,'S48'!$C:$BQ,60,0)</f>
        <v>#N/A</v>
      </c>
      <c r="AU69" s="58" t="e">
        <f>VLOOKUP($A69,'S49'!$C:$BQ,32,0)</f>
        <v>#N/A</v>
      </c>
      <c r="AV69" s="58" t="e">
        <f>VLOOKUP($A69,'S49'!$C:$BQ,39,0)</f>
        <v>#N/A</v>
      </c>
      <c r="AW69" s="58" t="e">
        <f>VLOOKUP($A69,'S49'!$C:$BQ,40,0)</f>
        <v>#N/A</v>
      </c>
      <c r="AX69" s="58" t="e">
        <f>VLOOKUP($A69,'S49'!$C:$BQ,22,0)</f>
        <v>#N/A</v>
      </c>
      <c r="AY69" s="66" t="e">
        <f>VLOOKUP($A69,'S49'!$C:$BQ,29,0)</f>
        <v>#N/A</v>
      </c>
      <c r="AZ69" s="66" t="e">
        <f>VLOOKUP($A69,'S49'!$C:$BQ,30,0)</f>
        <v>#N/A</v>
      </c>
      <c r="BA69" s="66" t="e">
        <f>VLOOKUP($A69,'S49'!$C:$BQ,52,0)</f>
        <v>#N/A</v>
      </c>
      <c r="BB69" s="66" t="e">
        <f>VLOOKUP($A69,'S49'!$C:$BQ,59,0)</f>
        <v>#N/A</v>
      </c>
      <c r="BC69" s="66" t="e">
        <f>VLOOKUP($A69,'S49'!$C:$BQ,60,0)</f>
        <v>#N/A</v>
      </c>
      <c r="BD69" s="58" t="e">
        <f>VLOOKUP($A69,'S50'!$C:$BQ,32,0)</f>
        <v>#N/A</v>
      </c>
      <c r="BE69" s="58" t="e">
        <f>VLOOKUP($A69,'S50'!$C:$BQ,39,0)</f>
        <v>#N/A</v>
      </c>
      <c r="BF69" s="58" t="e">
        <f>VLOOKUP($A69,'S50'!$C:$BQ,40,0)</f>
        <v>#N/A</v>
      </c>
      <c r="BG69" s="58" t="e">
        <f>VLOOKUP($A69,'S50'!$C:$BQ,22,0)</f>
        <v>#N/A</v>
      </c>
      <c r="BH69" s="66" t="e">
        <f>VLOOKUP($A69,'S50'!$C:$BQ,29,0)</f>
        <v>#N/A</v>
      </c>
      <c r="BI69" s="66" t="e">
        <f>VLOOKUP($A69,'S50'!$C:$BQ,30,0)</f>
        <v>#N/A</v>
      </c>
      <c r="BJ69" s="66" t="e">
        <f>VLOOKUP($A69,'S50'!$C:$BQ,52,0)</f>
        <v>#N/A</v>
      </c>
      <c r="BK69" s="66" t="e">
        <f>VLOOKUP($A69,'S50'!$C:$BQ,59,0)</f>
        <v>#N/A</v>
      </c>
      <c r="BL69" s="66" t="e">
        <f>VLOOKUP($A69,'S50'!$C:$BQ,60,0)</f>
        <v>#N/A</v>
      </c>
    </row>
    <row r="70" spans="1:64" x14ac:dyDescent="0.2">
      <c r="A70" s="57" t="s">
        <v>127</v>
      </c>
      <c r="B70" s="58">
        <f>VLOOKUP($A70,'S0 remplacer avec S44'!$C:$BQ,32,0)</f>
        <v>160.9</v>
      </c>
      <c r="C70" s="58">
        <f>VLOOKUP($A70,'S0 remplacer avec S44'!$C:$BQ,39,0)</f>
        <v>14</v>
      </c>
      <c r="D70" s="58">
        <f>VLOOKUP($A70,'S0 remplacer avec S44'!$C:$BQ,40,0)</f>
        <v>48</v>
      </c>
      <c r="E70" s="58">
        <f>VLOOKUP($A70,'S0 remplacer avec S44'!$C:$BQ,22,0)</f>
        <v>1765.9622449999999</v>
      </c>
      <c r="F70" s="66">
        <f>VLOOKUP($A70,'S0 remplacer avec S44'!$C:$BQ,29,0)</f>
        <v>0</v>
      </c>
      <c r="G70" s="66">
        <f>VLOOKUP($A70,'S0 remplacer avec S44'!$C:$BQ,30,0)</f>
        <v>133</v>
      </c>
      <c r="H70" s="66">
        <f>VLOOKUP($A70,'S0 remplacer avec S44'!$C:$BQ,52,0)</f>
        <v>104</v>
      </c>
      <c r="I70" s="66">
        <f>VLOOKUP($A70,'S0 remplacer avec S44'!$C:$BQ,59,0)</f>
        <v>0</v>
      </c>
      <c r="J70" s="66">
        <f>VLOOKUP($A70,'S0 remplacer avec S44'!$C:$BQ,60,0)</f>
        <v>3</v>
      </c>
      <c r="K70" s="58">
        <f>VLOOKUP($A70,'S45'!$C:$BQ,32,0)</f>
        <v>161.9</v>
      </c>
      <c r="L70" s="58">
        <f>VLOOKUP($A70,'S45'!$C:$BQ,39,0)</f>
        <v>13</v>
      </c>
      <c r="M70" s="58">
        <f>VLOOKUP($A70,'S45'!$C:$BQ,40,0)</f>
        <v>47</v>
      </c>
      <c r="N70" s="58">
        <f>VLOOKUP($A70,'S45'!$C:$BQ,22,0)</f>
        <v>1794.743385</v>
      </c>
      <c r="O70" s="66">
        <f>VLOOKUP($A70,'S45'!$C:$BQ,29,0)</f>
        <v>0</v>
      </c>
      <c r="P70" s="66">
        <f>VLOOKUP($A70,'S45'!$C:$BQ,30,0)</f>
        <v>104</v>
      </c>
      <c r="Q70" s="66">
        <f>VLOOKUP($A70,'S45'!$C:$BQ,52,0)</f>
        <v>108</v>
      </c>
      <c r="R70" s="66">
        <f>VLOOKUP($A70,'S45'!$C:$BQ,59,0)</f>
        <v>0</v>
      </c>
      <c r="S70" s="66">
        <f>VLOOKUP($A70,'S45'!$C:$BQ,60,0)</f>
        <v>0</v>
      </c>
      <c r="T70" s="58">
        <f>VLOOKUP($A70,'S46'!$C:$BQ,32,0)</f>
        <v>161.9</v>
      </c>
      <c r="U70" s="58">
        <f>VLOOKUP($A70,'S46'!$C:$BQ,39,0)</f>
        <v>13</v>
      </c>
      <c r="V70" s="58">
        <f>VLOOKUP($A70,'S46'!$C:$BQ,40,0)</f>
        <v>47</v>
      </c>
      <c r="W70" s="58">
        <f>VLOOKUP($A70,'S46'!$C:$BQ,22,0)</f>
        <v>1802.933385</v>
      </c>
      <c r="X70" s="66">
        <f>VLOOKUP($A70,'S46'!$C:$BQ,29,0)</f>
        <v>0</v>
      </c>
      <c r="Y70" s="66">
        <f>VLOOKUP($A70,'S46'!$C:$BQ,30,0)</f>
        <v>96</v>
      </c>
      <c r="Z70" s="66">
        <f>VLOOKUP($A70,'S46'!$C:$BQ,52,0)</f>
        <v>108</v>
      </c>
      <c r="AA70" s="66">
        <f>VLOOKUP($A70,'S46'!$C:$BQ,59,0)</f>
        <v>0</v>
      </c>
      <c r="AB70" s="66">
        <f>VLOOKUP($A70,'S46'!$C:$BQ,60,0)</f>
        <v>0</v>
      </c>
      <c r="AC70" s="58" t="e">
        <f>VLOOKUP($A70,'S47'!$C:$BQ,32,0)</f>
        <v>#N/A</v>
      </c>
      <c r="AD70" s="58" t="e">
        <f>VLOOKUP($A70,'S47'!$C:$BQ,39,0)</f>
        <v>#N/A</v>
      </c>
      <c r="AE70" s="58" t="e">
        <f>VLOOKUP($A70,'S47'!$C:$BQ,40,0)</f>
        <v>#N/A</v>
      </c>
      <c r="AF70" s="58" t="e">
        <f>VLOOKUP($A70,'S47'!$C:$BQ,22,0)</f>
        <v>#N/A</v>
      </c>
      <c r="AG70" s="66" t="e">
        <f>VLOOKUP($A70,'S47'!$C:$BQ,29,0)</f>
        <v>#N/A</v>
      </c>
      <c r="AH70" s="66" t="e">
        <f>VLOOKUP($A70,'S47'!$C:$BQ,30,0)</f>
        <v>#N/A</v>
      </c>
      <c r="AI70" s="66" t="e">
        <f>VLOOKUP($A70,'S47'!$C:$BQ,52,0)</f>
        <v>#N/A</v>
      </c>
      <c r="AJ70" s="66" t="e">
        <f>VLOOKUP($A70,'S47'!$C:$BQ,59,0)</f>
        <v>#N/A</v>
      </c>
      <c r="AK70" s="66" t="e">
        <f>VLOOKUP($A70,'S47'!$C:$BQ,60,0)</f>
        <v>#N/A</v>
      </c>
      <c r="AL70" s="58" t="e">
        <f>VLOOKUP($A70,'S48'!$C:$BQ,32,0)</f>
        <v>#N/A</v>
      </c>
      <c r="AM70" s="58" t="e">
        <f>VLOOKUP($A70,'S48'!$C:$BQ,39,0)</f>
        <v>#N/A</v>
      </c>
      <c r="AN70" s="58" t="e">
        <f>VLOOKUP($A70,'S48'!$C:$BQ,40,0)</f>
        <v>#N/A</v>
      </c>
      <c r="AO70" s="58" t="e">
        <f>VLOOKUP($A70,'S48'!$C:$BQ,22,0)</f>
        <v>#N/A</v>
      </c>
      <c r="AP70" s="66" t="e">
        <f>VLOOKUP($A70,'S48'!$C:$BQ,29,0)</f>
        <v>#N/A</v>
      </c>
      <c r="AQ70" s="66" t="e">
        <f>VLOOKUP($A70,'S48'!$C:$BQ,30,0)</f>
        <v>#N/A</v>
      </c>
      <c r="AR70" s="66" t="e">
        <f>VLOOKUP($A70,'S48'!$C:$BQ,52,0)</f>
        <v>#N/A</v>
      </c>
      <c r="AS70" s="66" t="e">
        <f>VLOOKUP($A70,'S48'!$C:$BQ,59,0)</f>
        <v>#N/A</v>
      </c>
      <c r="AT70" s="66" t="e">
        <f>VLOOKUP($A70,'S48'!$C:$BQ,60,0)</f>
        <v>#N/A</v>
      </c>
      <c r="AU70" s="58" t="e">
        <f>VLOOKUP($A70,'S49'!$C:$BQ,32,0)</f>
        <v>#N/A</v>
      </c>
      <c r="AV70" s="58" t="e">
        <f>VLOOKUP($A70,'S49'!$C:$BQ,39,0)</f>
        <v>#N/A</v>
      </c>
      <c r="AW70" s="58" t="e">
        <f>VLOOKUP($A70,'S49'!$C:$BQ,40,0)</f>
        <v>#N/A</v>
      </c>
      <c r="AX70" s="58" t="e">
        <f>VLOOKUP($A70,'S49'!$C:$BQ,22,0)</f>
        <v>#N/A</v>
      </c>
      <c r="AY70" s="66" t="e">
        <f>VLOOKUP($A70,'S49'!$C:$BQ,29,0)</f>
        <v>#N/A</v>
      </c>
      <c r="AZ70" s="66" t="e">
        <f>VLOOKUP($A70,'S49'!$C:$BQ,30,0)</f>
        <v>#N/A</v>
      </c>
      <c r="BA70" s="66" t="e">
        <f>VLOOKUP($A70,'S49'!$C:$BQ,52,0)</f>
        <v>#N/A</v>
      </c>
      <c r="BB70" s="66" t="e">
        <f>VLOOKUP($A70,'S49'!$C:$BQ,59,0)</f>
        <v>#N/A</v>
      </c>
      <c r="BC70" s="66" t="e">
        <f>VLOOKUP($A70,'S49'!$C:$BQ,60,0)</f>
        <v>#N/A</v>
      </c>
      <c r="BD70" s="58" t="e">
        <f>VLOOKUP($A70,'S50'!$C:$BQ,32,0)</f>
        <v>#N/A</v>
      </c>
      <c r="BE70" s="58" t="e">
        <f>VLOOKUP($A70,'S50'!$C:$BQ,39,0)</f>
        <v>#N/A</v>
      </c>
      <c r="BF70" s="58" t="e">
        <f>VLOOKUP($A70,'S50'!$C:$BQ,40,0)</f>
        <v>#N/A</v>
      </c>
      <c r="BG70" s="58" t="e">
        <f>VLOOKUP($A70,'S50'!$C:$BQ,22,0)</f>
        <v>#N/A</v>
      </c>
      <c r="BH70" s="66" t="e">
        <f>VLOOKUP($A70,'S50'!$C:$BQ,29,0)</f>
        <v>#N/A</v>
      </c>
      <c r="BI70" s="66" t="e">
        <f>VLOOKUP($A70,'S50'!$C:$BQ,30,0)</f>
        <v>#N/A</v>
      </c>
      <c r="BJ70" s="66" t="e">
        <f>VLOOKUP($A70,'S50'!$C:$BQ,52,0)</f>
        <v>#N/A</v>
      </c>
      <c r="BK70" s="66" t="e">
        <f>VLOOKUP($A70,'S50'!$C:$BQ,59,0)</f>
        <v>#N/A</v>
      </c>
      <c r="BL70" s="66" t="e">
        <f>VLOOKUP($A70,'S50'!$C:$BQ,60,0)</f>
        <v>#N/A</v>
      </c>
    </row>
    <row r="71" spans="1:64" x14ac:dyDescent="0.2">
      <c r="A71" s="57" t="s">
        <v>128</v>
      </c>
      <c r="B71" s="58">
        <f>VLOOKUP($A71,'S0 remplacer avec S44'!$C:$BQ,32,0)</f>
        <v>275.8</v>
      </c>
      <c r="C71" s="58">
        <f>VLOOKUP($A71,'S0 remplacer avec S44'!$C:$BQ,39,0)</f>
        <v>77</v>
      </c>
      <c r="D71" s="58">
        <f>VLOOKUP($A71,'S0 remplacer avec S44'!$C:$BQ,40,0)</f>
        <v>148</v>
      </c>
      <c r="E71" s="58">
        <f>VLOOKUP($A71,'S0 remplacer avec S44'!$C:$BQ,22,0)</f>
        <v>2075.1427800000001</v>
      </c>
      <c r="F71" s="66">
        <f>VLOOKUP($A71,'S0 remplacer avec S44'!$C:$BQ,29,0)</f>
        <v>1132</v>
      </c>
      <c r="G71" s="66">
        <f>VLOOKUP($A71,'S0 remplacer avec S44'!$C:$BQ,30,0)</f>
        <v>1774</v>
      </c>
      <c r="H71" s="66">
        <f>VLOOKUP($A71,'S0 remplacer avec S44'!$C:$BQ,52,0)</f>
        <v>264.60000000000002</v>
      </c>
      <c r="I71" s="66">
        <f>VLOOKUP($A71,'S0 remplacer avec S44'!$C:$BQ,59,0)</f>
        <v>0</v>
      </c>
      <c r="J71" s="66">
        <f>VLOOKUP($A71,'S0 remplacer avec S44'!$C:$BQ,60,0)</f>
        <v>0</v>
      </c>
      <c r="K71" s="58">
        <f>VLOOKUP($A71,'S45'!$C:$BQ,32,0)</f>
        <v>281.8</v>
      </c>
      <c r="L71" s="58">
        <f>VLOOKUP($A71,'S45'!$C:$BQ,39,0)</f>
        <v>71</v>
      </c>
      <c r="M71" s="58">
        <f>VLOOKUP($A71,'S45'!$C:$BQ,40,0)</f>
        <v>142</v>
      </c>
      <c r="N71" s="58">
        <f>VLOOKUP($A71,'S45'!$C:$BQ,22,0)</f>
        <v>2141.6549100000002</v>
      </c>
      <c r="O71" s="66">
        <f>VLOOKUP($A71,'S45'!$C:$BQ,29,0)</f>
        <v>1066</v>
      </c>
      <c r="P71" s="66">
        <f>VLOOKUP($A71,'S45'!$C:$BQ,30,0)</f>
        <v>1707</v>
      </c>
      <c r="Q71" s="66">
        <f>VLOOKUP($A71,'S45'!$C:$BQ,52,0)</f>
        <v>265.60000000000002</v>
      </c>
      <c r="R71" s="66">
        <f>VLOOKUP($A71,'S45'!$C:$BQ,59,0)</f>
        <v>0</v>
      </c>
      <c r="S71" s="66">
        <f>VLOOKUP($A71,'S45'!$C:$BQ,60,0)</f>
        <v>0</v>
      </c>
      <c r="T71" s="58">
        <f>VLOOKUP($A71,'S46'!$C:$BQ,32,0)</f>
        <v>276.7</v>
      </c>
      <c r="U71" s="58">
        <f>VLOOKUP($A71,'S46'!$C:$BQ,39,0)</f>
        <v>76</v>
      </c>
      <c r="V71" s="58">
        <f>VLOOKUP($A71,'S46'!$C:$BQ,40,0)</f>
        <v>147</v>
      </c>
      <c r="W71" s="58">
        <f>VLOOKUP($A71,'S46'!$C:$BQ,22,0)</f>
        <v>2384.00342</v>
      </c>
      <c r="X71" s="66">
        <f>VLOOKUP($A71,'S46'!$C:$BQ,29,0)</f>
        <v>823</v>
      </c>
      <c r="Y71" s="66">
        <f>VLOOKUP($A71,'S46'!$C:$BQ,30,0)</f>
        <v>1465</v>
      </c>
      <c r="Z71" s="66">
        <f>VLOOKUP($A71,'S46'!$C:$BQ,52,0)</f>
        <v>265.60000000000002</v>
      </c>
      <c r="AA71" s="66">
        <f>VLOOKUP($A71,'S46'!$C:$BQ,59,0)</f>
        <v>0</v>
      </c>
      <c r="AB71" s="66">
        <f>VLOOKUP($A71,'S46'!$C:$BQ,60,0)</f>
        <v>0</v>
      </c>
      <c r="AC71" s="58" t="e">
        <f>VLOOKUP($A71,'S47'!$C:$BQ,32,0)</f>
        <v>#N/A</v>
      </c>
      <c r="AD71" s="58" t="e">
        <f>VLOOKUP($A71,'S47'!$C:$BQ,39,0)</f>
        <v>#N/A</v>
      </c>
      <c r="AE71" s="58" t="e">
        <f>VLOOKUP($A71,'S47'!$C:$BQ,40,0)</f>
        <v>#N/A</v>
      </c>
      <c r="AF71" s="58" t="e">
        <f>VLOOKUP($A71,'S47'!$C:$BQ,22,0)</f>
        <v>#N/A</v>
      </c>
      <c r="AG71" s="66" t="e">
        <f>VLOOKUP($A71,'S47'!$C:$BQ,29,0)</f>
        <v>#N/A</v>
      </c>
      <c r="AH71" s="66" t="e">
        <f>VLOOKUP($A71,'S47'!$C:$BQ,30,0)</f>
        <v>#N/A</v>
      </c>
      <c r="AI71" s="66" t="e">
        <f>VLOOKUP($A71,'S47'!$C:$BQ,52,0)</f>
        <v>#N/A</v>
      </c>
      <c r="AJ71" s="66" t="e">
        <f>VLOOKUP($A71,'S47'!$C:$BQ,59,0)</f>
        <v>#N/A</v>
      </c>
      <c r="AK71" s="66" t="e">
        <f>VLOOKUP($A71,'S47'!$C:$BQ,60,0)</f>
        <v>#N/A</v>
      </c>
      <c r="AL71" s="58" t="e">
        <f>VLOOKUP($A71,'S48'!$C:$BQ,32,0)</f>
        <v>#N/A</v>
      </c>
      <c r="AM71" s="58" t="e">
        <f>VLOOKUP($A71,'S48'!$C:$BQ,39,0)</f>
        <v>#N/A</v>
      </c>
      <c r="AN71" s="58" t="e">
        <f>VLOOKUP($A71,'S48'!$C:$BQ,40,0)</f>
        <v>#N/A</v>
      </c>
      <c r="AO71" s="58" t="e">
        <f>VLOOKUP($A71,'S48'!$C:$BQ,22,0)</f>
        <v>#N/A</v>
      </c>
      <c r="AP71" s="66" t="e">
        <f>VLOOKUP($A71,'S48'!$C:$BQ,29,0)</f>
        <v>#N/A</v>
      </c>
      <c r="AQ71" s="66" t="e">
        <f>VLOOKUP($A71,'S48'!$C:$BQ,30,0)</f>
        <v>#N/A</v>
      </c>
      <c r="AR71" s="66" t="e">
        <f>VLOOKUP($A71,'S48'!$C:$BQ,52,0)</f>
        <v>#N/A</v>
      </c>
      <c r="AS71" s="66" t="e">
        <f>VLOOKUP($A71,'S48'!$C:$BQ,59,0)</f>
        <v>#N/A</v>
      </c>
      <c r="AT71" s="66" t="e">
        <f>VLOOKUP($A71,'S48'!$C:$BQ,60,0)</f>
        <v>#N/A</v>
      </c>
      <c r="AU71" s="58" t="e">
        <f>VLOOKUP($A71,'S49'!$C:$BQ,32,0)</f>
        <v>#N/A</v>
      </c>
      <c r="AV71" s="58" t="e">
        <f>VLOOKUP($A71,'S49'!$C:$BQ,39,0)</f>
        <v>#N/A</v>
      </c>
      <c r="AW71" s="58" t="e">
        <f>VLOOKUP($A71,'S49'!$C:$BQ,40,0)</f>
        <v>#N/A</v>
      </c>
      <c r="AX71" s="58" t="e">
        <f>VLOOKUP($A71,'S49'!$C:$BQ,22,0)</f>
        <v>#N/A</v>
      </c>
      <c r="AY71" s="66" t="e">
        <f>VLOOKUP($A71,'S49'!$C:$BQ,29,0)</f>
        <v>#N/A</v>
      </c>
      <c r="AZ71" s="66" t="e">
        <f>VLOOKUP($A71,'S49'!$C:$BQ,30,0)</f>
        <v>#N/A</v>
      </c>
      <c r="BA71" s="66" t="e">
        <f>VLOOKUP($A71,'S49'!$C:$BQ,52,0)</f>
        <v>#N/A</v>
      </c>
      <c r="BB71" s="66" t="e">
        <f>VLOOKUP($A71,'S49'!$C:$BQ,59,0)</f>
        <v>#N/A</v>
      </c>
      <c r="BC71" s="66" t="e">
        <f>VLOOKUP($A71,'S49'!$C:$BQ,60,0)</f>
        <v>#N/A</v>
      </c>
      <c r="BD71" s="58" t="e">
        <f>VLOOKUP($A71,'S50'!$C:$BQ,32,0)</f>
        <v>#N/A</v>
      </c>
      <c r="BE71" s="58" t="e">
        <f>VLOOKUP($A71,'S50'!$C:$BQ,39,0)</f>
        <v>#N/A</v>
      </c>
      <c r="BF71" s="58" t="e">
        <f>VLOOKUP($A71,'S50'!$C:$BQ,40,0)</f>
        <v>#N/A</v>
      </c>
      <c r="BG71" s="58" t="e">
        <f>VLOOKUP($A71,'S50'!$C:$BQ,22,0)</f>
        <v>#N/A</v>
      </c>
      <c r="BH71" s="66" t="e">
        <f>VLOOKUP($A71,'S50'!$C:$BQ,29,0)</f>
        <v>#N/A</v>
      </c>
      <c r="BI71" s="66" t="e">
        <f>VLOOKUP($A71,'S50'!$C:$BQ,30,0)</f>
        <v>#N/A</v>
      </c>
      <c r="BJ71" s="66" t="e">
        <f>VLOOKUP($A71,'S50'!$C:$BQ,52,0)</f>
        <v>#N/A</v>
      </c>
      <c r="BK71" s="66" t="e">
        <f>VLOOKUP($A71,'S50'!$C:$BQ,59,0)</f>
        <v>#N/A</v>
      </c>
      <c r="BL71" s="66" t="e">
        <f>VLOOKUP($A71,'S50'!$C:$BQ,60,0)</f>
        <v>#N/A</v>
      </c>
    </row>
    <row r="72" spans="1:64" x14ac:dyDescent="0.2">
      <c r="A72" s="57" t="s">
        <v>129</v>
      </c>
      <c r="B72" s="58">
        <f>VLOOKUP($A72,'S0 remplacer avec S44'!$C:$BQ,32,0)</f>
        <v>164.4</v>
      </c>
      <c r="C72" s="58">
        <f>VLOOKUP($A72,'S0 remplacer avec S44'!$C:$BQ,39,0)</f>
        <v>106</v>
      </c>
      <c r="D72" s="58">
        <f>VLOOKUP($A72,'S0 remplacer avec S44'!$C:$BQ,40,0)</f>
        <v>160</v>
      </c>
      <c r="E72" s="58">
        <f>VLOOKUP($A72,'S0 remplacer avec S44'!$C:$BQ,22,0)</f>
        <v>2294.0540299999998</v>
      </c>
      <c r="F72" s="66">
        <f>VLOOKUP($A72,'S0 remplacer avec S44'!$C:$BQ,29,0)</f>
        <v>163</v>
      </c>
      <c r="G72" s="66">
        <f>VLOOKUP($A72,'S0 remplacer avec S44'!$C:$BQ,30,0)</f>
        <v>654</v>
      </c>
      <c r="H72" s="66">
        <f>VLOOKUP($A72,'S0 remplacer avec S44'!$C:$BQ,52,0)</f>
        <v>123.4</v>
      </c>
      <c r="I72" s="66">
        <f>VLOOKUP($A72,'S0 remplacer avec S44'!$C:$BQ,59,0)</f>
        <v>14</v>
      </c>
      <c r="J72" s="66">
        <f>VLOOKUP($A72,'S0 remplacer avec S44'!$C:$BQ,60,0)</f>
        <v>42</v>
      </c>
      <c r="K72" s="58">
        <f>VLOOKUP($A72,'S45'!$C:$BQ,32,0)</f>
        <v>168.9</v>
      </c>
      <c r="L72" s="58">
        <f>VLOOKUP($A72,'S45'!$C:$BQ,39,0)</f>
        <v>102</v>
      </c>
      <c r="M72" s="58">
        <f>VLOOKUP($A72,'S45'!$C:$BQ,40,0)</f>
        <v>156</v>
      </c>
      <c r="N72" s="58">
        <f>VLOOKUP($A72,'S45'!$C:$BQ,22,0)</f>
        <v>2323.22325</v>
      </c>
      <c r="O72" s="66">
        <f>VLOOKUP($A72,'S45'!$C:$BQ,29,0)</f>
        <v>134</v>
      </c>
      <c r="P72" s="66">
        <f>VLOOKUP($A72,'S45'!$C:$BQ,30,0)</f>
        <v>625</v>
      </c>
      <c r="Q72" s="66">
        <f>VLOOKUP($A72,'S45'!$C:$BQ,52,0)</f>
        <v>125.4</v>
      </c>
      <c r="R72" s="66">
        <f>VLOOKUP($A72,'S45'!$C:$BQ,59,0)</f>
        <v>12</v>
      </c>
      <c r="S72" s="66">
        <f>VLOOKUP($A72,'S45'!$C:$BQ,60,0)</f>
        <v>40</v>
      </c>
      <c r="T72" s="58">
        <f>VLOOKUP($A72,'S46'!$C:$BQ,32,0)</f>
        <v>170.9</v>
      </c>
      <c r="U72" s="58">
        <f>VLOOKUP($A72,'S46'!$C:$BQ,39,0)</f>
        <v>100</v>
      </c>
      <c r="V72" s="58">
        <f>VLOOKUP($A72,'S46'!$C:$BQ,40,0)</f>
        <v>154</v>
      </c>
      <c r="W72" s="58">
        <f>VLOOKUP($A72,'S46'!$C:$BQ,22,0)</f>
        <v>2330.24368</v>
      </c>
      <c r="X72" s="66">
        <f>VLOOKUP($A72,'S46'!$C:$BQ,29,0)</f>
        <v>127</v>
      </c>
      <c r="Y72" s="66">
        <f>VLOOKUP($A72,'S46'!$C:$BQ,30,0)</f>
        <v>618</v>
      </c>
      <c r="Z72" s="66">
        <f>VLOOKUP($A72,'S46'!$C:$BQ,52,0)</f>
        <v>126.4</v>
      </c>
      <c r="AA72" s="66">
        <f>VLOOKUP($A72,'S46'!$C:$BQ,59,0)</f>
        <v>11</v>
      </c>
      <c r="AB72" s="66">
        <f>VLOOKUP($A72,'S46'!$C:$BQ,60,0)</f>
        <v>39</v>
      </c>
      <c r="AC72" s="58" t="e">
        <f>VLOOKUP($A72,'S47'!$C:$BQ,32,0)</f>
        <v>#N/A</v>
      </c>
      <c r="AD72" s="58" t="e">
        <f>VLOOKUP($A72,'S47'!$C:$BQ,39,0)</f>
        <v>#N/A</v>
      </c>
      <c r="AE72" s="58" t="e">
        <f>VLOOKUP($A72,'S47'!$C:$BQ,40,0)</f>
        <v>#N/A</v>
      </c>
      <c r="AF72" s="58" t="e">
        <f>VLOOKUP($A72,'S47'!$C:$BQ,22,0)</f>
        <v>#N/A</v>
      </c>
      <c r="AG72" s="66" t="e">
        <f>VLOOKUP($A72,'S47'!$C:$BQ,29,0)</f>
        <v>#N/A</v>
      </c>
      <c r="AH72" s="66" t="e">
        <f>VLOOKUP($A72,'S47'!$C:$BQ,30,0)</f>
        <v>#N/A</v>
      </c>
      <c r="AI72" s="66" t="e">
        <f>VLOOKUP($A72,'S47'!$C:$BQ,52,0)</f>
        <v>#N/A</v>
      </c>
      <c r="AJ72" s="66" t="e">
        <f>VLOOKUP($A72,'S47'!$C:$BQ,59,0)</f>
        <v>#N/A</v>
      </c>
      <c r="AK72" s="66" t="e">
        <f>VLOOKUP($A72,'S47'!$C:$BQ,60,0)</f>
        <v>#N/A</v>
      </c>
      <c r="AL72" s="58" t="e">
        <f>VLOOKUP($A72,'S48'!$C:$BQ,32,0)</f>
        <v>#N/A</v>
      </c>
      <c r="AM72" s="58" t="e">
        <f>VLOOKUP($A72,'S48'!$C:$BQ,39,0)</f>
        <v>#N/A</v>
      </c>
      <c r="AN72" s="58" t="e">
        <f>VLOOKUP($A72,'S48'!$C:$BQ,40,0)</f>
        <v>#N/A</v>
      </c>
      <c r="AO72" s="58" t="e">
        <f>VLOOKUP($A72,'S48'!$C:$BQ,22,0)</f>
        <v>#N/A</v>
      </c>
      <c r="AP72" s="66" t="e">
        <f>VLOOKUP($A72,'S48'!$C:$BQ,29,0)</f>
        <v>#N/A</v>
      </c>
      <c r="AQ72" s="66" t="e">
        <f>VLOOKUP($A72,'S48'!$C:$BQ,30,0)</f>
        <v>#N/A</v>
      </c>
      <c r="AR72" s="66" t="e">
        <f>VLOOKUP($A72,'S48'!$C:$BQ,52,0)</f>
        <v>#N/A</v>
      </c>
      <c r="AS72" s="66" t="e">
        <f>VLOOKUP($A72,'S48'!$C:$BQ,59,0)</f>
        <v>#N/A</v>
      </c>
      <c r="AT72" s="66" t="e">
        <f>VLOOKUP($A72,'S48'!$C:$BQ,60,0)</f>
        <v>#N/A</v>
      </c>
      <c r="AU72" s="58" t="e">
        <f>VLOOKUP($A72,'S49'!$C:$BQ,32,0)</f>
        <v>#N/A</v>
      </c>
      <c r="AV72" s="58" t="e">
        <f>VLOOKUP($A72,'S49'!$C:$BQ,39,0)</f>
        <v>#N/A</v>
      </c>
      <c r="AW72" s="58" t="e">
        <f>VLOOKUP($A72,'S49'!$C:$BQ,40,0)</f>
        <v>#N/A</v>
      </c>
      <c r="AX72" s="58" t="e">
        <f>VLOOKUP($A72,'S49'!$C:$BQ,22,0)</f>
        <v>#N/A</v>
      </c>
      <c r="AY72" s="66" t="e">
        <f>VLOOKUP($A72,'S49'!$C:$BQ,29,0)</f>
        <v>#N/A</v>
      </c>
      <c r="AZ72" s="66" t="e">
        <f>VLOOKUP($A72,'S49'!$C:$BQ,30,0)</f>
        <v>#N/A</v>
      </c>
      <c r="BA72" s="66" t="e">
        <f>VLOOKUP($A72,'S49'!$C:$BQ,52,0)</f>
        <v>#N/A</v>
      </c>
      <c r="BB72" s="66" t="e">
        <f>VLOOKUP($A72,'S49'!$C:$BQ,59,0)</f>
        <v>#N/A</v>
      </c>
      <c r="BC72" s="66" t="e">
        <f>VLOOKUP($A72,'S49'!$C:$BQ,60,0)</f>
        <v>#N/A</v>
      </c>
      <c r="BD72" s="58" t="e">
        <f>VLOOKUP($A72,'S50'!$C:$BQ,32,0)</f>
        <v>#N/A</v>
      </c>
      <c r="BE72" s="58" t="e">
        <f>VLOOKUP($A72,'S50'!$C:$BQ,39,0)</f>
        <v>#N/A</v>
      </c>
      <c r="BF72" s="58" t="e">
        <f>VLOOKUP($A72,'S50'!$C:$BQ,40,0)</f>
        <v>#N/A</v>
      </c>
      <c r="BG72" s="58" t="e">
        <f>VLOOKUP($A72,'S50'!$C:$BQ,22,0)</f>
        <v>#N/A</v>
      </c>
      <c r="BH72" s="66" t="e">
        <f>VLOOKUP($A72,'S50'!$C:$BQ,29,0)</f>
        <v>#N/A</v>
      </c>
      <c r="BI72" s="66" t="e">
        <f>VLOOKUP($A72,'S50'!$C:$BQ,30,0)</f>
        <v>#N/A</v>
      </c>
      <c r="BJ72" s="66" t="e">
        <f>VLOOKUP($A72,'S50'!$C:$BQ,52,0)</f>
        <v>#N/A</v>
      </c>
      <c r="BK72" s="66" t="e">
        <f>VLOOKUP($A72,'S50'!$C:$BQ,59,0)</f>
        <v>#N/A</v>
      </c>
      <c r="BL72" s="66" t="e">
        <f>VLOOKUP($A72,'S50'!$C:$BQ,60,0)</f>
        <v>#N/A</v>
      </c>
    </row>
    <row r="73" spans="1:64" x14ac:dyDescent="0.2">
      <c r="A73" s="57" t="s">
        <v>130</v>
      </c>
      <c r="B73" s="58">
        <f>VLOOKUP($A73,'S0 remplacer avec S44'!$C:$BQ,32,0)</f>
        <v>257</v>
      </c>
      <c r="C73" s="58">
        <f>VLOOKUP($A73,'S0 remplacer avec S44'!$C:$BQ,39,0)</f>
        <v>119</v>
      </c>
      <c r="D73" s="58">
        <f>VLOOKUP($A73,'S0 remplacer avec S44'!$C:$BQ,40,0)</f>
        <v>194</v>
      </c>
      <c r="E73" s="58">
        <f>VLOOKUP($A73,'S0 remplacer avec S44'!$C:$BQ,22,0)</f>
        <v>3350.6094199999998</v>
      </c>
      <c r="F73" s="66">
        <f>VLOOKUP($A73,'S0 remplacer avec S44'!$C:$BQ,29,0)</f>
        <v>65</v>
      </c>
      <c r="G73" s="66">
        <f>VLOOKUP($A73,'S0 remplacer avec S44'!$C:$BQ,30,0)</f>
        <v>748</v>
      </c>
      <c r="H73" s="66">
        <f>VLOOKUP($A73,'S0 remplacer avec S44'!$C:$BQ,52,0)</f>
        <v>206</v>
      </c>
      <c r="I73" s="66">
        <f>VLOOKUP($A73,'S0 remplacer avec S44'!$C:$BQ,59,0)</f>
        <v>0</v>
      </c>
      <c r="J73" s="66">
        <f>VLOOKUP($A73,'S0 remplacer avec S44'!$C:$BQ,60,0)</f>
        <v>23</v>
      </c>
      <c r="K73" s="58">
        <f>VLOOKUP($A73,'S45'!$C:$BQ,32,0)</f>
        <v>258</v>
      </c>
      <c r="L73" s="58">
        <f>VLOOKUP($A73,'S45'!$C:$BQ,39,0)</f>
        <v>118</v>
      </c>
      <c r="M73" s="58">
        <f>VLOOKUP($A73,'S45'!$C:$BQ,40,0)</f>
        <v>193</v>
      </c>
      <c r="N73" s="58">
        <f>VLOOKUP($A73,'S45'!$C:$BQ,22,0)</f>
        <v>3389.68199</v>
      </c>
      <c r="O73" s="66">
        <f>VLOOKUP($A73,'S45'!$C:$BQ,29,0)</f>
        <v>26</v>
      </c>
      <c r="P73" s="66">
        <f>VLOOKUP($A73,'S45'!$C:$BQ,30,0)</f>
        <v>709</v>
      </c>
      <c r="Q73" s="66">
        <f>VLOOKUP($A73,'S45'!$C:$BQ,52,0)</f>
        <v>212</v>
      </c>
      <c r="R73" s="66">
        <f>VLOOKUP($A73,'S45'!$C:$BQ,59,0)</f>
        <v>0</v>
      </c>
      <c r="S73" s="66">
        <f>VLOOKUP($A73,'S45'!$C:$BQ,60,0)</f>
        <v>17</v>
      </c>
      <c r="T73" s="58">
        <f>VLOOKUP($A73,'S46'!$C:$BQ,32,0)</f>
        <v>257.5</v>
      </c>
      <c r="U73" s="58">
        <f>VLOOKUP($A73,'S46'!$C:$BQ,39,0)</f>
        <v>118</v>
      </c>
      <c r="V73" s="58">
        <f>VLOOKUP($A73,'S46'!$C:$BQ,40,0)</f>
        <v>194</v>
      </c>
      <c r="W73" s="58">
        <f>VLOOKUP($A73,'S46'!$C:$BQ,22,0)</f>
        <v>3398.10059</v>
      </c>
      <c r="X73" s="66">
        <f>VLOOKUP($A73,'S46'!$C:$BQ,29,0)</f>
        <v>17</v>
      </c>
      <c r="Y73" s="66">
        <f>VLOOKUP($A73,'S46'!$C:$BQ,30,0)</f>
        <v>700</v>
      </c>
      <c r="Z73" s="66">
        <f>VLOOKUP($A73,'S46'!$C:$BQ,52,0)</f>
        <v>213</v>
      </c>
      <c r="AA73" s="66">
        <f>VLOOKUP($A73,'S46'!$C:$BQ,59,0)</f>
        <v>0</v>
      </c>
      <c r="AB73" s="66">
        <f>VLOOKUP($A73,'S46'!$C:$BQ,60,0)</f>
        <v>16</v>
      </c>
      <c r="AC73" s="58" t="e">
        <f>VLOOKUP($A73,'S47'!$C:$BQ,32,0)</f>
        <v>#N/A</v>
      </c>
      <c r="AD73" s="58" t="e">
        <f>VLOOKUP($A73,'S47'!$C:$BQ,39,0)</f>
        <v>#N/A</v>
      </c>
      <c r="AE73" s="58" t="e">
        <f>VLOOKUP($A73,'S47'!$C:$BQ,40,0)</f>
        <v>#N/A</v>
      </c>
      <c r="AF73" s="58" t="e">
        <f>VLOOKUP($A73,'S47'!$C:$BQ,22,0)</f>
        <v>#N/A</v>
      </c>
      <c r="AG73" s="66" t="e">
        <f>VLOOKUP($A73,'S47'!$C:$BQ,29,0)</f>
        <v>#N/A</v>
      </c>
      <c r="AH73" s="66" t="e">
        <f>VLOOKUP($A73,'S47'!$C:$BQ,30,0)</f>
        <v>#N/A</v>
      </c>
      <c r="AI73" s="66" t="e">
        <f>VLOOKUP($A73,'S47'!$C:$BQ,52,0)</f>
        <v>#N/A</v>
      </c>
      <c r="AJ73" s="66" t="e">
        <f>VLOOKUP($A73,'S47'!$C:$BQ,59,0)</f>
        <v>#N/A</v>
      </c>
      <c r="AK73" s="66" t="e">
        <f>VLOOKUP($A73,'S47'!$C:$BQ,60,0)</f>
        <v>#N/A</v>
      </c>
      <c r="AL73" s="58" t="e">
        <f>VLOOKUP($A73,'S48'!$C:$BQ,32,0)</f>
        <v>#N/A</v>
      </c>
      <c r="AM73" s="58" t="e">
        <f>VLOOKUP($A73,'S48'!$C:$BQ,39,0)</f>
        <v>#N/A</v>
      </c>
      <c r="AN73" s="58" t="e">
        <f>VLOOKUP($A73,'S48'!$C:$BQ,40,0)</f>
        <v>#N/A</v>
      </c>
      <c r="AO73" s="58" t="e">
        <f>VLOOKUP($A73,'S48'!$C:$BQ,22,0)</f>
        <v>#N/A</v>
      </c>
      <c r="AP73" s="66" t="e">
        <f>VLOOKUP($A73,'S48'!$C:$BQ,29,0)</f>
        <v>#N/A</v>
      </c>
      <c r="AQ73" s="66" t="e">
        <f>VLOOKUP($A73,'S48'!$C:$BQ,30,0)</f>
        <v>#N/A</v>
      </c>
      <c r="AR73" s="66" t="e">
        <f>VLOOKUP($A73,'S48'!$C:$BQ,52,0)</f>
        <v>#N/A</v>
      </c>
      <c r="AS73" s="66" t="e">
        <f>VLOOKUP($A73,'S48'!$C:$BQ,59,0)</f>
        <v>#N/A</v>
      </c>
      <c r="AT73" s="66" t="e">
        <f>VLOOKUP($A73,'S48'!$C:$BQ,60,0)</f>
        <v>#N/A</v>
      </c>
      <c r="AU73" s="58" t="e">
        <f>VLOOKUP($A73,'S49'!$C:$BQ,32,0)</f>
        <v>#N/A</v>
      </c>
      <c r="AV73" s="58" t="e">
        <f>VLOOKUP($A73,'S49'!$C:$BQ,39,0)</f>
        <v>#N/A</v>
      </c>
      <c r="AW73" s="58" t="e">
        <f>VLOOKUP($A73,'S49'!$C:$BQ,40,0)</f>
        <v>#N/A</v>
      </c>
      <c r="AX73" s="58" t="e">
        <f>VLOOKUP($A73,'S49'!$C:$BQ,22,0)</f>
        <v>#N/A</v>
      </c>
      <c r="AY73" s="66" t="e">
        <f>VLOOKUP($A73,'S49'!$C:$BQ,29,0)</f>
        <v>#N/A</v>
      </c>
      <c r="AZ73" s="66" t="e">
        <f>VLOOKUP($A73,'S49'!$C:$BQ,30,0)</f>
        <v>#N/A</v>
      </c>
      <c r="BA73" s="66" t="e">
        <f>VLOOKUP($A73,'S49'!$C:$BQ,52,0)</f>
        <v>#N/A</v>
      </c>
      <c r="BB73" s="66" t="e">
        <f>VLOOKUP($A73,'S49'!$C:$BQ,59,0)</f>
        <v>#N/A</v>
      </c>
      <c r="BC73" s="66" t="e">
        <f>VLOOKUP($A73,'S49'!$C:$BQ,60,0)</f>
        <v>#N/A</v>
      </c>
      <c r="BD73" s="58" t="e">
        <f>VLOOKUP($A73,'S50'!$C:$BQ,32,0)</f>
        <v>#N/A</v>
      </c>
      <c r="BE73" s="58" t="e">
        <f>VLOOKUP($A73,'S50'!$C:$BQ,39,0)</f>
        <v>#N/A</v>
      </c>
      <c r="BF73" s="58" t="e">
        <f>VLOOKUP($A73,'S50'!$C:$BQ,40,0)</f>
        <v>#N/A</v>
      </c>
      <c r="BG73" s="58" t="e">
        <f>VLOOKUP($A73,'S50'!$C:$BQ,22,0)</f>
        <v>#N/A</v>
      </c>
      <c r="BH73" s="66" t="e">
        <f>VLOOKUP($A73,'S50'!$C:$BQ,29,0)</f>
        <v>#N/A</v>
      </c>
      <c r="BI73" s="66" t="e">
        <f>VLOOKUP($A73,'S50'!$C:$BQ,30,0)</f>
        <v>#N/A</v>
      </c>
      <c r="BJ73" s="66" t="e">
        <f>VLOOKUP($A73,'S50'!$C:$BQ,52,0)</f>
        <v>#N/A</v>
      </c>
      <c r="BK73" s="66" t="e">
        <f>VLOOKUP($A73,'S50'!$C:$BQ,59,0)</f>
        <v>#N/A</v>
      </c>
      <c r="BL73" s="66" t="e">
        <f>VLOOKUP($A73,'S50'!$C:$BQ,60,0)</f>
        <v>#N/A</v>
      </c>
    </row>
    <row r="74" spans="1:64" x14ac:dyDescent="0.2">
      <c r="A74" s="57" t="s">
        <v>131</v>
      </c>
      <c r="B74" s="58">
        <f>VLOOKUP($A74,'S0 remplacer avec S44'!$C:$BQ,32,0)</f>
        <v>517.6</v>
      </c>
      <c r="C74" s="58">
        <f>VLOOKUP($A74,'S0 remplacer avec S44'!$C:$BQ,39,0)</f>
        <v>17</v>
      </c>
      <c r="D74" s="58">
        <f>VLOOKUP($A74,'S0 remplacer avec S44'!$C:$BQ,40,0)</f>
        <v>124</v>
      </c>
      <c r="E74" s="58">
        <f>VLOOKUP($A74,'S0 remplacer avec S44'!$C:$BQ,22,0)</f>
        <v>3411.2687799999999</v>
      </c>
      <c r="F74" s="66">
        <f>VLOOKUP($A74,'S0 remplacer avec S44'!$C:$BQ,29,0)</f>
        <v>1445</v>
      </c>
      <c r="G74" s="66">
        <f>VLOOKUP($A74,'S0 remplacer avec S44'!$C:$BQ,30,0)</f>
        <v>2416</v>
      </c>
      <c r="H74" s="66">
        <f>VLOOKUP($A74,'S0 remplacer avec S44'!$C:$BQ,52,0)</f>
        <v>674.8</v>
      </c>
      <c r="I74" s="66">
        <f>VLOOKUP($A74,'S0 remplacer avec S44'!$C:$BQ,59,0)</f>
        <v>0</v>
      </c>
      <c r="J74" s="66">
        <f>VLOOKUP($A74,'S0 remplacer avec S44'!$C:$BQ,60,0)</f>
        <v>0</v>
      </c>
      <c r="K74" s="58">
        <f>VLOOKUP($A74,'S45'!$C:$BQ,32,0)</f>
        <v>523.6</v>
      </c>
      <c r="L74" s="58">
        <f>VLOOKUP($A74,'S45'!$C:$BQ,39,0)</f>
        <v>11</v>
      </c>
      <c r="M74" s="58">
        <f>VLOOKUP($A74,'S45'!$C:$BQ,40,0)</f>
        <v>118</v>
      </c>
      <c r="N74" s="58">
        <f>VLOOKUP($A74,'S45'!$C:$BQ,22,0)</f>
        <v>3394.5190299999999</v>
      </c>
      <c r="O74" s="66">
        <f>VLOOKUP($A74,'S45'!$C:$BQ,29,0)</f>
        <v>1461</v>
      </c>
      <c r="P74" s="66">
        <f>VLOOKUP($A74,'S45'!$C:$BQ,30,0)</f>
        <v>2433</v>
      </c>
      <c r="Q74" s="66">
        <f>VLOOKUP($A74,'S45'!$C:$BQ,52,0)</f>
        <v>689.8</v>
      </c>
      <c r="R74" s="66">
        <f>VLOOKUP($A74,'S45'!$C:$BQ,59,0)</f>
        <v>0</v>
      </c>
      <c r="S74" s="66">
        <f>VLOOKUP($A74,'S45'!$C:$BQ,60,0)</f>
        <v>0</v>
      </c>
      <c r="T74" s="58">
        <f>VLOOKUP($A74,'S46'!$C:$BQ,32,0)</f>
        <v>524.6</v>
      </c>
      <c r="U74" s="58">
        <f>VLOOKUP($A74,'S46'!$C:$BQ,39,0)</f>
        <v>10</v>
      </c>
      <c r="V74" s="58">
        <f>VLOOKUP($A74,'S46'!$C:$BQ,40,0)</f>
        <v>117</v>
      </c>
      <c r="W74" s="58">
        <f>VLOOKUP($A74,'S46'!$C:$BQ,22,0)</f>
        <v>3394.1264000000001</v>
      </c>
      <c r="X74" s="66">
        <f>VLOOKUP($A74,'S46'!$C:$BQ,29,0)</f>
        <v>1462</v>
      </c>
      <c r="Y74" s="66">
        <f>VLOOKUP($A74,'S46'!$C:$BQ,30,0)</f>
        <v>2433</v>
      </c>
      <c r="Z74" s="66">
        <f>VLOOKUP($A74,'S46'!$C:$BQ,52,0)</f>
        <v>697.8</v>
      </c>
      <c r="AA74" s="66">
        <f>VLOOKUP($A74,'S46'!$C:$BQ,59,0)</f>
        <v>0</v>
      </c>
      <c r="AB74" s="66">
        <f>VLOOKUP($A74,'S46'!$C:$BQ,60,0)</f>
        <v>0</v>
      </c>
      <c r="AC74" s="58" t="e">
        <f>VLOOKUP($A74,'S47'!$C:$BQ,32,0)</f>
        <v>#N/A</v>
      </c>
      <c r="AD74" s="58" t="e">
        <f>VLOOKUP($A74,'S47'!$C:$BQ,39,0)</f>
        <v>#N/A</v>
      </c>
      <c r="AE74" s="58" t="e">
        <f>VLOOKUP($A74,'S47'!$C:$BQ,40,0)</f>
        <v>#N/A</v>
      </c>
      <c r="AF74" s="58" t="e">
        <f>VLOOKUP($A74,'S47'!$C:$BQ,22,0)</f>
        <v>#N/A</v>
      </c>
      <c r="AG74" s="66" t="e">
        <f>VLOOKUP($A74,'S47'!$C:$BQ,29,0)</f>
        <v>#N/A</v>
      </c>
      <c r="AH74" s="66" t="e">
        <f>VLOOKUP($A74,'S47'!$C:$BQ,30,0)</f>
        <v>#N/A</v>
      </c>
      <c r="AI74" s="66" t="e">
        <f>VLOOKUP($A74,'S47'!$C:$BQ,52,0)</f>
        <v>#N/A</v>
      </c>
      <c r="AJ74" s="66" t="e">
        <f>VLOOKUP($A74,'S47'!$C:$BQ,59,0)</f>
        <v>#N/A</v>
      </c>
      <c r="AK74" s="66" t="e">
        <f>VLOOKUP($A74,'S47'!$C:$BQ,60,0)</f>
        <v>#N/A</v>
      </c>
      <c r="AL74" s="58" t="e">
        <f>VLOOKUP($A74,'S48'!$C:$BQ,32,0)</f>
        <v>#N/A</v>
      </c>
      <c r="AM74" s="58" t="e">
        <f>VLOOKUP($A74,'S48'!$C:$BQ,39,0)</f>
        <v>#N/A</v>
      </c>
      <c r="AN74" s="58" t="e">
        <f>VLOOKUP($A74,'S48'!$C:$BQ,40,0)</f>
        <v>#N/A</v>
      </c>
      <c r="AO74" s="58" t="e">
        <f>VLOOKUP($A74,'S48'!$C:$BQ,22,0)</f>
        <v>#N/A</v>
      </c>
      <c r="AP74" s="66" t="e">
        <f>VLOOKUP($A74,'S48'!$C:$BQ,29,0)</f>
        <v>#N/A</v>
      </c>
      <c r="AQ74" s="66" t="e">
        <f>VLOOKUP($A74,'S48'!$C:$BQ,30,0)</f>
        <v>#N/A</v>
      </c>
      <c r="AR74" s="66" t="e">
        <f>VLOOKUP($A74,'S48'!$C:$BQ,52,0)</f>
        <v>#N/A</v>
      </c>
      <c r="AS74" s="66" t="e">
        <f>VLOOKUP($A74,'S48'!$C:$BQ,59,0)</f>
        <v>#N/A</v>
      </c>
      <c r="AT74" s="66" t="e">
        <f>VLOOKUP($A74,'S48'!$C:$BQ,60,0)</f>
        <v>#N/A</v>
      </c>
      <c r="AU74" s="58" t="e">
        <f>VLOOKUP($A74,'S49'!$C:$BQ,32,0)</f>
        <v>#N/A</v>
      </c>
      <c r="AV74" s="58" t="e">
        <f>VLOOKUP($A74,'S49'!$C:$BQ,39,0)</f>
        <v>#N/A</v>
      </c>
      <c r="AW74" s="58" t="e">
        <f>VLOOKUP($A74,'S49'!$C:$BQ,40,0)</f>
        <v>#N/A</v>
      </c>
      <c r="AX74" s="58" t="e">
        <f>VLOOKUP($A74,'S49'!$C:$BQ,22,0)</f>
        <v>#N/A</v>
      </c>
      <c r="AY74" s="66" t="e">
        <f>VLOOKUP($A74,'S49'!$C:$BQ,29,0)</f>
        <v>#N/A</v>
      </c>
      <c r="AZ74" s="66" t="e">
        <f>VLOOKUP($A74,'S49'!$C:$BQ,30,0)</f>
        <v>#N/A</v>
      </c>
      <c r="BA74" s="66" t="e">
        <f>VLOOKUP($A74,'S49'!$C:$BQ,52,0)</f>
        <v>#N/A</v>
      </c>
      <c r="BB74" s="66" t="e">
        <f>VLOOKUP($A74,'S49'!$C:$BQ,59,0)</f>
        <v>#N/A</v>
      </c>
      <c r="BC74" s="66" t="e">
        <f>VLOOKUP($A74,'S49'!$C:$BQ,60,0)</f>
        <v>#N/A</v>
      </c>
      <c r="BD74" s="58" t="e">
        <f>VLOOKUP($A74,'S50'!$C:$BQ,32,0)</f>
        <v>#N/A</v>
      </c>
      <c r="BE74" s="58" t="e">
        <f>VLOOKUP($A74,'S50'!$C:$BQ,39,0)</f>
        <v>#N/A</v>
      </c>
      <c r="BF74" s="58" t="e">
        <f>VLOOKUP($A74,'S50'!$C:$BQ,40,0)</f>
        <v>#N/A</v>
      </c>
      <c r="BG74" s="58" t="e">
        <f>VLOOKUP($A74,'S50'!$C:$BQ,22,0)</f>
        <v>#N/A</v>
      </c>
      <c r="BH74" s="66" t="e">
        <f>VLOOKUP($A74,'S50'!$C:$BQ,29,0)</f>
        <v>#N/A</v>
      </c>
      <c r="BI74" s="66" t="e">
        <f>VLOOKUP($A74,'S50'!$C:$BQ,30,0)</f>
        <v>#N/A</v>
      </c>
      <c r="BJ74" s="66" t="e">
        <f>VLOOKUP($A74,'S50'!$C:$BQ,52,0)</f>
        <v>#N/A</v>
      </c>
      <c r="BK74" s="66" t="e">
        <f>VLOOKUP($A74,'S50'!$C:$BQ,59,0)</f>
        <v>#N/A</v>
      </c>
      <c r="BL74" s="66" t="e">
        <f>VLOOKUP($A74,'S50'!$C:$BQ,60,0)</f>
        <v>#N/A</v>
      </c>
    </row>
    <row r="75" spans="1:64" x14ac:dyDescent="0.2">
      <c r="A75" s="57" t="s">
        <v>132</v>
      </c>
      <c r="B75" s="58">
        <f>VLOOKUP($A75,'S0 remplacer avec S44'!$C:$BQ,32,0)</f>
        <v>129.94999999999999</v>
      </c>
      <c r="C75" s="58">
        <f>VLOOKUP($A75,'S0 remplacer avec S44'!$C:$BQ,39,0)</f>
        <v>46</v>
      </c>
      <c r="D75" s="58">
        <f>VLOOKUP($A75,'S0 remplacer avec S44'!$C:$BQ,40,0)</f>
        <v>81</v>
      </c>
      <c r="E75" s="58">
        <f>VLOOKUP($A75,'S0 remplacer avec S44'!$C:$BQ,22,0)</f>
        <v>630.70265500000005</v>
      </c>
      <c r="F75" s="66">
        <f>VLOOKUP($A75,'S0 remplacer avec S44'!$C:$BQ,29,0)</f>
        <v>969</v>
      </c>
      <c r="G75" s="66">
        <f>VLOOKUP($A75,'S0 remplacer avec S44'!$C:$BQ,30,0)</f>
        <v>1288</v>
      </c>
      <c r="H75" s="66">
        <f>VLOOKUP($A75,'S0 remplacer avec S44'!$C:$BQ,52,0)</f>
        <v>95.4</v>
      </c>
      <c r="I75" s="66">
        <f>VLOOKUP($A75,'S0 remplacer avec S44'!$C:$BQ,59,0)</f>
        <v>0</v>
      </c>
      <c r="J75" s="66">
        <f>VLOOKUP($A75,'S0 remplacer avec S44'!$C:$BQ,60,0)</f>
        <v>12</v>
      </c>
      <c r="K75" s="58">
        <f>VLOOKUP($A75,'S45'!$C:$BQ,32,0)</f>
        <v>130.44999999999999</v>
      </c>
      <c r="L75" s="58">
        <f>VLOOKUP($A75,'S45'!$C:$BQ,39,0)</f>
        <v>46</v>
      </c>
      <c r="M75" s="58">
        <f>VLOOKUP($A75,'S45'!$C:$BQ,40,0)</f>
        <v>81</v>
      </c>
      <c r="N75" s="58">
        <f>VLOOKUP($A75,'S45'!$C:$BQ,22,0)</f>
        <v>630.87840500000004</v>
      </c>
      <c r="O75" s="66">
        <f>VLOOKUP($A75,'S45'!$C:$BQ,29,0)</f>
        <v>968</v>
      </c>
      <c r="P75" s="66">
        <f>VLOOKUP($A75,'S45'!$C:$BQ,30,0)</f>
        <v>1288</v>
      </c>
      <c r="Q75" s="66">
        <f>VLOOKUP($A75,'S45'!$C:$BQ,52,0)</f>
        <v>96.4</v>
      </c>
      <c r="R75" s="66">
        <f>VLOOKUP($A75,'S45'!$C:$BQ,59,0)</f>
        <v>0</v>
      </c>
      <c r="S75" s="66">
        <f>VLOOKUP($A75,'S45'!$C:$BQ,60,0)</f>
        <v>11</v>
      </c>
      <c r="T75" s="58">
        <f>VLOOKUP($A75,'S46'!$C:$BQ,32,0)</f>
        <v>131.44999999999999</v>
      </c>
      <c r="U75" s="58">
        <f>VLOOKUP($A75,'S46'!$C:$BQ,39,0)</f>
        <v>45</v>
      </c>
      <c r="V75" s="58">
        <f>VLOOKUP($A75,'S46'!$C:$BQ,40,0)</f>
        <v>80</v>
      </c>
      <c r="W75" s="58">
        <f>VLOOKUP($A75,'S46'!$C:$BQ,22,0)</f>
        <v>631.27008499999999</v>
      </c>
      <c r="X75" s="66">
        <f>VLOOKUP($A75,'S46'!$C:$BQ,29,0)</f>
        <v>968</v>
      </c>
      <c r="Y75" s="66">
        <f>VLOOKUP($A75,'S46'!$C:$BQ,30,0)</f>
        <v>1288</v>
      </c>
      <c r="Z75" s="66">
        <f>VLOOKUP($A75,'S46'!$C:$BQ,52,0)</f>
        <v>96.4</v>
      </c>
      <c r="AA75" s="66">
        <f>VLOOKUP($A75,'S46'!$C:$BQ,59,0)</f>
        <v>0</v>
      </c>
      <c r="AB75" s="66">
        <f>VLOOKUP($A75,'S46'!$C:$BQ,60,0)</f>
        <v>11</v>
      </c>
      <c r="AC75" s="58" t="e">
        <f>VLOOKUP($A75,'S47'!$C:$BQ,32,0)</f>
        <v>#N/A</v>
      </c>
      <c r="AD75" s="58" t="e">
        <f>VLOOKUP($A75,'S47'!$C:$BQ,39,0)</f>
        <v>#N/A</v>
      </c>
      <c r="AE75" s="58" t="e">
        <f>VLOOKUP($A75,'S47'!$C:$BQ,40,0)</f>
        <v>#N/A</v>
      </c>
      <c r="AF75" s="58" t="e">
        <f>VLOOKUP($A75,'S47'!$C:$BQ,22,0)</f>
        <v>#N/A</v>
      </c>
      <c r="AG75" s="66" t="e">
        <f>VLOOKUP($A75,'S47'!$C:$BQ,29,0)</f>
        <v>#N/A</v>
      </c>
      <c r="AH75" s="66" t="e">
        <f>VLOOKUP($A75,'S47'!$C:$BQ,30,0)</f>
        <v>#N/A</v>
      </c>
      <c r="AI75" s="66" t="e">
        <f>VLOOKUP($A75,'S47'!$C:$BQ,52,0)</f>
        <v>#N/A</v>
      </c>
      <c r="AJ75" s="66" t="e">
        <f>VLOOKUP($A75,'S47'!$C:$BQ,59,0)</f>
        <v>#N/A</v>
      </c>
      <c r="AK75" s="66" t="e">
        <f>VLOOKUP($A75,'S47'!$C:$BQ,60,0)</f>
        <v>#N/A</v>
      </c>
      <c r="AL75" s="58" t="e">
        <f>VLOOKUP($A75,'S48'!$C:$BQ,32,0)</f>
        <v>#N/A</v>
      </c>
      <c r="AM75" s="58" t="e">
        <f>VLOOKUP($A75,'S48'!$C:$BQ,39,0)</f>
        <v>#N/A</v>
      </c>
      <c r="AN75" s="58" t="e">
        <f>VLOOKUP($A75,'S48'!$C:$BQ,40,0)</f>
        <v>#N/A</v>
      </c>
      <c r="AO75" s="58" t="e">
        <f>VLOOKUP($A75,'S48'!$C:$BQ,22,0)</f>
        <v>#N/A</v>
      </c>
      <c r="AP75" s="66" t="e">
        <f>VLOOKUP($A75,'S48'!$C:$BQ,29,0)</f>
        <v>#N/A</v>
      </c>
      <c r="AQ75" s="66" t="e">
        <f>VLOOKUP($A75,'S48'!$C:$BQ,30,0)</f>
        <v>#N/A</v>
      </c>
      <c r="AR75" s="66" t="e">
        <f>VLOOKUP($A75,'S48'!$C:$BQ,52,0)</f>
        <v>#N/A</v>
      </c>
      <c r="AS75" s="66" t="e">
        <f>VLOOKUP($A75,'S48'!$C:$BQ,59,0)</f>
        <v>#N/A</v>
      </c>
      <c r="AT75" s="66" t="e">
        <f>VLOOKUP($A75,'S48'!$C:$BQ,60,0)</f>
        <v>#N/A</v>
      </c>
      <c r="AU75" s="58" t="e">
        <f>VLOOKUP($A75,'S49'!$C:$BQ,32,0)</f>
        <v>#N/A</v>
      </c>
      <c r="AV75" s="58" t="e">
        <f>VLOOKUP($A75,'S49'!$C:$BQ,39,0)</f>
        <v>#N/A</v>
      </c>
      <c r="AW75" s="58" t="e">
        <f>VLOOKUP($A75,'S49'!$C:$BQ,40,0)</f>
        <v>#N/A</v>
      </c>
      <c r="AX75" s="58" t="e">
        <f>VLOOKUP($A75,'S49'!$C:$BQ,22,0)</f>
        <v>#N/A</v>
      </c>
      <c r="AY75" s="66" t="e">
        <f>VLOOKUP($A75,'S49'!$C:$BQ,29,0)</f>
        <v>#N/A</v>
      </c>
      <c r="AZ75" s="66" t="e">
        <f>VLOOKUP($A75,'S49'!$C:$BQ,30,0)</f>
        <v>#N/A</v>
      </c>
      <c r="BA75" s="66" t="e">
        <f>VLOOKUP($A75,'S49'!$C:$BQ,52,0)</f>
        <v>#N/A</v>
      </c>
      <c r="BB75" s="66" t="e">
        <f>VLOOKUP($A75,'S49'!$C:$BQ,59,0)</f>
        <v>#N/A</v>
      </c>
      <c r="BC75" s="66" t="e">
        <f>VLOOKUP($A75,'S49'!$C:$BQ,60,0)</f>
        <v>#N/A</v>
      </c>
      <c r="BD75" s="58" t="e">
        <f>VLOOKUP($A75,'S50'!$C:$BQ,32,0)</f>
        <v>#N/A</v>
      </c>
      <c r="BE75" s="58" t="e">
        <f>VLOOKUP($A75,'S50'!$C:$BQ,39,0)</f>
        <v>#N/A</v>
      </c>
      <c r="BF75" s="58" t="e">
        <f>VLOOKUP($A75,'S50'!$C:$BQ,40,0)</f>
        <v>#N/A</v>
      </c>
      <c r="BG75" s="58" t="e">
        <f>VLOOKUP($A75,'S50'!$C:$BQ,22,0)</f>
        <v>#N/A</v>
      </c>
      <c r="BH75" s="66" t="e">
        <f>VLOOKUP($A75,'S50'!$C:$BQ,29,0)</f>
        <v>#N/A</v>
      </c>
      <c r="BI75" s="66" t="e">
        <f>VLOOKUP($A75,'S50'!$C:$BQ,30,0)</f>
        <v>#N/A</v>
      </c>
      <c r="BJ75" s="66" t="e">
        <f>VLOOKUP($A75,'S50'!$C:$BQ,52,0)</f>
        <v>#N/A</v>
      </c>
      <c r="BK75" s="66" t="e">
        <f>VLOOKUP($A75,'S50'!$C:$BQ,59,0)</f>
        <v>#N/A</v>
      </c>
      <c r="BL75" s="66" t="e">
        <f>VLOOKUP($A75,'S50'!$C:$BQ,60,0)</f>
        <v>#N/A</v>
      </c>
    </row>
    <row r="76" spans="1:64" x14ac:dyDescent="0.2">
      <c r="A76" s="57" t="s">
        <v>133</v>
      </c>
      <c r="B76" s="58">
        <f>VLOOKUP($A76,'S0 remplacer avec S44'!$C:$BQ,32,0)</f>
        <v>205.9</v>
      </c>
      <c r="C76" s="58">
        <f>VLOOKUP($A76,'S0 remplacer avec S44'!$C:$BQ,39,0)</f>
        <v>0</v>
      </c>
      <c r="D76" s="58">
        <f>VLOOKUP($A76,'S0 remplacer avec S44'!$C:$BQ,40,0)</f>
        <v>0</v>
      </c>
      <c r="E76" s="58">
        <f>VLOOKUP($A76,'S0 remplacer avec S44'!$C:$BQ,22,0)</f>
        <v>1695.3282300000001</v>
      </c>
      <c r="F76" s="66">
        <f>VLOOKUP($A76,'S0 remplacer avec S44'!$C:$BQ,29,0)</f>
        <v>0</v>
      </c>
      <c r="G76" s="66">
        <f>VLOOKUP($A76,'S0 remplacer avec S44'!$C:$BQ,30,0)</f>
        <v>0</v>
      </c>
      <c r="H76" s="66">
        <f>VLOOKUP($A76,'S0 remplacer avec S44'!$C:$BQ,52,0)</f>
        <v>140</v>
      </c>
      <c r="I76" s="66">
        <f>VLOOKUP($A76,'S0 remplacer avec S44'!$C:$BQ,59,0)</f>
        <v>0</v>
      </c>
      <c r="J76" s="66">
        <f>VLOOKUP($A76,'S0 remplacer avec S44'!$C:$BQ,60,0)</f>
        <v>0</v>
      </c>
      <c r="K76" s="58">
        <f>VLOOKUP($A76,'S45'!$C:$BQ,32,0)</f>
        <v>209.4</v>
      </c>
      <c r="L76" s="58">
        <f>VLOOKUP($A76,'S45'!$C:$BQ,39,0)</f>
        <v>0</v>
      </c>
      <c r="M76" s="58">
        <f>VLOOKUP($A76,'S45'!$C:$BQ,40,0)</f>
        <v>0</v>
      </c>
      <c r="N76" s="58">
        <f>VLOOKUP($A76,'S45'!$C:$BQ,22,0)</f>
        <v>1701.0354</v>
      </c>
      <c r="O76" s="66">
        <f>VLOOKUP($A76,'S45'!$C:$BQ,29,0)</f>
        <v>0</v>
      </c>
      <c r="P76" s="66">
        <f>VLOOKUP($A76,'S45'!$C:$BQ,30,0)</f>
        <v>0</v>
      </c>
      <c r="Q76" s="66">
        <f>VLOOKUP($A76,'S45'!$C:$BQ,52,0)</f>
        <v>144</v>
      </c>
      <c r="R76" s="66">
        <f>VLOOKUP($A76,'S45'!$C:$BQ,59,0)</f>
        <v>0</v>
      </c>
      <c r="S76" s="66">
        <f>VLOOKUP($A76,'S45'!$C:$BQ,60,0)</f>
        <v>0</v>
      </c>
      <c r="T76" s="58">
        <f>VLOOKUP($A76,'S46'!$C:$BQ,32,0)</f>
        <v>209.9</v>
      </c>
      <c r="U76" s="58">
        <f>VLOOKUP($A76,'S46'!$C:$BQ,39,0)</f>
        <v>0</v>
      </c>
      <c r="V76" s="58">
        <f>VLOOKUP($A76,'S46'!$C:$BQ,40,0)</f>
        <v>0</v>
      </c>
      <c r="W76" s="58">
        <f>VLOOKUP($A76,'S46'!$C:$BQ,22,0)</f>
        <v>1702.55332</v>
      </c>
      <c r="X76" s="66">
        <f>VLOOKUP($A76,'S46'!$C:$BQ,29,0)</f>
        <v>0</v>
      </c>
      <c r="Y76" s="66">
        <f>VLOOKUP($A76,'S46'!$C:$BQ,30,0)</f>
        <v>0</v>
      </c>
      <c r="Z76" s="66">
        <f>VLOOKUP($A76,'S46'!$C:$BQ,52,0)</f>
        <v>145</v>
      </c>
      <c r="AA76" s="66">
        <f>VLOOKUP($A76,'S46'!$C:$BQ,59,0)</f>
        <v>0</v>
      </c>
      <c r="AB76" s="66">
        <f>VLOOKUP($A76,'S46'!$C:$BQ,60,0)</f>
        <v>0</v>
      </c>
      <c r="AC76" s="58" t="e">
        <f>VLOOKUP($A76,'S47'!$C:$BQ,32,0)</f>
        <v>#N/A</v>
      </c>
      <c r="AD76" s="58" t="e">
        <f>VLOOKUP($A76,'S47'!$C:$BQ,39,0)</f>
        <v>#N/A</v>
      </c>
      <c r="AE76" s="58" t="e">
        <f>VLOOKUP($A76,'S47'!$C:$BQ,40,0)</f>
        <v>#N/A</v>
      </c>
      <c r="AF76" s="58" t="e">
        <f>VLOOKUP($A76,'S47'!$C:$BQ,22,0)</f>
        <v>#N/A</v>
      </c>
      <c r="AG76" s="66" t="e">
        <f>VLOOKUP($A76,'S47'!$C:$BQ,29,0)</f>
        <v>#N/A</v>
      </c>
      <c r="AH76" s="66" t="e">
        <f>VLOOKUP($A76,'S47'!$C:$BQ,30,0)</f>
        <v>#N/A</v>
      </c>
      <c r="AI76" s="66" t="e">
        <f>VLOOKUP($A76,'S47'!$C:$BQ,52,0)</f>
        <v>#N/A</v>
      </c>
      <c r="AJ76" s="66" t="e">
        <f>VLOOKUP($A76,'S47'!$C:$BQ,59,0)</f>
        <v>#N/A</v>
      </c>
      <c r="AK76" s="66" t="e">
        <f>VLOOKUP($A76,'S47'!$C:$BQ,60,0)</f>
        <v>#N/A</v>
      </c>
      <c r="AL76" s="58" t="e">
        <f>VLOOKUP($A76,'S48'!$C:$BQ,32,0)</f>
        <v>#N/A</v>
      </c>
      <c r="AM76" s="58" t="e">
        <f>VLOOKUP($A76,'S48'!$C:$BQ,39,0)</f>
        <v>#N/A</v>
      </c>
      <c r="AN76" s="58" t="e">
        <f>VLOOKUP($A76,'S48'!$C:$BQ,40,0)</f>
        <v>#N/A</v>
      </c>
      <c r="AO76" s="58" t="e">
        <f>VLOOKUP($A76,'S48'!$C:$BQ,22,0)</f>
        <v>#N/A</v>
      </c>
      <c r="AP76" s="66" t="e">
        <f>VLOOKUP($A76,'S48'!$C:$BQ,29,0)</f>
        <v>#N/A</v>
      </c>
      <c r="AQ76" s="66" t="e">
        <f>VLOOKUP($A76,'S48'!$C:$BQ,30,0)</f>
        <v>#N/A</v>
      </c>
      <c r="AR76" s="66" t="e">
        <f>VLOOKUP($A76,'S48'!$C:$BQ,52,0)</f>
        <v>#N/A</v>
      </c>
      <c r="AS76" s="66" t="e">
        <f>VLOOKUP($A76,'S48'!$C:$BQ,59,0)</f>
        <v>#N/A</v>
      </c>
      <c r="AT76" s="66" t="e">
        <f>VLOOKUP($A76,'S48'!$C:$BQ,60,0)</f>
        <v>#N/A</v>
      </c>
      <c r="AU76" s="58" t="e">
        <f>VLOOKUP($A76,'S49'!$C:$BQ,32,0)</f>
        <v>#N/A</v>
      </c>
      <c r="AV76" s="58" t="e">
        <f>VLOOKUP($A76,'S49'!$C:$BQ,39,0)</f>
        <v>#N/A</v>
      </c>
      <c r="AW76" s="58" t="e">
        <f>VLOOKUP($A76,'S49'!$C:$BQ,40,0)</f>
        <v>#N/A</v>
      </c>
      <c r="AX76" s="58" t="e">
        <f>VLOOKUP($A76,'S49'!$C:$BQ,22,0)</f>
        <v>#N/A</v>
      </c>
      <c r="AY76" s="66" t="e">
        <f>VLOOKUP($A76,'S49'!$C:$BQ,29,0)</f>
        <v>#N/A</v>
      </c>
      <c r="AZ76" s="66" t="e">
        <f>VLOOKUP($A76,'S49'!$C:$BQ,30,0)</f>
        <v>#N/A</v>
      </c>
      <c r="BA76" s="66" t="e">
        <f>VLOOKUP($A76,'S49'!$C:$BQ,52,0)</f>
        <v>#N/A</v>
      </c>
      <c r="BB76" s="66" t="e">
        <f>VLOOKUP($A76,'S49'!$C:$BQ,59,0)</f>
        <v>#N/A</v>
      </c>
      <c r="BC76" s="66" t="e">
        <f>VLOOKUP($A76,'S49'!$C:$BQ,60,0)</f>
        <v>#N/A</v>
      </c>
      <c r="BD76" s="58" t="e">
        <f>VLOOKUP($A76,'S50'!$C:$BQ,32,0)</f>
        <v>#N/A</v>
      </c>
      <c r="BE76" s="58" t="e">
        <f>VLOOKUP($A76,'S50'!$C:$BQ,39,0)</f>
        <v>#N/A</v>
      </c>
      <c r="BF76" s="58" t="e">
        <f>VLOOKUP($A76,'S50'!$C:$BQ,40,0)</f>
        <v>#N/A</v>
      </c>
      <c r="BG76" s="58" t="e">
        <f>VLOOKUP($A76,'S50'!$C:$BQ,22,0)</f>
        <v>#N/A</v>
      </c>
      <c r="BH76" s="66" t="e">
        <f>VLOOKUP($A76,'S50'!$C:$BQ,29,0)</f>
        <v>#N/A</v>
      </c>
      <c r="BI76" s="66" t="e">
        <f>VLOOKUP($A76,'S50'!$C:$BQ,30,0)</f>
        <v>#N/A</v>
      </c>
      <c r="BJ76" s="66" t="e">
        <f>VLOOKUP($A76,'S50'!$C:$BQ,52,0)</f>
        <v>#N/A</v>
      </c>
      <c r="BK76" s="66" t="e">
        <f>VLOOKUP($A76,'S50'!$C:$BQ,59,0)</f>
        <v>#N/A</v>
      </c>
      <c r="BL76" s="66" t="e">
        <f>VLOOKUP($A76,'S50'!$C:$BQ,60,0)</f>
        <v>#N/A</v>
      </c>
    </row>
    <row r="77" spans="1:64" x14ac:dyDescent="0.2">
      <c r="A77" s="57" t="s">
        <v>134</v>
      </c>
      <c r="B77" s="58">
        <f>VLOOKUP($A77,'S0 remplacer avec S44'!$C:$BQ,32,0)</f>
        <v>193.55</v>
      </c>
      <c r="C77" s="58">
        <f>VLOOKUP($A77,'S0 remplacer avec S44'!$C:$BQ,39,0)</f>
        <v>0</v>
      </c>
      <c r="D77" s="58">
        <f>VLOOKUP($A77,'S0 remplacer avec S44'!$C:$BQ,40,0)</f>
        <v>9</v>
      </c>
      <c r="E77" s="58">
        <f>VLOOKUP($A77,'S0 remplacer avec S44'!$C:$BQ,22,0)</f>
        <v>1459.97866</v>
      </c>
      <c r="F77" s="66">
        <f>VLOOKUP($A77,'S0 remplacer avec S44'!$C:$BQ,29,0)</f>
        <v>75</v>
      </c>
      <c r="G77" s="66">
        <f>VLOOKUP($A77,'S0 remplacer avec S44'!$C:$BQ,30,0)</f>
        <v>382</v>
      </c>
      <c r="H77" s="66">
        <f>VLOOKUP($A77,'S0 remplacer avec S44'!$C:$BQ,52,0)</f>
        <v>134.6</v>
      </c>
      <c r="I77" s="66">
        <f>VLOOKUP($A77,'S0 remplacer avec S44'!$C:$BQ,59,0)</f>
        <v>0</v>
      </c>
      <c r="J77" s="66">
        <f>VLOOKUP($A77,'S0 remplacer avec S44'!$C:$BQ,60,0)</f>
        <v>0</v>
      </c>
      <c r="K77" s="58">
        <f>VLOOKUP($A77,'S45'!$C:$BQ,32,0)</f>
        <v>194.55</v>
      </c>
      <c r="L77" s="58">
        <f>VLOOKUP($A77,'S45'!$C:$BQ,39,0)</f>
        <v>0</v>
      </c>
      <c r="M77" s="58">
        <f>VLOOKUP($A77,'S45'!$C:$BQ,40,0)</f>
        <v>8</v>
      </c>
      <c r="N77" s="58">
        <f>VLOOKUP($A77,'S45'!$C:$BQ,22,0)</f>
        <v>1458.6537800000001</v>
      </c>
      <c r="O77" s="66">
        <f>VLOOKUP($A77,'S45'!$C:$BQ,29,0)</f>
        <v>76</v>
      </c>
      <c r="P77" s="66">
        <f>VLOOKUP($A77,'S45'!$C:$BQ,30,0)</f>
        <v>383</v>
      </c>
      <c r="Q77" s="66">
        <f>VLOOKUP($A77,'S45'!$C:$BQ,52,0)</f>
        <v>137.6</v>
      </c>
      <c r="R77" s="66">
        <f>VLOOKUP($A77,'S45'!$C:$BQ,59,0)</f>
        <v>0</v>
      </c>
      <c r="S77" s="66">
        <f>VLOOKUP($A77,'S45'!$C:$BQ,60,0)</f>
        <v>0</v>
      </c>
      <c r="T77" s="58">
        <f>VLOOKUP($A77,'S46'!$C:$BQ,32,0)</f>
        <v>194.55</v>
      </c>
      <c r="U77" s="58">
        <f>VLOOKUP($A77,'S46'!$C:$BQ,39,0)</f>
        <v>0</v>
      </c>
      <c r="V77" s="58">
        <f>VLOOKUP($A77,'S46'!$C:$BQ,40,0)</f>
        <v>8</v>
      </c>
      <c r="W77" s="58">
        <f>VLOOKUP($A77,'S46'!$C:$BQ,22,0)</f>
        <v>1461.0555300000001</v>
      </c>
      <c r="X77" s="66">
        <f>VLOOKUP($A77,'S46'!$C:$BQ,29,0)</f>
        <v>74</v>
      </c>
      <c r="Y77" s="66">
        <f>VLOOKUP($A77,'S46'!$C:$BQ,30,0)</f>
        <v>380</v>
      </c>
      <c r="Z77" s="66">
        <f>VLOOKUP($A77,'S46'!$C:$BQ,52,0)</f>
        <v>138.6</v>
      </c>
      <c r="AA77" s="66">
        <f>VLOOKUP($A77,'S46'!$C:$BQ,59,0)</f>
        <v>0</v>
      </c>
      <c r="AB77" s="66">
        <f>VLOOKUP($A77,'S46'!$C:$BQ,60,0)</f>
        <v>0</v>
      </c>
      <c r="AC77" s="58" t="e">
        <f>VLOOKUP($A77,'S47'!$C:$BQ,32,0)</f>
        <v>#N/A</v>
      </c>
      <c r="AD77" s="58" t="e">
        <f>VLOOKUP($A77,'S47'!$C:$BQ,39,0)</f>
        <v>#N/A</v>
      </c>
      <c r="AE77" s="58" t="e">
        <f>VLOOKUP($A77,'S47'!$C:$BQ,40,0)</f>
        <v>#N/A</v>
      </c>
      <c r="AF77" s="58" t="e">
        <f>VLOOKUP($A77,'S47'!$C:$BQ,22,0)</f>
        <v>#N/A</v>
      </c>
      <c r="AG77" s="66" t="e">
        <f>VLOOKUP($A77,'S47'!$C:$BQ,29,0)</f>
        <v>#N/A</v>
      </c>
      <c r="AH77" s="66" t="e">
        <f>VLOOKUP($A77,'S47'!$C:$BQ,30,0)</f>
        <v>#N/A</v>
      </c>
      <c r="AI77" s="66" t="e">
        <f>VLOOKUP($A77,'S47'!$C:$BQ,52,0)</f>
        <v>#N/A</v>
      </c>
      <c r="AJ77" s="66" t="e">
        <f>VLOOKUP($A77,'S47'!$C:$BQ,59,0)</f>
        <v>#N/A</v>
      </c>
      <c r="AK77" s="66" t="e">
        <f>VLOOKUP($A77,'S47'!$C:$BQ,60,0)</f>
        <v>#N/A</v>
      </c>
      <c r="AL77" s="58" t="e">
        <f>VLOOKUP($A77,'S48'!$C:$BQ,32,0)</f>
        <v>#N/A</v>
      </c>
      <c r="AM77" s="58" t="e">
        <f>VLOOKUP($A77,'S48'!$C:$BQ,39,0)</f>
        <v>#N/A</v>
      </c>
      <c r="AN77" s="58" t="e">
        <f>VLOOKUP($A77,'S48'!$C:$BQ,40,0)</f>
        <v>#N/A</v>
      </c>
      <c r="AO77" s="58" t="e">
        <f>VLOOKUP($A77,'S48'!$C:$BQ,22,0)</f>
        <v>#N/A</v>
      </c>
      <c r="AP77" s="66" t="e">
        <f>VLOOKUP($A77,'S48'!$C:$BQ,29,0)</f>
        <v>#N/A</v>
      </c>
      <c r="AQ77" s="66" t="e">
        <f>VLOOKUP($A77,'S48'!$C:$BQ,30,0)</f>
        <v>#N/A</v>
      </c>
      <c r="AR77" s="66" t="e">
        <f>VLOOKUP($A77,'S48'!$C:$BQ,52,0)</f>
        <v>#N/A</v>
      </c>
      <c r="AS77" s="66" t="e">
        <f>VLOOKUP($A77,'S48'!$C:$BQ,59,0)</f>
        <v>#N/A</v>
      </c>
      <c r="AT77" s="66" t="e">
        <f>VLOOKUP($A77,'S48'!$C:$BQ,60,0)</f>
        <v>#N/A</v>
      </c>
      <c r="AU77" s="58" t="e">
        <f>VLOOKUP($A77,'S49'!$C:$BQ,32,0)</f>
        <v>#N/A</v>
      </c>
      <c r="AV77" s="58" t="e">
        <f>VLOOKUP($A77,'S49'!$C:$BQ,39,0)</f>
        <v>#N/A</v>
      </c>
      <c r="AW77" s="58" t="e">
        <f>VLOOKUP($A77,'S49'!$C:$BQ,40,0)</f>
        <v>#N/A</v>
      </c>
      <c r="AX77" s="58" t="e">
        <f>VLOOKUP($A77,'S49'!$C:$BQ,22,0)</f>
        <v>#N/A</v>
      </c>
      <c r="AY77" s="66" t="e">
        <f>VLOOKUP($A77,'S49'!$C:$BQ,29,0)</f>
        <v>#N/A</v>
      </c>
      <c r="AZ77" s="66" t="e">
        <f>VLOOKUP($A77,'S49'!$C:$BQ,30,0)</f>
        <v>#N/A</v>
      </c>
      <c r="BA77" s="66" t="e">
        <f>VLOOKUP($A77,'S49'!$C:$BQ,52,0)</f>
        <v>#N/A</v>
      </c>
      <c r="BB77" s="66" t="e">
        <f>VLOOKUP($A77,'S49'!$C:$BQ,59,0)</f>
        <v>#N/A</v>
      </c>
      <c r="BC77" s="66" t="e">
        <f>VLOOKUP($A77,'S49'!$C:$BQ,60,0)</f>
        <v>#N/A</v>
      </c>
      <c r="BD77" s="58" t="e">
        <f>VLOOKUP($A77,'S50'!$C:$BQ,32,0)</f>
        <v>#N/A</v>
      </c>
      <c r="BE77" s="58" t="e">
        <f>VLOOKUP($A77,'S50'!$C:$BQ,39,0)</f>
        <v>#N/A</v>
      </c>
      <c r="BF77" s="58" t="e">
        <f>VLOOKUP($A77,'S50'!$C:$BQ,40,0)</f>
        <v>#N/A</v>
      </c>
      <c r="BG77" s="58" t="e">
        <f>VLOOKUP($A77,'S50'!$C:$BQ,22,0)</f>
        <v>#N/A</v>
      </c>
      <c r="BH77" s="66" t="e">
        <f>VLOOKUP($A77,'S50'!$C:$BQ,29,0)</f>
        <v>#N/A</v>
      </c>
      <c r="BI77" s="66" t="e">
        <f>VLOOKUP($A77,'S50'!$C:$BQ,30,0)</f>
        <v>#N/A</v>
      </c>
      <c r="BJ77" s="66" t="e">
        <f>VLOOKUP($A77,'S50'!$C:$BQ,52,0)</f>
        <v>#N/A</v>
      </c>
      <c r="BK77" s="66" t="e">
        <f>VLOOKUP($A77,'S50'!$C:$BQ,59,0)</f>
        <v>#N/A</v>
      </c>
      <c r="BL77" s="66" t="e">
        <f>VLOOKUP($A77,'S50'!$C:$BQ,60,0)</f>
        <v>#N/A</v>
      </c>
    </row>
    <row r="78" spans="1:64" x14ac:dyDescent="0.2">
      <c r="A78" s="57" t="s">
        <v>135</v>
      </c>
      <c r="B78" s="58">
        <f>VLOOKUP($A78,'S0 remplacer avec S44'!$C:$BQ,32,0)</f>
        <v>255</v>
      </c>
      <c r="C78" s="58">
        <f>VLOOKUP($A78,'S0 remplacer avec S44'!$C:$BQ,39,0)</f>
        <v>96</v>
      </c>
      <c r="D78" s="58">
        <f>VLOOKUP($A78,'S0 remplacer avec S44'!$C:$BQ,40,0)</f>
        <v>166</v>
      </c>
      <c r="E78" s="58">
        <f>VLOOKUP($A78,'S0 remplacer avec S44'!$C:$BQ,22,0)</f>
        <v>2342.6053449999999</v>
      </c>
      <c r="F78" s="66">
        <f>VLOOKUP($A78,'S0 remplacer avec S44'!$C:$BQ,29,0)</f>
        <v>845</v>
      </c>
      <c r="G78" s="66">
        <f>VLOOKUP($A78,'S0 remplacer avec S44'!$C:$BQ,30,0)</f>
        <v>1482</v>
      </c>
      <c r="H78" s="66">
        <f>VLOOKUP($A78,'S0 remplacer avec S44'!$C:$BQ,52,0)</f>
        <v>219.2</v>
      </c>
      <c r="I78" s="66">
        <f>VLOOKUP($A78,'S0 remplacer avec S44'!$C:$BQ,59,0)</f>
        <v>0</v>
      </c>
      <c r="J78" s="66">
        <f>VLOOKUP($A78,'S0 remplacer avec S44'!$C:$BQ,60,0)</f>
        <v>0</v>
      </c>
      <c r="K78" s="58">
        <f>VLOOKUP($A78,'S45'!$C:$BQ,32,0)</f>
        <v>254</v>
      </c>
      <c r="L78" s="58">
        <f>VLOOKUP($A78,'S45'!$C:$BQ,39,0)</f>
        <v>97</v>
      </c>
      <c r="M78" s="58">
        <f>VLOOKUP($A78,'S45'!$C:$BQ,40,0)</f>
        <v>167</v>
      </c>
      <c r="N78" s="58">
        <f>VLOOKUP($A78,'S45'!$C:$BQ,22,0)</f>
        <v>2332.4125949999998</v>
      </c>
      <c r="O78" s="66">
        <f>VLOOKUP($A78,'S45'!$C:$BQ,29,0)</f>
        <v>855</v>
      </c>
      <c r="P78" s="66">
        <f>VLOOKUP($A78,'S45'!$C:$BQ,30,0)</f>
        <v>1492</v>
      </c>
      <c r="Q78" s="66">
        <f>VLOOKUP($A78,'S45'!$C:$BQ,52,0)</f>
        <v>220.2</v>
      </c>
      <c r="R78" s="66">
        <f>VLOOKUP($A78,'S45'!$C:$BQ,59,0)</f>
        <v>0</v>
      </c>
      <c r="S78" s="66">
        <f>VLOOKUP($A78,'S45'!$C:$BQ,60,0)</f>
        <v>0</v>
      </c>
      <c r="T78" s="58">
        <f>VLOOKUP($A78,'S46'!$C:$BQ,32,0)</f>
        <v>253.5</v>
      </c>
      <c r="U78" s="58">
        <f>VLOOKUP($A78,'S46'!$C:$BQ,39,0)</f>
        <v>97</v>
      </c>
      <c r="V78" s="58">
        <f>VLOOKUP($A78,'S46'!$C:$BQ,40,0)</f>
        <v>167</v>
      </c>
      <c r="W78" s="58">
        <f>VLOOKUP($A78,'S46'!$C:$BQ,22,0)</f>
        <v>2409.0119549999999</v>
      </c>
      <c r="X78" s="66">
        <f>VLOOKUP($A78,'S46'!$C:$BQ,29,0)</f>
        <v>778</v>
      </c>
      <c r="Y78" s="66">
        <f>VLOOKUP($A78,'S46'!$C:$BQ,30,0)</f>
        <v>1415</v>
      </c>
      <c r="Z78" s="66">
        <f>VLOOKUP($A78,'S46'!$C:$BQ,52,0)</f>
        <v>220.2</v>
      </c>
      <c r="AA78" s="66">
        <f>VLOOKUP($A78,'S46'!$C:$BQ,59,0)</f>
        <v>0</v>
      </c>
      <c r="AB78" s="66">
        <f>VLOOKUP($A78,'S46'!$C:$BQ,60,0)</f>
        <v>0</v>
      </c>
      <c r="AC78" s="58" t="e">
        <f>VLOOKUP($A78,'S47'!$C:$BQ,32,0)</f>
        <v>#N/A</v>
      </c>
      <c r="AD78" s="58" t="e">
        <f>VLOOKUP($A78,'S47'!$C:$BQ,39,0)</f>
        <v>#N/A</v>
      </c>
      <c r="AE78" s="58" t="e">
        <f>VLOOKUP($A78,'S47'!$C:$BQ,40,0)</f>
        <v>#N/A</v>
      </c>
      <c r="AF78" s="58" t="e">
        <f>VLOOKUP($A78,'S47'!$C:$BQ,22,0)</f>
        <v>#N/A</v>
      </c>
      <c r="AG78" s="66" t="e">
        <f>VLOOKUP($A78,'S47'!$C:$BQ,29,0)</f>
        <v>#N/A</v>
      </c>
      <c r="AH78" s="66" t="e">
        <f>VLOOKUP($A78,'S47'!$C:$BQ,30,0)</f>
        <v>#N/A</v>
      </c>
      <c r="AI78" s="66" t="e">
        <f>VLOOKUP($A78,'S47'!$C:$BQ,52,0)</f>
        <v>#N/A</v>
      </c>
      <c r="AJ78" s="66" t="e">
        <f>VLOOKUP($A78,'S47'!$C:$BQ,59,0)</f>
        <v>#N/A</v>
      </c>
      <c r="AK78" s="66" t="e">
        <f>VLOOKUP($A78,'S47'!$C:$BQ,60,0)</f>
        <v>#N/A</v>
      </c>
      <c r="AL78" s="58" t="e">
        <f>VLOOKUP($A78,'S48'!$C:$BQ,32,0)</f>
        <v>#N/A</v>
      </c>
      <c r="AM78" s="58" t="e">
        <f>VLOOKUP($A78,'S48'!$C:$BQ,39,0)</f>
        <v>#N/A</v>
      </c>
      <c r="AN78" s="58" t="e">
        <f>VLOOKUP($A78,'S48'!$C:$BQ,40,0)</f>
        <v>#N/A</v>
      </c>
      <c r="AO78" s="58" t="e">
        <f>VLOOKUP($A78,'S48'!$C:$BQ,22,0)</f>
        <v>#N/A</v>
      </c>
      <c r="AP78" s="66" t="e">
        <f>VLOOKUP($A78,'S48'!$C:$BQ,29,0)</f>
        <v>#N/A</v>
      </c>
      <c r="AQ78" s="66" t="e">
        <f>VLOOKUP($A78,'S48'!$C:$BQ,30,0)</f>
        <v>#N/A</v>
      </c>
      <c r="AR78" s="66" t="e">
        <f>VLOOKUP($A78,'S48'!$C:$BQ,52,0)</f>
        <v>#N/A</v>
      </c>
      <c r="AS78" s="66" t="e">
        <f>VLOOKUP($A78,'S48'!$C:$BQ,59,0)</f>
        <v>#N/A</v>
      </c>
      <c r="AT78" s="66" t="e">
        <f>VLOOKUP($A78,'S48'!$C:$BQ,60,0)</f>
        <v>#N/A</v>
      </c>
      <c r="AU78" s="58" t="e">
        <f>VLOOKUP($A78,'S49'!$C:$BQ,32,0)</f>
        <v>#N/A</v>
      </c>
      <c r="AV78" s="58" t="e">
        <f>VLOOKUP($A78,'S49'!$C:$BQ,39,0)</f>
        <v>#N/A</v>
      </c>
      <c r="AW78" s="58" t="e">
        <f>VLOOKUP($A78,'S49'!$C:$BQ,40,0)</f>
        <v>#N/A</v>
      </c>
      <c r="AX78" s="58" t="e">
        <f>VLOOKUP($A78,'S49'!$C:$BQ,22,0)</f>
        <v>#N/A</v>
      </c>
      <c r="AY78" s="66" t="e">
        <f>VLOOKUP($A78,'S49'!$C:$BQ,29,0)</f>
        <v>#N/A</v>
      </c>
      <c r="AZ78" s="66" t="e">
        <f>VLOOKUP($A78,'S49'!$C:$BQ,30,0)</f>
        <v>#N/A</v>
      </c>
      <c r="BA78" s="66" t="e">
        <f>VLOOKUP($A78,'S49'!$C:$BQ,52,0)</f>
        <v>#N/A</v>
      </c>
      <c r="BB78" s="66" t="e">
        <f>VLOOKUP($A78,'S49'!$C:$BQ,59,0)</f>
        <v>#N/A</v>
      </c>
      <c r="BC78" s="66" t="e">
        <f>VLOOKUP($A78,'S49'!$C:$BQ,60,0)</f>
        <v>#N/A</v>
      </c>
      <c r="BD78" s="58" t="e">
        <f>VLOOKUP($A78,'S50'!$C:$BQ,32,0)</f>
        <v>#N/A</v>
      </c>
      <c r="BE78" s="58" t="e">
        <f>VLOOKUP($A78,'S50'!$C:$BQ,39,0)</f>
        <v>#N/A</v>
      </c>
      <c r="BF78" s="58" t="e">
        <f>VLOOKUP($A78,'S50'!$C:$BQ,40,0)</f>
        <v>#N/A</v>
      </c>
      <c r="BG78" s="58" t="e">
        <f>VLOOKUP($A78,'S50'!$C:$BQ,22,0)</f>
        <v>#N/A</v>
      </c>
      <c r="BH78" s="66" t="e">
        <f>VLOOKUP($A78,'S50'!$C:$BQ,29,0)</f>
        <v>#N/A</v>
      </c>
      <c r="BI78" s="66" t="e">
        <f>VLOOKUP($A78,'S50'!$C:$BQ,30,0)</f>
        <v>#N/A</v>
      </c>
      <c r="BJ78" s="66" t="e">
        <f>VLOOKUP($A78,'S50'!$C:$BQ,52,0)</f>
        <v>#N/A</v>
      </c>
      <c r="BK78" s="66" t="e">
        <f>VLOOKUP($A78,'S50'!$C:$BQ,59,0)</f>
        <v>#N/A</v>
      </c>
      <c r="BL78" s="66" t="e">
        <f>VLOOKUP($A78,'S50'!$C:$BQ,60,0)</f>
        <v>#N/A</v>
      </c>
    </row>
    <row r="79" spans="1:64" x14ac:dyDescent="0.2">
      <c r="A79" s="57" t="s">
        <v>136</v>
      </c>
      <c r="B79" s="58">
        <f>VLOOKUP($A79,'S0 remplacer avec S44'!$C:$BQ,32,0)</f>
        <v>189.2</v>
      </c>
      <c r="C79" s="58">
        <f>VLOOKUP($A79,'S0 remplacer avec S44'!$C:$BQ,39,0)</f>
        <v>106</v>
      </c>
      <c r="D79" s="58">
        <f>VLOOKUP($A79,'S0 remplacer avec S44'!$C:$BQ,40,0)</f>
        <v>165</v>
      </c>
      <c r="E79" s="58">
        <f>VLOOKUP($A79,'S0 remplacer avec S44'!$C:$BQ,22,0)</f>
        <v>2291.9000900000001</v>
      </c>
      <c r="F79" s="66">
        <f>VLOOKUP($A79,'S0 remplacer avec S44'!$C:$BQ,29,0)</f>
        <v>391</v>
      </c>
      <c r="G79" s="66">
        <f>VLOOKUP($A79,'S0 remplacer avec S44'!$C:$BQ,30,0)</f>
        <v>928</v>
      </c>
      <c r="H79" s="66">
        <f>VLOOKUP($A79,'S0 remplacer avec S44'!$C:$BQ,52,0)</f>
        <v>209.2</v>
      </c>
      <c r="I79" s="66">
        <f>VLOOKUP($A79,'S0 remplacer avec S44'!$C:$BQ,59,0)</f>
        <v>0</v>
      </c>
      <c r="J79" s="66">
        <f>VLOOKUP($A79,'S0 remplacer avec S44'!$C:$BQ,60,0)</f>
        <v>0</v>
      </c>
      <c r="K79" s="58">
        <f>VLOOKUP($A79,'S45'!$C:$BQ,32,0)</f>
        <v>190.7</v>
      </c>
      <c r="L79" s="58">
        <f>VLOOKUP($A79,'S45'!$C:$BQ,39,0)</f>
        <v>105</v>
      </c>
      <c r="M79" s="58">
        <f>VLOOKUP($A79,'S45'!$C:$BQ,40,0)</f>
        <v>164</v>
      </c>
      <c r="N79" s="58">
        <f>VLOOKUP($A79,'S45'!$C:$BQ,22,0)</f>
        <v>2299.1474400000002</v>
      </c>
      <c r="O79" s="66">
        <f>VLOOKUP($A79,'S45'!$C:$BQ,29,0)</f>
        <v>384</v>
      </c>
      <c r="P79" s="66">
        <f>VLOOKUP($A79,'S45'!$C:$BQ,30,0)</f>
        <v>920</v>
      </c>
      <c r="Q79" s="66">
        <f>VLOOKUP($A79,'S45'!$C:$BQ,52,0)</f>
        <v>212.2</v>
      </c>
      <c r="R79" s="66">
        <f>VLOOKUP($A79,'S45'!$C:$BQ,59,0)</f>
        <v>0</v>
      </c>
      <c r="S79" s="66">
        <f>VLOOKUP($A79,'S45'!$C:$BQ,60,0)</f>
        <v>0</v>
      </c>
      <c r="T79" s="58">
        <f>VLOOKUP($A79,'S46'!$C:$BQ,32,0)</f>
        <v>189.7</v>
      </c>
      <c r="U79" s="58">
        <f>VLOOKUP($A79,'S46'!$C:$BQ,39,0)</f>
        <v>106</v>
      </c>
      <c r="V79" s="58">
        <f>VLOOKUP($A79,'S46'!$C:$BQ,40,0)</f>
        <v>165</v>
      </c>
      <c r="W79" s="58">
        <f>VLOOKUP($A79,'S46'!$C:$BQ,22,0)</f>
        <v>2300.87041</v>
      </c>
      <c r="X79" s="66">
        <f>VLOOKUP($A79,'S46'!$C:$BQ,29,0)</f>
        <v>382</v>
      </c>
      <c r="Y79" s="66">
        <f>VLOOKUP($A79,'S46'!$C:$BQ,30,0)</f>
        <v>919</v>
      </c>
      <c r="Z79" s="66">
        <f>VLOOKUP($A79,'S46'!$C:$BQ,52,0)</f>
        <v>213.2</v>
      </c>
      <c r="AA79" s="66">
        <f>VLOOKUP($A79,'S46'!$C:$BQ,59,0)</f>
        <v>0</v>
      </c>
      <c r="AB79" s="66">
        <f>VLOOKUP($A79,'S46'!$C:$BQ,60,0)</f>
        <v>0</v>
      </c>
      <c r="AC79" s="58" t="e">
        <f>VLOOKUP($A79,'S47'!$C:$BQ,32,0)</f>
        <v>#N/A</v>
      </c>
      <c r="AD79" s="58" t="e">
        <f>VLOOKUP($A79,'S47'!$C:$BQ,39,0)</f>
        <v>#N/A</v>
      </c>
      <c r="AE79" s="58" t="e">
        <f>VLOOKUP($A79,'S47'!$C:$BQ,40,0)</f>
        <v>#N/A</v>
      </c>
      <c r="AF79" s="58" t="e">
        <f>VLOOKUP($A79,'S47'!$C:$BQ,22,0)</f>
        <v>#N/A</v>
      </c>
      <c r="AG79" s="66" t="e">
        <f>VLOOKUP($A79,'S47'!$C:$BQ,29,0)</f>
        <v>#N/A</v>
      </c>
      <c r="AH79" s="66" t="e">
        <f>VLOOKUP($A79,'S47'!$C:$BQ,30,0)</f>
        <v>#N/A</v>
      </c>
      <c r="AI79" s="66" t="e">
        <f>VLOOKUP($A79,'S47'!$C:$BQ,52,0)</f>
        <v>#N/A</v>
      </c>
      <c r="AJ79" s="66" t="e">
        <f>VLOOKUP($A79,'S47'!$C:$BQ,59,0)</f>
        <v>#N/A</v>
      </c>
      <c r="AK79" s="66" t="e">
        <f>VLOOKUP($A79,'S47'!$C:$BQ,60,0)</f>
        <v>#N/A</v>
      </c>
      <c r="AL79" s="58" t="e">
        <f>VLOOKUP($A79,'S48'!$C:$BQ,32,0)</f>
        <v>#N/A</v>
      </c>
      <c r="AM79" s="58" t="e">
        <f>VLOOKUP($A79,'S48'!$C:$BQ,39,0)</f>
        <v>#N/A</v>
      </c>
      <c r="AN79" s="58" t="e">
        <f>VLOOKUP($A79,'S48'!$C:$BQ,40,0)</f>
        <v>#N/A</v>
      </c>
      <c r="AO79" s="58" t="e">
        <f>VLOOKUP($A79,'S48'!$C:$BQ,22,0)</f>
        <v>#N/A</v>
      </c>
      <c r="AP79" s="66" t="e">
        <f>VLOOKUP($A79,'S48'!$C:$BQ,29,0)</f>
        <v>#N/A</v>
      </c>
      <c r="AQ79" s="66" t="e">
        <f>VLOOKUP($A79,'S48'!$C:$BQ,30,0)</f>
        <v>#N/A</v>
      </c>
      <c r="AR79" s="66" t="e">
        <f>VLOOKUP($A79,'S48'!$C:$BQ,52,0)</f>
        <v>#N/A</v>
      </c>
      <c r="AS79" s="66" t="e">
        <f>VLOOKUP($A79,'S48'!$C:$BQ,59,0)</f>
        <v>#N/A</v>
      </c>
      <c r="AT79" s="66" t="e">
        <f>VLOOKUP($A79,'S48'!$C:$BQ,60,0)</f>
        <v>#N/A</v>
      </c>
      <c r="AU79" s="58" t="e">
        <f>VLOOKUP($A79,'S49'!$C:$BQ,32,0)</f>
        <v>#N/A</v>
      </c>
      <c r="AV79" s="58" t="e">
        <f>VLOOKUP($A79,'S49'!$C:$BQ,39,0)</f>
        <v>#N/A</v>
      </c>
      <c r="AW79" s="58" t="e">
        <f>VLOOKUP($A79,'S49'!$C:$BQ,40,0)</f>
        <v>#N/A</v>
      </c>
      <c r="AX79" s="58" t="e">
        <f>VLOOKUP($A79,'S49'!$C:$BQ,22,0)</f>
        <v>#N/A</v>
      </c>
      <c r="AY79" s="66" t="e">
        <f>VLOOKUP($A79,'S49'!$C:$BQ,29,0)</f>
        <v>#N/A</v>
      </c>
      <c r="AZ79" s="66" t="e">
        <f>VLOOKUP($A79,'S49'!$C:$BQ,30,0)</f>
        <v>#N/A</v>
      </c>
      <c r="BA79" s="66" t="e">
        <f>VLOOKUP($A79,'S49'!$C:$BQ,52,0)</f>
        <v>#N/A</v>
      </c>
      <c r="BB79" s="66" t="e">
        <f>VLOOKUP($A79,'S49'!$C:$BQ,59,0)</f>
        <v>#N/A</v>
      </c>
      <c r="BC79" s="66" t="e">
        <f>VLOOKUP($A79,'S49'!$C:$BQ,60,0)</f>
        <v>#N/A</v>
      </c>
      <c r="BD79" s="58" t="e">
        <f>VLOOKUP($A79,'S50'!$C:$BQ,32,0)</f>
        <v>#N/A</v>
      </c>
      <c r="BE79" s="58" t="e">
        <f>VLOOKUP($A79,'S50'!$C:$BQ,39,0)</f>
        <v>#N/A</v>
      </c>
      <c r="BF79" s="58" t="e">
        <f>VLOOKUP($A79,'S50'!$C:$BQ,40,0)</f>
        <v>#N/A</v>
      </c>
      <c r="BG79" s="58" t="e">
        <f>VLOOKUP($A79,'S50'!$C:$BQ,22,0)</f>
        <v>#N/A</v>
      </c>
      <c r="BH79" s="66" t="e">
        <f>VLOOKUP($A79,'S50'!$C:$BQ,29,0)</f>
        <v>#N/A</v>
      </c>
      <c r="BI79" s="66" t="e">
        <f>VLOOKUP($A79,'S50'!$C:$BQ,30,0)</f>
        <v>#N/A</v>
      </c>
      <c r="BJ79" s="66" t="e">
        <f>VLOOKUP($A79,'S50'!$C:$BQ,52,0)</f>
        <v>#N/A</v>
      </c>
      <c r="BK79" s="66" t="e">
        <f>VLOOKUP($A79,'S50'!$C:$BQ,59,0)</f>
        <v>#N/A</v>
      </c>
      <c r="BL79" s="66" t="e">
        <f>VLOOKUP($A79,'S50'!$C:$BQ,60,0)</f>
        <v>#N/A</v>
      </c>
    </row>
    <row r="80" spans="1:64" x14ac:dyDescent="0.2">
      <c r="A80" s="57" t="s">
        <v>137</v>
      </c>
      <c r="B80" s="58">
        <f>VLOOKUP($A80,'S0 remplacer avec S44'!$C:$BQ,32,0)</f>
        <v>145.1</v>
      </c>
      <c r="C80" s="58">
        <f>VLOOKUP($A80,'S0 remplacer avec S44'!$C:$BQ,39,0)</f>
        <v>35</v>
      </c>
      <c r="D80" s="58">
        <f>VLOOKUP($A80,'S0 remplacer avec S44'!$C:$BQ,40,0)</f>
        <v>71</v>
      </c>
      <c r="E80" s="58">
        <f>VLOOKUP($A80,'S0 remplacer avec S44'!$C:$BQ,22,0)</f>
        <v>604.84105</v>
      </c>
      <c r="F80" s="66">
        <f>VLOOKUP($A80,'S0 remplacer avec S44'!$C:$BQ,29,0)</f>
        <v>1033</v>
      </c>
      <c r="G80" s="66">
        <f>VLOOKUP($A80,'S0 remplacer avec S44'!$C:$BQ,30,0)</f>
        <v>1360</v>
      </c>
      <c r="H80" s="66">
        <f>VLOOKUP($A80,'S0 remplacer avec S44'!$C:$BQ,52,0)</f>
        <v>118.4</v>
      </c>
      <c r="I80" s="66">
        <f>VLOOKUP($A80,'S0 remplacer avec S44'!$C:$BQ,59,0)</f>
        <v>0</v>
      </c>
      <c r="J80" s="66">
        <f>VLOOKUP($A80,'S0 remplacer avec S44'!$C:$BQ,60,0)</f>
        <v>0</v>
      </c>
      <c r="K80" s="58">
        <f>VLOOKUP($A80,'S45'!$C:$BQ,32,0)</f>
        <v>145.1</v>
      </c>
      <c r="L80" s="58">
        <f>VLOOKUP($A80,'S45'!$C:$BQ,39,0)</f>
        <v>35</v>
      </c>
      <c r="M80" s="58">
        <f>VLOOKUP($A80,'S45'!$C:$BQ,40,0)</f>
        <v>71</v>
      </c>
      <c r="N80" s="58">
        <f>VLOOKUP($A80,'S45'!$C:$BQ,22,0)</f>
        <v>607.12163999999996</v>
      </c>
      <c r="O80" s="66">
        <f>VLOOKUP($A80,'S45'!$C:$BQ,29,0)</f>
        <v>1031</v>
      </c>
      <c r="P80" s="66">
        <f>VLOOKUP($A80,'S45'!$C:$BQ,30,0)</f>
        <v>1358</v>
      </c>
      <c r="Q80" s="66">
        <f>VLOOKUP($A80,'S45'!$C:$BQ,52,0)</f>
        <v>121.4</v>
      </c>
      <c r="R80" s="66">
        <f>VLOOKUP($A80,'S45'!$C:$BQ,59,0)</f>
        <v>0</v>
      </c>
      <c r="S80" s="66">
        <f>VLOOKUP($A80,'S45'!$C:$BQ,60,0)</f>
        <v>0</v>
      </c>
      <c r="T80" s="58">
        <f>VLOOKUP($A80,'S46'!$C:$BQ,32,0)</f>
        <v>145.1</v>
      </c>
      <c r="U80" s="58">
        <f>VLOOKUP($A80,'S46'!$C:$BQ,39,0)</f>
        <v>35</v>
      </c>
      <c r="V80" s="58">
        <f>VLOOKUP($A80,'S46'!$C:$BQ,40,0)</f>
        <v>71</v>
      </c>
      <c r="W80" s="58">
        <f>VLOOKUP($A80,'S46'!$C:$BQ,22,0)</f>
        <v>610.28142000000003</v>
      </c>
      <c r="X80" s="66">
        <f>VLOOKUP($A80,'S46'!$C:$BQ,29,0)</f>
        <v>1027</v>
      </c>
      <c r="Y80" s="66">
        <f>VLOOKUP($A80,'S46'!$C:$BQ,30,0)</f>
        <v>1355</v>
      </c>
      <c r="Z80" s="66">
        <f>VLOOKUP($A80,'S46'!$C:$BQ,52,0)</f>
        <v>121.4</v>
      </c>
      <c r="AA80" s="66">
        <f>VLOOKUP($A80,'S46'!$C:$BQ,59,0)</f>
        <v>0</v>
      </c>
      <c r="AB80" s="66">
        <f>VLOOKUP($A80,'S46'!$C:$BQ,60,0)</f>
        <v>0</v>
      </c>
      <c r="AC80" s="58" t="e">
        <f>VLOOKUP($A80,'S47'!$C:$BQ,32,0)</f>
        <v>#N/A</v>
      </c>
      <c r="AD80" s="58" t="e">
        <f>VLOOKUP($A80,'S47'!$C:$BQ,39,0)</f>
        <v>#N/A</v>
      </c>
      <c r="AE80" s="58" t="e">
        <f>VLOOKUP($A80,'S47'!$C:$BQ,40,0)</f>
        <v>#N/A</v>
      </c>
      <c r="AF80" s="58" t="e">
        <f>VLOOKUP($A80,'S47'!$C:$BQ,22,0)</f>
        <v>#N/A</v>
      </c>
      <c r="AG80" s="66" t="e">
        <f>VLOOKUP($A80,'S47'!$C:$BQ,29,0)</f>
        <v>#N/A</v>
      </c>
      <c r="AH80" s="66" t="e">
        <f>VLOOKUP($A80,'S47'!$C:$BQ,30,0)</f>
        <v>#N/A</v>
      </c>
      <c r="AI80" s="66" t="e">
        <f>VLOOKUP($A80,'S47'!$C:$BQ,52,0)</f>
        <v>#N/A</v>
      </c>
      <c r="AJ80" s="66" t="e">
        <f>VLOOKUP($A80,'S47'!$C:$BQ,59,0)</f>
        <v>#N/A</v>
      </c>
      <c r="AK80" s="66" t="e">
        <f>VLOOKUP($A80,'S47'!$C:$BQ,60,0)</f>
        <v>#N/A</v>
      </c>
      <c r="AL80" s="58" t="e">
        <f>VLOOKUP($A80,'S48'!$C:$BQ,32,0)</f>
        <v>#N/A</v>
      </c>
      <c r="AM80" s="58" t="e">
        <f>VLOOKUP($A80,'S48'!$C:$BQ,39,0)</f>
        <v>#N/A</v>
      </c>
      <c r="AN80" s="58" t="e">
        <f>VLOOKUP($A80,'S48'!$C:$BQ,40,0)</f>
        <v>#N/A</v>
      </c>
      <c r="AO80" s="58" t="e">
        <f>VLOOKUP($A80,'S48'!$C:$BQ,22,0)</f>
        <v>#N/A</v>
      </c>
      <c r="AP80" s="66" t="e">
        <f>VLOOKUP($A80,'S48'!$C:$BQ,29,0)</f>
        <v>#N/A</v>
      </c>
      <c r="AQ80" s="66" t="e">
        <f>VLOOKUP($A80,'S48'!$C:$BQ,30,0)</f>
        <v>#N/A</v>
      </c>
      <c r="AR80" s="66" t="e">
        <f>VLOOKUP($A80,'S48'!$C:$BQ,52,0)</f>
        <v>#N/A</v>
      </c>
      <c r="AS80" s="66" t="e">
        <f>VLOOKUP($A80,'S48'!$C:$BQ,59,0)</f>
        <v>#N/A</v>
      </c>
      <c r="AT80" s="66" t="e">
        <f>VLOOKUP($A80,'S48'!$C:$BQ,60,0)</f>
        <v>#N/A</v>
      </c>
      <c r="AU80" s="58" t="e">
        <f>VLOOKUP($A80,'S49'!$C:$BQ,32,0)</f>
        <v>#N/A</v>
      </c>
      <c r="AV80" s="58" t="e">
        <f>VLOOKUP($A80,'S49'!$C:$BQ,39,0)</f>
        <v>#N/A</v>
      </c>
      <c r="AW80" s="58" t="e">
        <f>VLOOKUP($A80,'S49'!$C:$BQ,40,0)</f>
        <v>#N/A</v>
      </c>
      <c r="AX80" s="58" t="e">
        <f>VLOOKUP($A80,'S49'!$C:$BQ,22,0)</f>
        <v>#N/A</v>
      </c>
      <c r="AY80" s="66" t="e">
        <f>VLOOKUP($A80,'S49'!$C:$BQ,29,0)</f>
        <v>#N/A</v>
      </c>
      <c r="AZ80" s="66" t="e">
        <f>VLOOKUP($A80,'S49'!$C:$BQ,30,0)</f>
        <v>#N/A</v>
      </c>
      <c r="BA80" s="66" t="e">
        <f>VLOOKUP($A80,'S49'!$C:$BQ,52,0)</f>
        <v>#N/A</v>
      </c>
      <c r="BB80" s="66" t="e">
        <f>VLOOKUP($A80,'S49'!$C:$BQ,59,0)</f>
        <v>#N/A</v>
      </c>
      <c r="BC80" s="66" t="e">
        <f>VLOOKUP($A80,'S49'!$C:$BQ,60,0)</f>
        <v>#N/A</v>
      </c>
      <c r="BD80" s="58" t="e">
        <f>VLOOKUP($A80,'S50'!$C:$BQ,32,0)</f>
        <v>#N/A</v>
      </c>
      <c r="BE80" s="58" t="e">
        <f>VLOOKUP($A80,'S50'!$C:$BQ,39,0)</f>
        <v>#N/A</v>
      </c>
      <c r="BF80" s="58" t="e">
        <f>VLOOKUP($A80,'S50'!$C:$BQ,40,0)</f>
        <v>#N/A</v>
      </c>
      <c r="BG80" s="58" t="e">
        <f>VLOOKUP($A80,'S50'!$C:$BQ,22,0)</f>
        <v>#N/A</v>
      </c>
      <c r="BH80" s="66" t="e">
        <f>VLOOKUP($A80,'S50'!$C:$BQ,29,0)</f>
        <v>#N/A</v>
      </c>
      <c r="BI80" s="66" t="e">
        <f>VLOOKUP($A80,'S50'!$C:$BQ,30,0)</f>
        <v>#N/A</v>
      </c>
      <c r="BJ80" s="66" t="e">
        <f>VLOOKUP($A80,'S50'!$C:$BQ,52,0)</f>
        <v>#N/A</v>
      </c>
      <c r="BK80" s="66" t="e">
        <f>VLOOKUP($A80,'S50'!$C:$BQ,59,0)</f>
        <v>#N/A</v>
      </c>
      <c r="BL80" s="66" t="e">
        <f>VLOOKUP($A80,'S50'!$C:$BQ,60,0)</f>
        <v>#N/A</v>
      </c>
    </row>
    <row r="81" spans="1:64" x14ac:dyDescent="0.2">
      <c r="A81" s="57" t="s">
        <v>138</v>
      </c>
      <c r="B81" s="58">
        <f>VLOOKUP($A81,'S0 remplacer avec S44'!$C:$BQ,32,0)</f>
        <v>63.05</v>
      </c>
      <c r="C81" s="58">
        <f>VLOOKUP($A81,'S0 remplacer avec S44'!$C:$BQ,39,0)</f>
        <v>143</v>
      </c>
      <c r="D81" s="58">
        <f>VLOOKUP($A81,'S0 remplacer avec S44'!$C:$BQ,40,0)</f>
        <v>184</v>
      </c>
      <c r="E81" s="58">
        <f>VLOOKUP($A81,'S0 remplacer avec S44'!$C:$BQ,22,0)</f>
        <v>1271.31799</v>
      </c>
      <c r="F81" s="66">
        <f>VLOOKUP($A81,'S0 remplacer avec S44'!$C:$BQ,29,0)</f>
        <v>596</v>
      </c>
      <c r="G81" s="66">
        <f>VLOOKUP($A81,'S0 remplacer avec S44'!$C:$BQ,30,0)</f>
        <v>970</v>
      </c>
      <c r="H81" s="66">
        <f>VLOOKUP($A81,'S0 remplacer avec S44'!$C:$BQ,52,0)</f>
        <v>81.2</v>
      </c>
      <c r="I81" s="66">
        <f>VLOOKUP($A81,'S0 remplacer avec S44'!$C:$BQ,59,0)</f>
        <v>24</v>
      </c>
      <c r="J81" s="66">
        <f>VLOOKUP($A81,'S0 remplacer avec S44'!$C:$BQ,60,0)</f>
        <v>44</v>
      </c>
      <c r="K81" s="58">
        <f>VLOOKUP($A81,'S45'!$C:$BQ,32,0)</f>
        <v>63.05</v>
      </c>
      <c r="L81" s="58">
        <f>VLOOKUP($A81,'S45'!$C:$BQ,39,0)</f>
        <v>143</v>
      </c>
      <c r="M81" s="58">
        <f>VLOOKUP($A81,'S45'!$C:$BQ,40,0)</f>
        <v>184</v>
      </c>
      <c r="N81" s="58">
        <f>VLOOKUP($A81,'S45'!$C:$BQ,22,0)</f>
        <v>1253.2079900000001</v>
      </c>
      <c r="O81" s="66">
        <f>VLOOKUP($A81,'S45'!$C:$BQ,29,0)</f>
        <v>614</v>
      </c>
      <c r="P81" s="66">
        <f>VLOOKUP($A81,'S45'!$C:$BQ,30,0)</f>
        <v>988</v>
      </c>
      <c r="Q81" s="66">
        <f>VLOOKUP($A81,'S45'!$C:$BQ,52,0)</f>
        <v>82.2</v>
      </c>
      <c r="R81" s="66">
        <f>VLOOKUP($A81,'S45'!$C:$BQ,59,0)</f>
        <v>23</v>
      </c>
      <c r="S81" s="66">
        <f>VLOOKUP($A81,'S45'!$C:$BQ,60,0)</f>
        <v>43</v>
      </c>
      <c r="T81" s="58">
        <f>VLOOKUP($A81,'S46'!$C:$BQ,32,0)</f>
        <v>63.55</v>
      </c>
      <c r="U81" s="58">
        <f>VLOOKUP($A81,'S46'!$C:$BQ,39,0)</f>
        <v>142</v>
      </c>
      <c r="V81" s="58">
        <f>VLOOKUP($A81,'S46'!$C:$BQ,40,0)</f>
        <v>183</v>
      </c>
      <c r="W81" s="58">
        <f>VLOOKUP($A81,'S46'!$C:$BQ,22,0)</f>
        <v>1253.4839999999999</v>
      </c>
      <c r="X81" s="66">
        <f>VLOOKUP($A81,'S46'!$C:$BQ,29,0)</f>
        <v>614</v>
      </c>
      <c r="Y81" s="66">
        <f>VLOOKUP($A81,'S46'!$C:$BQ,30,0)</f>
        <v>987</v>
      </c>
      <c r="Z81" s="66">
        <f>VLOOKUP($A81,'S46'!$C:$BQ,52,0)</f>
        <v>83.2</v>
      </c>
      <c r="AA81" s="66">
        <f>VLOOKUP($A81,'S46'!$C:$BQ,59,0)</f>
        <v>22</v>
      </c>
      <c r="AB81" s="66">
        <f>VLOOKUP($A81,'S46'!$C:$BQ,60,0)</f>
        <v>42</v>
      </c>
      <c r="AC81" s="58" t="e">
        <f>VLOOKUP($A81,'S47'!$C:$BQ,32,0)</f>
        <v>#N/A</v>
      </c>
      <c r="AD81" s="58" t="e">
        <f>VLOOKUP($A81,'S47'!$C:$BQ,39,0)</f>
        <v>#N/A</v>
      </c>
      <c r="AE81" s="58" t="e">
        <f>VLOOKUP($A81,'S47'!$C:$BQ,40,0)</f>
        <v>#N/A</v>
      </c>
      <c r="AF81" s="58" t="e">
        <f>VLOOKUP($A81,'S47'!$C:$BQ,22,0)</f>
        <v>#N/A</v>
      </c>
      <c r="AG81" s="66" t="e">
        <f>VLOOKUP($A81,'S47'!$C:$BQ,29,0)</f>
        <v>#N/A</v>
      </c>
      <c r="AH81" s="66" t="e">
        <f>VLOOKUP($A81,'S47'!$C:$BQ,30,0)</f>
        <v>#N/A</v>
      </c>
      <c r="AI81" s="66" t="e">
        <f>VLOOKUP($A81,'S47'!$C:$BQ,52,0)</f>
        <v>#N/A</v>
      </c>
      <c r="AJ81" s="66" t="e">
        <f>VLOOKUP($A81,'S47'!$C:$BQ,59,0)</f>
        <v>#N/A</v>
      </c>
      <c r="AK81" s="66" t="e">
        <f>VLOOKUP($A81,'S47'!$C:$BQ,60,0)</f>
        <v>#N/A</v>
      </c>
      <c r="AL81" s="58" t="e">
        <f>VLOOKUP($A81,'S48'!$C:$BQ,32,0)</f>
        <v>#N/A</v>
      </c>
      <c r="AM81" s="58" t="e">
        <f>VLOOKUP($A81,'S48'!$C:$BQ,39,0)</f>
        <v>#N/A</v>
      </c>
      <c r="AN81" s="58" t="e">
        <f>VLOOKUP($A81,'S48'!$C:$BQ,40,0)</f>
        <v>#N/A</v>
      </c>
      <c r="AO81" s="58" t="e">
        <f>VLOOKUP($A81,'S48'!$C:$BQ,22,0)</f>
        <v>#N/A</v>
      </c>
      <c r="AP81" s="66" t="e">
        <f>VLOOKUP($A81,'S48'!$C:$BQ,29,0)</f>
        <v>#N/A</v>
      </c>
      <c r="AQ81" s="66" t="e">
        <f>VLOOKUP($A81,'S48'!$C:$BQ,30,0)</f>
        <v>#N/A</v>
      </c>
      <c r="AR81" s="66" t="e">
        <f>VLOOKUP($A81,'S48'!$C:$BQ,52,0)</f>
        <v>#N/A</v>
      </c>
      <c r="AS81" s="66" t="e">
        <f>VLOOKUP($A81,'S48'!$C:$BQ,59,0)</f>
        <v>#N/A</v>
      </c>
      <c r="AT81" s="66" t="e">
        <f>VLOOKUP($A81,'S48'!$C:$BQ,60,0)</f>
        <v>#N/A</v>
      </c>
      <c r="AU81" s="58" t="e">
        <f>VLOOKUP($A81,'S49'!$C:$BQ,32,0)</f>
        <v>#N/A</v>
      </c>
      <c r="AV81" s="58" t="e">
        <f>VLOOKUP($A81,'S49'!$C:$BQ,39,0)</f>
        <v>#N/A</v>
      </c>
      <c r="AW81" s="58" t="e">
        <f>VLOOKUP($A81,'S49'!$C:$BQ,40,0)</f>
        <v>#N/A</v>
      </c>
      <c r="AX81" s="58" t="e">
        <f>VLOOKUP($A81,'S49'!$C:$BQ,22,0)</f>
        <v>#N/A</v>
      </c>
      <c r="AY81" s="66" t="e">
        <f>VLOOKUP($A81,'S49'!$C:$BQ,29,0)</f>
        <v>#N/A</v>
      </c>
      <c r="AZ81" s="66" t="e">
        <f>VLOOKUP($A81,'S49'!$C:$BQ,30,0)</f>
        <v>#N/A</v>
      </c>
      <c r="BA81" s="66" t="e">
        <f>VLOOKUP($A81,'S49'!$C:$BQ,52,0)</f>
        <v>#N/A</v>
      </c>
      <c r="BB81" s="66" t="e">
        <f>VLOOKUP($A81,'S49'!$C:$BQ,59,0)</f>
        <v>#N/A</v>
      </c>
      <c r="BC81" s="66" t="e">
        <f>VLOOKUP($A81,'S49'!$C:$BQ,60,0)</f>
        <v>#N/A</v>
      </c>
      <c r="BD81" s="58" t="e">
        <f>VLOOKUP($A81,'S50'!$C:$BQ,32,0)</f>
        <v>#N/A</v>
      </c>
      <c r="BE81" s="58" t="e">
        <f>VLOOKUP($A81,'S50'!$C:$BQ,39,0)</f>
        <v>#N/A</v>
      </c>
      <c r="BF81" s="58" t="e">
        <f>VLOOKUP($A81,'S50'!$C:$BQ,40,0)</f>
        <v>#N/A</v>
      </c>
      <c r="BG81" s="58" t="e">
        <f>VLOOKUP($A81,'S50'!$C:$BQ,22,0)</f>
        <v>#N/A</v>
      </c>
      <c r="BH81" s="66" t="e">
        <f>VLOOKUP($A81,'S50'!$C:$BQ,29,0)</f>
        <v>#N/A</v>
      </c>
      <c r="BI81" s="66" t="e">
        <f>VLOOKUP($A81,'S50'!$C:$BQ,30,0)</f>
        <v>#N/A</v>
      </c>
      <c r="BJ81" s="66" t="e">
        <f>VLOOKUP($A81,'S50'!$C:$BQ,52,0)</f>
        <v>#N/A</v>
      </c>
      <c r="BK81" s="66" t="e">
        <f>VLOOKUP($A81,'S50'!$C:$BQ,59,0)</f>
        <v>#N/A</v>
      </c>
      <c r="BL81" s="66" t="e">
        <f>VLOOKUP($A81,'S50'!$C:$BQ,60,0)</f>
        <v>#N/A</v>
      </c>
    </row>
    <row r="82" spans="1:64" x14ac:dyDescent="0.2">
      <c r="A82" s="57" t="s">
        <v>141</v>
      </c>
      <c r="B82" s="58">
        <f>VLOOKUP($A82,'S0 remplacer avec S44'!$C:$BQ,32,0)</f>
        <v>161.4</v>
      </c>
      <c r="C82" s="58">
        <f>VLOOKUP($A82,'S0 remplacer avec S44'!$C:$BQ,39,0)</f>
        <v>73</v>
      </c>
      <c r="D82" s="58">
        <f>VLOOKUP($A82,'S0 remplacer avec S44'!$C:$BQ,40,0)</f>
        <v>120</v>
      </c>
      <c r="E82" s="58">
        <f>VLOOKUP($A82,'S0 remplacer avec S44'!$C:$BQ,22,0)</f>
        <v>2262.3280650000002</v>
      </c>
      <c r="F82" s="66">
        <f>VLOOKUP($A82,'S0 remplacer avec S44'!$C:$BQ,29,0)</f>
        <v>0</v>
      </c>
      <c r="G82" s="66">
        <f>VLOOKUP($A82,'S0 remplacer avec S44'!$C:$BQ,30,0)</f>
        <v>295</v>
      </c>
      <c r="H82" s="66">
        <f>VLOOKUP($A82,'S0 remplacer avec S44'!$C:$BQ,52,0)</f>
        <v>110.4</v>
      </c>
      <c r="I82" s="66">
        <f>VLOOKUP($A82,'S0 remplacer avec S44'!$C:$BQ,59,0)</f>
        <v>9</v>
      </c>
      <c r="J82" s="66">
        <f>VLOOKUP($A82,'S0 remplacer avec S44'!$C:$BQ,60,0)</f>
        <v>33</v>
      </c>
      <c r="K82" s="58">
        <f>VLOOKUP($A82,'S45'!$C:$BQ,32,0)</f>
        <v>162.4</v>
      </c>
      <c r="L82" s="58">
        <f>VLOOKUP($A82,'S45'!$C:$BQ,39,0)</f>
        <v>72</v>
      </c>
      <c r="M82" s="58">
        <f>VLOOKUP($A82,'S45'!$C:$BQ,40,0)</f>
        <v>119</v>
      </c>
      <c r="N82" s="58">
        <f>VLOOKUP($A82,'S45'!$C:$BQ,22,0)</f>
        <v>2319.1927150000001</v>
      </c>
      <c r="O82" s="66">
        <f>VLOOKUP($A82,'S45'!$C:$BQ,29,0)</f>
        <v>0</v>
      </c>
      <c r="P82" s="66">
        <f>VLOOKUP($A82,'S45'!$C:$BQ,30,0)</f>
        <v>238</v>
      </c>
      <c r="Q82" s="66">
        <f>VLOOKUP($A82,'S45'!$C:$BQ,52,0)</f>
        <v>115.4</v>
      </c>
      <c r="R82" s="66">
        <f>VLOOKUP($A82,'S45'!$C:$BQ,59,0)</f>
        <v>4</v>
      </c>
      <c r="S82" s="66">
        <f>VLOOKUP($A82,'S45'!$C:$BQ,60,0)</f>
        <v>28</v>
      </c>
      <c r="T82" s="58">
        <f>VLOOKUP($A82,'S46'!$C:$BQ,32,0)</f>
        <v>161.4</v>
      </c>
      <c r="U82" s="58">
        <f>VLOOKUP($A82,'S46'!$C:$BQ,39,0)</f>
        <v>73</v>
      </c>
      <c r="V82" s="58">
        <f>VLOOKUP($A82,'S46'!$C:$BQ,40,0)</f>
        <v>120</v>
      </c>
      <c r="W82" s="58">
        <f>VLOOKUP($A82,'S46'!$C:$BQ,22,0)</f>
        <v>2324.6242649999999</v>
      </c>
      <c r="X82" s="66">
        <f>VLOOKUP($A82,'S46'!$C:$BQ,29,0)</f>
        <v>0</v>
      </c>
      <c r="Y82" s="66">
        <f>VLOOKUP($A82,'S46'!$C:$BQ,30,0)</f>
        <v>233</v>
      </c>
      <c r="Z82" s="66">
        <f>VLOOKUP($A82,'S46'!$C:$BQ,52,0)</f>
        <v>115.4</v>
      </c>
      <c r="AA82" s="66">
        <f>VLOOKUP($A82,'S46'!$C:$BQ,59,0)</f>
        <v>4</v>
      </c>
      <c r="AB82" s="66">
        <f>VLOOKUP($A82,'S46'!$C:$BQ,60,0)</f>
        <v>28</v>
      </c>
      <c r="AC82" s="58" t="e">
        <f>VLOOKUP($A82,'S47'!$C:$BQ,32,0)</f>
        <v>#N/A</v>
      </c>
      <c r="AD82" s="58" t="e">
        <f>VLOOKUP($A82,'S47'!$C:$BQ,39,0)</f>
        <v>#N/A</v>
      </c>
      <c r="AE82" s="58" t="e">
        <f>VLOOKUP($A82,'S47'!$C:$BQ,40,0)</f>
        <v>#N/A</v>
      </c>
      <c r="AF82" s="58" t="e">
        <f>VLOOKUP($A82,'S47'!$C:$BQ,22,0)</f>
        <v>#N/A</v>
      </c>
      <c r="AG82" s="66" t="e">
        <f>VLOOKUP($A82,'S47'!$C:$BQ,29,0)</f>
        <v>#N/A</v>
      </c>
      <c r="AH82" s="66" t="e">
        <f>VLOOKUP($A82,'S47'!$C:$BQ,30,0)</f>
        <v>#N/A</v>
      </c>
      <c r="AI82" s="66" t="e">
        <f>VLOOKUP($A82,'S47'!$C:$BQ,52,0)</f>
        <v>#N/A</v>
      </c>
      <c r="AJ82" s="66" t="e">
        <f>VLOOKUP($A82,'S47'!$C:$BQ,59,0)</f>
        <v>#N/A</v>
      </c>
      <c r="AK82" s="66" t="e">
        <f>VLOOKUP($A82,'S47'!$C:$BQ,60,0)</f>
        <v>#N/A</v>
      </c>
      <c r="AL82" s="58" t="e">
        <f>VLOOKUP($A82,'S48'!$C:$BQ,32,0)</f>
        <v>#N/A</v>
      </c>
      <c r="AM82" s="58" t="e">
        <f>VLOOKUP($A82,'S48'!$C:$BQ,39,0)</f>
        <v>#N/A</v>
      </c>
      <c r="AN82" s="58" t="e">
        <f>VLOOKUP($A82,'S48'!$C:$BQ,40,0)</f>
        <v>#N/A</v>
      </c>
      <c r="AO82" s="58" t="e">
        <f>VLOOKUP($A82,'S48'!$C:$BQ,22,0)</f>
        <v>#N/A</v>
      </c>
      <c r="AP82" s="66" t="e">
        <f>VLOOKUP($A82,'S48'!$C:$BQ,29,0)</f>
        <v>#N/A</v>
      </c>
      <c r="AQ82" s="66" t="e">
        <f>VLOOKUP($A82,'S48'!$C:$BQ,30,0)</f>
        <v>#N/A</v>
      </c>
      <c r="AR82" s="66" t="e">
        <f>VLOOKUP($A82,'S48'!$C:$BQ,52,0)</f>
        <v>#N/A</v>
      </c>
      <c r="AS82" s="66" t="e">
        <f>VLOOKUP($A82,'S48'!$C:$BQ,59,0)</f>
        <v>#N/A</v>
      </c>
      <c r="AT82" s="66" t="e">
        <f>VLOOKUP($A82,'S48'!$C:$BQ,60,0)</f>
        <v>#N/A</v>
      </c>
      <c r="AU82" s="58" t="e">
        <f>VLOOKUP($A82,'S49'!$C:$BQ,32,0)</f>
        <v>#N/A</v>
      </c>
      <c r="AV82" s="58" t="e">
        <f>VLOOKUP($A82,'S49'!$C:$BQ,39,0)</f>
        <v>#N/A</v>
      </c>
      <c r="AW82" s="58" t="e">
        <f>VLOOKUP($A82,'S49'!$C:$BQ,40,0)</f>
        <v>#N/A</v>
      </c>
      <c r="AX82" s="58" t="e">
        <f>VLOOKUP($A82,'S49'!$C:$BQ,22,0)</f>
        <v>#N/A</v>
      </c>
      <c r="AY82" s="66" t="e">
        <f>VLOOKUP($A82,'S49'!$C:$BQ,29,0)</f>
        <v>#N/A</v>
      </c>
      <c r="AZ82" s="66" t="e">
        <f>VLOOKUP($A82,'S49'!$C:$BQ,30,0)</f>
        <v>#N/A</v>
      </c>
      <c r="BA82" s="66" t="e">
        <f>VLOOKUP($A82,'S49'!$C:$BQ,52,0)</f>
        <v>#N/A</v>
      </c>
      <c r="BB82" s="66" t="e">
        <f>VLOOKUP($A82,'S49'!$C:$BQ,59,0)</f>
        <v>#N/A</v>
      </c>
      <c r="BC82" s="66" t="e">
        <f>VLOOKUP($A82,'S49'!$C:$BQ,60,0)</f>
        <v>#N/A</v>
      </c>
      <c r="BD82" s="58" t="e">
        <f>VLOOKUP($A82,'S50'!$C:$BQ,32,0)</f>
        <v>#N/A</v>
      </c>
      <c r="BE82" s="58" t="e">
        <f>VLOOKUP($A82,'S50'!$C:$BQ,39,0)</f>
        <v>#N/A</v>
      </c>
      <c r="BF82" s="58" t="e">
        <f>VLOOKUP($A82,'S50'!$C:$BQ,40,0)</f>
        <v>#N/A</v>
      </c>
      <c r="BG82" s="58" t="e">
        <f>VLOOKUP($A82,'S50'!$C:$BQ,22,0)</f>
        <v>#N/A</v>
      </c>
      <c r="BH82" s="66" t="e">
        <f>VLOOKUP($A82,'S50'!$C:$BQ,29,0)</f>
        <v>#N/A</v>
      </c>
      <c r="BI82" s="66" t="e">
        <f>VLOOKUP($A82,'S50'!$C:$BQ,30,0)</f>
        <v>#N/A</v>
      </c>
      <c r="BJ82" s="66" t="e">
        <f>VLOOKUP($A82,'S50'!$C:$BQ,52,0)</f>
        <v>#N/A</v>
      </c>
      <c r="BK82" s="66" t="e">
        <f>VLOOKUP($A82,'S50'!$C:$BQ,59,0)</f>
        <v>#N/A</v>
      </c>
      <c r="BL82" s="66" t="e">
        <f>VLOOKUP($A82,'S50'!$C:$BQ,60,0)</f>
        <v>#N/A</v>
      </c>
    </row>
    <row r="83" spans="1:64" x14ac:dyDescent="0.2">
      <c r="A83" s="57" t="s">
        <v>142</v>
      </c>
      <c r="B83" s="58">
        <f>VLOOKUP($A83,'S0 remplacer avec S44'!$C:$BQ,32,0)</f>
        <v>293.39999999999998</v>
      </c>
      <c r="C83" s="58">
        <f>VLOOKUP($A83,'S0 remplacer avec S44'!$C:$BQ,39,0)</f>
        <v>215</v>
      </c>
      <c r="D83" s="58">
        <f>VLOOKUP($A83,'S0 remplacer avec S44'!$C:$BQ,40,0)</f>
        <v>317</v>
      </c>
      <c r="E83" s="58">
        <f>VLOOKUP($A83,'S0 remplacer avec S44'!$C:$BQ,22,0)</f>
        <v>2734.83212</v>
      </c>
      <c r="F83" s="66">
        <f>VLOOKUP($A83,'S0 remplacer avec S44'!$C:$BQ,29,0)</f>
        <v>1885</v>
      </c>
      <c r="G83" s="66">
        <f>VLOOKUP($A83,'S0 remplacer avec S44'!$C:$BQ,30,0)</f>
        <v>2808</v>
      </c>
      <c r="H83" s="66">
        <f>VLOOKUP($A83,'S0 remplacer avec S44'!$C:$BQ,52,0)</f>
        <v>288.39999999999998</v>
      </c>
      <c r="I83" s="66">
        <f>VLOOKUP($A83,'S0 remplacer avec S44'!$C:$BQ,59,0)</f>
        <v>0</v>
      </c>
      <c r="J83" s="66">
        <f>VLOOKUP($A83,'S0 remplacer avec S44'!$C:$BQ,60,0)</f>
        <v>22</v>
      </c>
      <c r="K83" s="58">
        <f>VLOOKUP($A83,'S45'!$C:$BQ,32,0)</f>
        <v>298.39999999999998</v>
      </c>
      <c r="L83" s="58">
        <f>VLOOKUP($A83,'S45'!$C:$BQ,39,0)</f>
        <v>210</v>
      </c>
      <c r="M83" s="58">
        <f>VLOOKUP($A83,'S45'!$C:$BQ,40,0)</f>
        <v>312</v>
      </c>
      <c r="N83" s="58">
        <f>VLOOKUP($A83,'S45'!$C:$BQ,22,0)</f>
        <v>2746.0294199999998</v>
      </c>
      <c r="O83" s="66">
        <f>VLOOKUP($A83,'S45'!$C:$BQ,29,0)</f>
        <v>1873</v>
      </c>
      <c r="P83" s="66">
        <f>VLOOKUP($A83,'S45'!$C:$BQ,30,0)</f>
        <v>2797</v>
      </c>
      <c r="Q83" s="66">
        <f>VLOOKUP($A83,'S45'!$C:$BQ,52,0)</f>
        <v>296.39999999999998</v>
      </c>
      <c r="R83" s="66">
        <f>VLOOKUP($A83,'S45'!$C:$BQ,59,0)</f>
        <v>0</v>
      </c>
      <c r="S83" s="66">
        <f>VLOOKUP($A83,'S45'!$C:$BQ,60,0)</f>
        <v>14</v>
      </c>
      <c r="T83" s="58">
        <f>VLOOKUP($A83,'S46'!$C:$BQ,32,0)</f>
        <v>297.89999999999998</v>
      </c>
      <c r="U83" s="58">
        <f>VLOOKUP($A83,'S46'!$C:$BQ,39,0)</f>
        <v>210</v>
      </c>
      <c r="V83" s="58">
        <f>VLOOKUP($A83,'S46'!$C:$BQ,40,0)</f>
        <v>312</v>
      </c>
      <c r="W83" s="58">
        <f>VLOOKUP($A83,'S46'!$C:$BQ,22,0)</f>
        <v>2733.32629</v>
      </c>
      <c r="X83" s="66">
        <f>VLOOKUP($A83,'S46'!$C:$BQ,29,0)</f>
        <v>1886</v>
      </c>
      <c r="Y83" s="66">
        <f>VLOOKUP($A83,'S46'!$C:$BQ,30,0)</f>
        <v>2810</v>
      </c>
      <c r="Z83" s="66">
        <f>VLOOKUP($A83,'S46'!$C:$BQ,52,0)</f>
        <v>298.39999999999998</v>
      </c>
      <c r="AA83" s="66">
        <f>VLOOKUP($A83,'S46'!$C:$BQ,59,0)</f>
        <v>0</v>
      </c>
      <c r="AB83" s="66">
        <f>VLOOKUP($A83,'S46'!$C:$BQ,60,0)</f>
        <v>12</v>
      </c>
      <c r="AC83" s="58" t="e">
        <f>VLOOKUP($A83,'S47'!$C:$BQ,32,0)</f>
        <v>#N/A</v>
      </c>
      <c r="AD83" s="58" t="e">
        <f>VLOOKUP($A83,'S47'!$C:$BQ,39,0)</f>
        <v>#N/A</v>
      </c>
      <c r="AE83" s="58" t="e">
        <f>VLOOKUP($A83,'S47'!$C:$BQ,40,0)</f>
        <v>#N/A</v>
      </c>
      <c r="AF83" s="58" t="e">
        <f>VLOOKUP($A83,'S47'!$C:$BQ,22,0)</f>
        <v>#N/A</v>
      </c>
      <c r="AG83" s="66" t="e">
        <f>VLOOKUP($A83,'S47'!$C:$BQ,29,0)</f>
        <v>#N/A</v>
      </c>
      <c r="AH83" s="66" t="e">
        <f>VLOOKUP($A83,'S47'!$C:$BQ,30,0)</f>
        <v>#N/A</v>
      </c>
      <c r="AI83" s="66" t="e">
        <f>VLOOKUP($A83,'S47'!$C:$BQ,52,0)</f>
        <v>#N/A</v>
      </c>
      <c r="AJ83" s="66" t="e">
        <f>VLOOKUP($A83,'S47'!$C:$BQ,59,0)</f>
        <v>#N/A</v>
      </c>
      <c r="AK83" s="66" t="e">
        <f>VLOOKUP($A83,'S47'!$C:$BQ,60,0)</f>
        <v>#N/A</v>
      </c>
      <c r="AL83" s="58" t="e">
        <f>VLOOKUP($A83,'S48'!$C:$BQ,32,0)</f>
        <v>#N/A</v>
      </c>
      <c r="AM83" s="58" t="e">
        <f>VLOOKUP($A83,'S48'!$C:$BQ,39,0)</f>
        <v>#N/A</v>
      </c>
      <c r="AN83" s="58" t="e">
        <f>VLOOKUP($A83,'S48'!$C:$BQ,40,0)</f>
        <v>#N/A</v>
      </c>
      <c r="AO83" s="58" t="e">
        <f>VLOOKUP($A83,'S48'!$C:$BQ,22,0)</f>
        <v>#N/A</v>
      </c>
      <c r="AP83" s="66" t="e">
        <f>VLOOKUP($A83,'S48'!$C:$BQ,29,0)</f>
        <v>#N/A</v>
      </c>
      <c r="AQ83" s="66" t="e">
        <f>VLOOKUP($A83,'S48'!$C:$BQ,30,0)</f>
        <v>#N/A</v>
      </c>
      <c r="AR83" s="66" t="e">
        <f>VLOOKUP($A83,'S48'!$C:$BQ,52,0)</f>
        <v>#N/A</v>
      </c>
      <c r="AS83" s="66" t="e">
        <f>VLOOKUP($A83,'S48'!$C:$BQ,59,0)</f>
        <v>#N/A</v>
      </c>
      <c r="AT83" s="66" t="e">
        <f>VLOOKUP($A83,'S48'!$C:$BQ,60,0)</f>
        <v>#N/A</v>
      </c>
      <c r="AU83" s="58" t="e">
        <f>VLOOKUP($A83,'S49'!$C:$BQ,32,0)</f>
        <v>#N/A</v>
      </c>
      <c r="AV83" s="58" t="e">
        <f>VLOOKUP($A83,'S49'!$C:$BQ,39,0)</f>
        <v>#N/A</v>
      </c>
      <c r="AW83" s="58" t="e">
        <f>VLOOKUP($A83,'S49'!$C:$BQ,40,0)</f>
        <v>#N/A</v>
      </c>
      <c r="AX83" s="58" t="e">
        <f>VLOOKUP($A83,'S49'!$C:$BQ,22,0)</f>
        <v>#N/A</v>
      </c>
      <c r="AY83" s="66" t="e">
        <f>VLOOKUP($A83,'S49'!$C:$BQ,29,0)</f>
        <v>#N/A</v>
      </c>
      <c r="AZ83" s="66" t="e">
        <f>VLOOKUP($A83,'S49'!$C:$BQ,30,0)</f>
        <v>#N/A</v>
      </c>
      <c r="BA83" s="66" t="e">
        <f>VLOOKUP($A83,'S49'!$C:$BQ,52,0)</f>
        <v>#N/A</v>
      </c>
      <c r="BB83" s="66" t="e">
        <f>VLOOKUP($A83,'S49'!$C:$BQ,59,0)</f>
        <v>#N/A</v>
      </c>
      <c r="BC83" s="66" t="e">
        <f>VLOOKUP($A83,'S49'!$C:$BQ,60,0)</f>
        <v>#N/A</v>
      </c>
      <c r="BD83" s="58" t="e">
        <f>VLOOKUP($A83,'S50'!$C:$BQ,32,0)</f>
        <v>#N/A</v>
      </c>
      <c r="BE83" s="58" t="e">
        <f>VLOOKUP($A83,'S50'!$C:$BQ,39,0)</f>
        <v>#N/A</v>
      </c>
      <c r="BF83" s="58" t="e">
        <f>VLOOKUP($A83,'S50'!$C:$BQ,40,0)</f>
        <v>#N/A</v>
      </c>
      <c r="BG83" s="58" t="e">
        <f>VLOOKUP($A83,'S50'!$C:$BQ,22,0)</f>
        <v>#N/A</v>
      </c>
      <c r="BH83" s="66" t="e">
        <f>VLOOKUP($A83,'S50'!$C:$BQ,29,0)</f>
        <v>#N/A</v>
      </c>
      <c r="BI83" s="66" t="e">
        <f>VLOOKUP($A83,'S50'!$C:$BQ,30,0)</f>
        <v>#N/A</v>
      </c>
      <c r="BJ83" s="66" t="e">
        <f>VLOOKUP($A83,'S50'!$C:$BQ,52,0)</f>
        <v>#N/A</v>
      </c>
      <c r="BK83" s="66" t="e">
        <f>VLOOKUP($A83,'S50'!$C:$BQ,59,0)</f>
        <v>#N/A</v>
      </c>
      <c r="BL83" s="66" t="e">
        <f>VLOOKUP($A83,'S50'!$C:$BQ,60,0)</f>
        <v>#N/A</v>
      </c>
    </row>
    <row r="84" spans="1:64" x14ac:dyDescent="0.2">
      <c r="A84" s="57" t="s">
        <v>143</v>
      </c>
      <c r="B84" s="58">
        <f>VLOOKUP($A84,'S0 remplacer avec S44'!$C:$BQ,32,0)</f>
        <v>306.8</v>
      </c>
      <c r="C84" s="58">
        <f>VLOOKUP($A84,'S0 remplacer avec S44'!$C:$BQ,39,0)</f>
        <v>109</v>
      </c>
      <c r="D84" s="58">
        <f>VLOOKUP($A84,'S0 remplacer avec S44'!$C:$BQ,40,0)</f>
        <v>192</v>
      </c>
      <c r="E84" s="58">
        <f>VLOOKUP($A84,'S0 remplacer avec S44'!$C:$BQ,22,0)</f>
        <v>3078.0458199999998</v>
      </c>
      <c r="F84" s="66">
        <f>VLOOKUP($A84,'S0 remplacer avec S44'!$C:$BQ,29,0)</f>
        <v>703</v>
      </c>
      <c r="G84" s="66">
        <f>VLOOKUP($A84,'S0 remplacer avec S44'!$C:$BQ,30,0)</f>
        <v>1459</v>
      </c>
      <c r="H84" s="66">
        <f>VLOOKUP($A84,'S0 remplacer avec S44'!$C:$BQ,52,0)</f>
        <v>250.4</v>
      </c>
      <c r="I84" s="66">
        <f>VLOOKUP($A84,'S0 remplacer avec S44'!$C:$BQ,59,0)</f>
        <v>0</v>
      </c>
      <c r="J84" s="66">
        <f>VLOOKUP($A84,'S0 remplacer avec S44'!$C:$BQ,60,0)</f>
        <v>3</v>
      </c>
      <c r="K84" s="58">
        <f>VLOOKUP($A84,'S45'!$C:$BQ,32,0)</f>
        <v>311.3</v>
      </c>
      <c r="L84" s="58">
        <f>VLOOKUP($A84,'S45'!$C:$BQ,39,0)</f>
        <v>105</v>
      </c>
      <c r="M84" s="58">
        <f>VLOOKUP($A84,'S45'!$C:$BQ,40,0)</f>
        <v>188</v>
      </c>
      <c r="N84" s="58">
        <f>VLOOKUP($A84,'S45'!$C:$BQ,22,0)</f>
        <v>3101.2228799999998</v>
      </c>
      <c r="O84" s="66">
        <f>VLOOKUP($A84,'S45'!$C:$BQ,29,0)</f>
        <v>680</v>
      </c>
      <c r="P84" s="66">
        <f>VLOOKUP($A84,'S45'!$C:$BQ,30,0)</f>
        <v>1436</v>
      </c>
      <c r="Q84" s="66">
        <f>VLOOKUP($A84,'S45'!$C:$BQ,52,0)</f>
        <v>255.4</v>
      </c>
      <c r="R84" s="66">
        <f>VLOOKUP($A84,'S45'!$C:$BQ,59,0)</f>
        <v>0</v>
      </c>
      <c r="S84" s="66">
        <f>VLOOKUP($A84,'S45'!$C:$BQ,60,0)</f>
        <v>0</v>
      </c>
      <c r="T84" s="58">
        <f>VLOOKUP($A84,'S46'!$C:$BQ,32,0)</f>
        <v>312.8</v>
      </c>
      <c r="U84" s="58">
        <f>VLOOKUP($A84,'S46'!$C:$BQ,39,0)</f>
        <v>103</v>
      </c>
      <c r="V84" s="58">
        <f>VLOOKUP($A84,'S46'!$C:$BQ,40,0)</f>
        <v>186</v>
      </c>
      <c r="W84" s="58">
        <f>VLOOKUP($A84,'S46'!$C:$BQ,22,0)</f>
        <v>3046.65852</v>
      </c>
      <c r="X84" s="66">
        <f>VLOOKUP($A84,'S46'!$C:$BQ,29,0)</f>
        <v>734</v>
      </c>
      <c r="Y84" s="66">
        <f>VLOOKUP($A84,'S46'!$C:$BQ,30,0)</f>
        <v>1490</v>
      </c>
      <c r="Z84" s="66">
        <f>VLOOKUP($A84,'S46'!$C:$BQ,52,0)</f>
        <v>256.39999999999998</v>
      </c>
      <c r="AA84" s="66">
        <f>VLOOKUP($A84,'S46'!$C:$BQ,59,0)</f>
        <v>0</v>
      </c>
      <c r="AB84" s="66">
        <f>VLOOKUP($A84,'S46'!$C:$BQ,60,0)</f>
        <v>0</v>
      </c>
      <c r="AC84" s="58" t="e">
        <f>VLOOKUP($A84,'S47'!$C:$BQ,32,0)</f>
        <v>#N/A</v>
      </c>
      <c r="AD84" s="58" t="e">
        <f>VLOOKUP($A84,'S47'!$C:$BQ,39,0)</f>
        <v>#N/A</v>
      </c>
      <c r="AE84" s="58" t="e">
        <f>VLOOKUP($A84,'S47'!$C:$BQ,40,0)</f>
        <v>#N/A</v>
      </c>
      <c r="AF84" s="58" t="e">
        <f>VLOOKUP($A84,'S47'!$C:$BQ,22,0)</f>
        <v>#N/A</v>
      </c>
      <c r="AG84" s="66" t="e">
        <f>VLOOKUP($A84,'S47'!$C:$BQ,29,0)</f>
        <v>#N/A</v>
      </c>
      <c r="AH84" s="66" t="e">
        <f>VLOOKUP($A84,'S47'!$C:$BQ,30,0)</f>
        <v>#N/A</v>
      </c>
      <c r="AI84" s="66" t="e">
        <f>VLOOKUP($A84,'S47'!$C:$BQ,52,0)</f>
        <v>#N/A</v>
      </c>
      <c r="AJ84" s="66" t="e">
        <f>VLOOKUP($A84,'S47'!$C:$BQ,59,0)</f>
        <v>#N/A</v>
      </c>
      <c r="AK84" s="66" t="e">
        <f>VLOOKUP($A84,'S47'!$C:$BQ,60,0)</f>
        <v>#N/A</v>
      </c>
      <c r="AL84" s="58" t="e">
        <f>VLOOKUP($A84,'S48'!$C:$BQ,32,0)</f>
        <v>#N/A</v>
      </c>
      <c r="AM84" s="58" t="e">
        <f>VLOOKUP($A84,'S48'!$C:$BQ,39,0)</f>
        <v>#N/A</v>
      </c>
      <c r="AN84" s="58" t="e">
        <f>VLOOKUP($A84,'S48'!$C:$BQ,40,0)</f>
        <v>#N/A</v>
      </c>
      <c r="AO84" s="58" t="e">
        <f>VLOOKUP($A84,'S48'!$C:$BQ,22,0)</f>
        <v>#N/A</v>
      </c>
      <c r="AP84" s="66" t="e">
        <f>VLOOKUP($A84,'S48'!$C:$BQ,29,0)</f>
        <v>#N/A</v>
      </c>
      <c r="AQ84" s="66" t="e">
        <f>VLOOKUP($A84,'S48'!$C:$BQ,30,0)</f>
        <v>#N/A</v>
      </c>
      <c r="AR84" s="66" t="e">
        <f>VLOOKUP($A84,'S48'!$C:$BQ,52,0)</f>
        <v>#N/A</v>
      </c>
      <c r="AS84" s="66" t="e">
        <f>VLOOKUP($A84,'S48'!$C:$BQ,59,0)</f>
        <v>#N/A</v>
      </c>
      <c r="AT84" s="66" t="e">
        <f>VLOOKUP($A84,'S48'!$C:$BQ,60,0)</f>
        <v>#N/A</v>
      </c>
      <c r="AU84" s="58" t="e">
        <f>VLOOKUP($A84,'S49'!$C:$BQ,32,0)</f>
        <v>#N/A</v>
      </c>
      <c r="AV84" s="58" t="e">
        <f>VLOOKUP($A84,'S49'!$C:$BQ,39,0)</f>
        <v>#N/A</v>
      </c>
      <c r="AW84" s="58" t="e">
        <f>VLOOKUP($A84,'S49'!$C:$BQ,40,0)</f>
        <v>#N/A</v>
      </c>
      <c r="AX84" s="58" t="e">
        <f>VLOOKUP($A84,'S49'!$C:$BQ,22,0)</f>
        <v>#N/A</v>
      </c>
      <c r="AY84" s="66" t="e">
        <f>VLOOKUP($A84,'S49'!$C:$BQ,29,0)</f>
        <v>#N/A</v>
      </c>
      <c r="AZ84" s="66" t="e">
        <f>VLOOKUP($A84,'S49'!$C:$BQ,30,0)</f>
        <v>#N/A</v>
      </c>
      <c r="BA84" s="66" t="e">
        <f>VLOOKUP($A84,'S49'!$C:$BQ,52,0)</f>
        <v>#N/A</v>
      </c>
      <c r="BB84" s="66" t="e">
        <f>VLOOKUP($A84,'S49'!$C:$BQ,59,0)</f>
        <v>#N/A</v>
      </c>
      <c r="BC84" s="66" t="e">
        <f>VLOOKUP($A84,'S49'!$C:$BQ,60,0)</f>
        <v>#N/A</v>
      </c>
      <c r="BD84" s="58" t="e">
        <f>VLOOKUP($A84,'S50'!$C:$BQ,32,0)</f>
        <v>#N/A</v>
      </c>
      <c r="BE84" s="58" t="e">
        <f>VLOOKUP($A84,'S50'!$C:$BQ,39,0)</f>
        <v>#N/A</v>
      </c>
      <c r="BF84" s="58" t="e">
        <f>VLOOKUP($A84,'S50'!$C:$BQ,40,0)</f>
        <v>#N/A</v>
      </c>
      <c r="BG84" s="58" t="e">
        <f>VLOOKUP($A84,'S50'!$C:$BQ,22,0)</f>
        <v>#N/A</v>
      </c>
      <c r="BH84" s="66" t="e">
        <f>VLOOKUP($A84,'S50'!$C:$BQ,29,0)</f>
        <v>#N/A</v>
      </c>
      <c r="BI84" s="66" t="e">
        <f>VLOOKUP($A84,'S50'!$C:$BQ,30,0)</f>
        <v>#N/A</v>
      </c>
      <c r="BJ84" s="66" t="e">
        <f>VLOOKUP($A84,'S50'!$C:$BQ,52,0)</f>
        <v>#N/A</v>
      </c>
      <c r="BK84" s="66" t="e">
        <f>VLOOKUP($A84,'S50'!$C:$BQ,59,0)</f>
        <v>#N/A</v>
      </c>
      <c r="BL84" s="66" t="e">
        <f>VLOOKUP($A84,'S50'!$C:$BQ,60,0)</f>
        <v>#N/A</v>
      </c>
    </row>
    <row r="85" spans="1:64" x14ac:dyDescent="0.2">
      <c r="A85" s="57" t="s">
        <v>144</v>
      </c>
      <c r="B85" s="58">
        <f>VLOOKUP($A85,'S0 remplacer avec S44'!$C:$BQ,32,0)</f>
        <v>23.6</v>
      </c>
      <c r="C85" s="58">
        <f>VLOOKUP($A85,'S0 remplacer avec S44'!$C:$BQ,39,0)</f>
        <v>40</v>
      </c>
      <c r="D85" s="58">
        <f>VLOOKUP($A85,'S0 remplacer avec S44'!$C:$BQ,40,0)</f>
        <v>53</v>
      </c>
      <c r="E85" s="58">
        <f>VLOOKUP($A85,'S0 remplacer avec S44'!$C:$BQ,22,0)</f>
        <v>354.96262000000002</v>
      </c>
      <c r="F85" s="66">
        <f>VLOOKUP($A85,'S0 remplacer avec S44'!$C:$BQ,29,0)</f>
        <v>224</v>
      </c>
      <c r="G85" s="66">
        <f>VLOOKUP($A85,'S0 remplacer avec S44'!$C:$BQ,30,0)</f>
        <v>339</v>
      </c>
      <c r="H85" s="66">
        <f>VLOOKUP($A85,'S0 remplacer avec S44'!$C:$BQ,52,0)</f>
        <v>60.4</v>
      </c>
      <c r="I85" s="66">
        <f>VLOOKUP($A85,'S0 remplacer avec S44'!$C:$BQ,59,0)</f>
        <v>0</v>
      </c>
      <c r="J85" s="66">
        <f>VLOOKUP($A85,'S0 remplacer avec S44'!$C:$BQ,60,0)</f>
        <v>0</v>
      </c>
      <c r="K85" s="58">
        <f>VLOOKUP($A85,'S45'!$C:$BQ,32,0)</f>
        <v>23.6</v>
      </c>
      <c r="L85" s="58">
        <f>VLOOKUP($A85,'S45'!$C:$BQ,39,0)</f>
        <v>40</v>
      </c>
      <c r="M85" s="58">
        <f>VLOOKUP($A85,'S45'!$C:$BQ,40,0)</f>
        <v>53</v>
      </c>
      <c r="N85" s="58">
        <f>VLOOKUP($A85,'S45'!$C:$BQ,22,0)</f>
        <v>354.96262000000002</v>
      </c>
      <c r="O85" s="66">
        <f>VLOOKUP($A85,'S45'!$C:$BQ,29,0)</f>
        <v>224</v>
      </c>
      <c r="P85" s="66">
        <f>VLOOKUP($A85,'S45'!$C:$BQ,30,0)</f>
        <v>339</v>
      </c>
      <c r="Q85" s="66">
        <f>VLOOKUP($A85,'S45'!$C:$BQ,52,0)</f>
        <v>60.4</v>
      </c>
      <c r="R85" s="66">
        <f>VLOOKUP($A85,'S45'!$C:$BQ,59,0)</f>
        <v>0</v>
      </c>
      <c r="S85" s="66">
        <f>VLOOKUP($A85,'S45'!$C:$BQ,60,0)</f>
        <v>0</v>
      </c>
      <c r="T85" s="58">
        <f>VLOOKUP($A85,'S46'!$C:$BQ,32,0)</f>
        <v>23.6</v>
      </c>
      <c r="U85" s="58">
        <f>VLOOKUP($A85,'S46'!$C:$BQ,39,0)</f>
        <v>40</v>
      </c>
      <c r="V85" s="58">
        <f>VLOOKUP($A85,'S46'!$C:$BQ,40,0)</f>
        <v>53</v>
      </c>
      <c r="W85" s="58">
        <f>VLOOKUP($A85,'S46'!$C:$BQ,22,0)</f>
        <v>354.96262000000002</v>
      </c>
      <c r="X85" s="66">
        <f>VLOOKUP($A85,'S46'!$C:$BQ,29,0)</f>
        <v>224</v>
      </c>
      <c r="Y85" s="66">
        <f>VLOOKUP($A85,'S46'!$C:$BQ,30,0)</f>
        <v>339</v>
      </c>
      <c r="Z85" s="66">
        <f>VLOOKUP($A85,'S46'!$C:$BQ,52,0)</f>
        <v>60.4</v>
      </c>
      <c r="AA85" s="66">
        <f>VLOOKUP($A85,'S46'!$C:$BQ,59,0)</f>
        <v>0</v>
      </c>
      <c r="AB85" s="66">
        <f>VLOOKUP($A85,'S46'!$C:$BQ,60,0)</f>
        <v>0</v>
      </c>
      <c r="AC85" s="58" t="e">
        <f>VLOOKUP($A85,'S47'!$C:$BQ,32,0)</f>
        <v>#N/A</v>
      </c>
      <c r="AD85" s="58" t="e">
        <f>VLOOKUP($A85,'S47'!$C:$BQ,39,0)</f>
        <v>#N/A</v>
      </c>
      <c r="AE85" s="58" t="e">
        <f>VLOOKUP($A85,'S47'!$C:$BQ,40,0)</f>
        <v>#N/A</v>
      </c>
      <c r="AF85" s="58" t="e">
        <f>VLOOKUP($A85,'S47'!$C:$BQ,22,0)</f>
        <v>#N/A</v>
      </c>
      <c r="AG85" s="66" t="e">
        <f>VLOOKUP($A85,'S47'!$C:$BQ,29,0)</f>
        <v>#N/A</v>
      </c>
      <c r="AH85" s="66" t="e">
        <f>VLOOKUP($A85,'S47'!$C:$BQ,30,0)</f>
        <v>#N/A</v>
      </c>
      <c r="AI85" s="66" t="e">
        <f>VLOOKUP($A85,'S47'!$C:$BQ,52,0)</f>
        <v>#N/A</v>
      </c>
      <c r="AJ85" s="66" t="e">
        <f>VLOOKUP($A85,'S47'!$C:$BQ,59,0)</f>
        <v>#N/A</v>
      </c>
      <c r="AK85" s="66" t="e">
        <f>VLOOKUP($A85,'S47'!$C:$BQ,60,0)</f>
        <v>#N/A</v>
      </c>
      <c r="AL85" s="58" t="e">
        <f>VLOOKUP($A85,'S48'!$C:$BQ,32,0)</f>
        <v>#N/A</v>
      </c>
      <c r="AM85" s="58" t="e">
        <f>VLOOKUP($A85,'S48'!$C:$BQ,39,0)</f>
        <v>#N/A</v>
      </c>
      <c r="AN85" s="58" t="e">
        <f>VLOOKUP($A85,'S48'!$C:$BQ,40,0)</f>
        <v>#N/A</v>
      </c>
      <c r="AO85" s="58" t="e">
        <f>VLOOKUP($A85,'S48'!$C:$BQ,22,0)</f>
        <v>#N/A</v>
      </c>
      <c r="AP85" s="66" t="e">
        <f>VLOOKUP($A85,'S48'!$C:$BQ,29,0)</f>
        <v>#N/A</v>
      </c>
      <c r="AQ85" s="66" t="e">
        <f>VLOOKUP($A85,'S48'!$C:$BQ,30,0)</f>
        <v>#N/A</v>
      </c>
      <c r="AR85" s="66" t="e">
        <f>VLOOKUP($A85,'S48'!$C:$BQ,52,0)</f>
        <v>#N/A</v>
      </c>
      <c r="AS85" s="66" t="e">
        <f>VLOOKUP($A85,'S48'!$C:$BQ,59,0)</f>
        <v>#N/A</v>
      </c>
      <c r="AT85" s="66" t="e">
        <f>VLOOKUP($A85,'S48'!$C:$BQ,60,0)</f>
        <v>#N/A</v>
      </c>
      <c r="AU85" s="58" t="e">
        <f>VLOOKUP($A85,'S49'!$C:$BQ,32,0)</f>
        <v>#N/A</v>
      </c>
      <c r="AV85" s="58" t="e">
        <f>VLOOKUP($A85,'S49'!$C:$BQ,39,0)</f>
        <v>#N/A</v>
      </c>
      <c r="AW85" s="58" t="e">
        <f>VLOOKUP($A85,'S49'!$C:$BQ,40,0)</f>
        <v>#N/A</v>
      </c>
      <c r="AX85" s="58" t="e">
        <f>VLOOKUP($A85,'S49'!$C:$BQ,22,0)</f>
        <v>#N/A</v>
      </c>
      <c r="AY85" s="66" t="e">
        <f>VLOOKUP($A85,'S49'!$C:$BQ,29,0)</f>
        <v>#N/A</v>
      </c>
      <c r="AZ85" s="66" t="e">
        <f>VLOOKUP($A85,'S49'!$C:$BQ,30,0)</f>
        <v>#N/A</v>
      </c>
      <c r="BA85" s="66" t="e">
        <f>VLOOKUP($A85,'S49'!$C:$BQ,52,0)</f>
        <v>#N/A</v>
      </c>
      <c r="BB85" s="66" t="e">
        <f>VLOOKUP($A85,'S49'!$C:$BQ,59,0)</f>
        <v>#N/A</v>
      </c>
      <c r="BC85" s="66" t="e">
        <f>VLOOKUP($A85,'S49'!$C:$BQ,60,0)</f>
        <v>#N/A</v>
      </c>
      <c r="BD85" s="58" t="e">
        <f>VLOOKUP($A85,'S50'!$C:$BQ,32,0)</f>
        <v>#N/A</v>
      </c>
      <c r="BE85" s="58" t="e">
        <f>VLOOKUP($A85,'S50'!$C:$BQ,39,0)</f>
        <v>#N/A</v>
      </c>
      <c r="BF85" s="58" t="e">
        <f>VLOOKUP($A85,'S50'!$C:$BQ,40,0)</f>
        <v>#N/A</v>
      </c>
      <c r="BG85" s="58" t="e">
        <f>VLOOKUP($A85,'S50'!$C:$BQ,22,0)</f>
        <v>#N/A</v>
      </c>
      <c r="BH85" s="66" t="e">
        <f>VLOOKUP($A85,'S50'!$C:$BQ,29,0)</f>
        <v>#N/A</v>
      </c>
      <c r="BI85" s="66" t="e">
        <f>VLOOKUP($A85,'S50'!$C:$BQ,30,0)</f>
        <v>#N/A</v>
      </c>
      <c r="BJ85" s="66" t="e">
        <f>VLOOKUP($A85,'S50'!$C:$BQ,52,0)</f>
        <v>#N/A</v>
      </c>
      <c r="BK85" s="66" t="e">
        <f>VLOOKUP($A85,'S50'!$C:$BQ,59,0)</f>
        <v>#N/A</v>
      </c>
      <c r="BL85" s="66" t="e">
        <f>VLOOKUP($A85,'S50'!$C:$BQ,60,0)</f>
        <v>#N/A</v>
      </c>
    </row>
    <row r="86" spans="1:64" x14ac:dyDescent="0.2">
      <c r="A86" s="57" t="s">
        <v>146</v>
      </c>
      <c r="B86" s="58">
        <f>VLOOKUP($A86,'S0 remplacer avec S44'!$C:$BQ,32,0)</f>
        <v>65.2</v>
      </c>
      <c r="C86" s="58">
        <f>VLOOKUP($A86,'S0 remplacer avec S44'!$C:$BQ,39,0)</f>
        <v>38</v>
      </c>
      <c r="D86" s="58">
        <f>VLOOKUP($A86,'S0 remplacer avec S44'!$C:$BQ,40,0)</f>
        <v>59</v>
      </c>
      <c r="E86" s="58">
        <f>VLOOKUP($A86,'S0 remplacer avec S44'!$C:$BQ,22,0)</f>
        <v>368.50261</v>
      </c>
      <c r="F86" s="66">
        <f>VLOOKUP($A86,'S0 remplacer avec S44'!$C:$BQ,29,0)</f>
        <v>566</v>
      </c>
      <c r="G86" s="66">
        <f>VLOOKUP($A86,'S0 remplacer avec S44'!$C:$BQ,30,0)</f>
        <v>753</v>
      </c>
      <c r="H86" s="66">
        <f>VLOOKUP($A86,'S0 remplacer avec S44'!$C:$BQ,52,0)</f>
        <v>26</v>
      </c>
      <c r="I86" s="66">
        <f>VLOOKUP($A86,'S0 remplacer avec S44'!$C:$BQ,59,0)</f>
        <v>27</v>
      </c>
      <c r="J86" s="66">
        <f>VLOOKUP($A86,'S0 remplacer avec S44'!$C:$BQ,60,0)</f>
        <v>37</v>
      </c>
      <c r="K86" s="58">
        <f>VLOOKUP($A86,'S45'!$C:$BQ,32,0)</f>
        <v>65.2</v>
      </c>
      <c r="L86" s="58">
        <f>VLOOKUP($A86,'S45'!$C:$BQ,39,0)</f>
        <v>38</v>
      </c>
      <c r="M86" s="58">
        <f>VLOOKUP($A86,'S45'!$C:$BQ,40,0)</f>
        <v>59</v>
      </c>
      <c r="N86" s="58">
        <f>VLOOKUP($A86,'S45'!$C:$BQ,22,0)</f>
        <v>368.50261</v>
      </c>
      <c r="O86" s="66">
        <f>VLOOKUP($A86,'S45'!$C:$BQ,29,0)</f>
        <v>566</v>
      </c>
      <c r="P86" s="66">
        <f>VLOOKUP($A86,'S45'!$C:$BQ,30,0)</f>
        <v>753</v>
      </c>
      <c r="Q86" s="66">
        <f>VLOOKUP($A86,'S45'!$C:$BQ,52,0)</f>
        <v>26</v>
      </c>
      <c r="R86" s="66">
        <f>VLOOKUP($A86,'S45'!$C:$BQ,59,0)</f>
        <v>27</v>
      </c>
      <c r="S86" s="66">
        <f>VLOOKUP($A86,'S45'!$C:$BQ,60,0)</f>
        <v>37</v>
      </c>
      <c r="T86" s="58">
        <f>VLOOKUP($A86,'S46'!$C:$BQ,32,0)</f>
        <v>65.2</v>
      </c>
      <c r="U86" s="58">
        <f>VLOOKUP($A86,'S46'!$C:$BQ,39,0)</f>
        <v>38</v>
      </c>
      <c r="V86" s="58">
        <f>VLOOKUP($A86,'S46'!$C:$BQ,40,0)</f>
        <v>59</v>
      </c>
      <c r="W86" s="58">
        <f>VLOOKUP($A86,'S46'!$C:$BQ,22,0)</f>
        <v>368.50261</v>
      </c>
      <c r="X86" s="66">
        <f>VLOOKUP($A86,'S46'!$C:$BQ,29,0)</f>
        <v>566</v>
      </c>
      <c r="Y86" s="66">
        <f>VLOOKUP($A86,'S46'!$C:$BQ,30,0)</f>
        <v>753</v>
      </c>
      <c r="Z86" s="66">
        <f>VLOOKUP($A86,'S46'!$C:$BQ,52,0)</f>
        <v>26</v>
      </c>
      <c r="AA86" s="66">
        <f>VLOOKUP($A86,'S46'!$C:$BQ,59,0)</f>
        <v>27</v>
      </c>
      <c r="AB86" s="66">
        <f>VLOOKUP($A86,'S46'!$C:$BQ,60,0)</f>
        <v>37</v>
      </c>
      <c r="AC86" s="58" t="e">
        <f>VLOOKUP($A86,'S47'!$C:$BQ,32,0)</f>
        <v>#N/A</v>
      </c>
      <c r="AD86" s="58" t="e">
        <f>VLOOKUP($A86,'S47'!$C:$BQ,39,0)</f>
        <v>#N/A</v>
      </c>
      <c r="AE86" s="58" t="e">
        <f>VLOOKUP($A86,'S47'!$C:$BQ,40,0)</f>
        <v>#N/A</v>
      </c>
      <c r="AF86" s="58" t="e">
        <f>VLOOKUP($A86,'S47'!$C:$BQ,22,0)</f>
        <v>#N/A</v>
      </c>
      <c r="AG86" s="66" t="e">
        <f>VLOOKUP($A86,'S47'!$C:$BQ,29,0)</f>
        <v>#N/A</v>
      </c>
      <c r="AH86" s="66" t="e">
        <f>VLOOKUP($A86,'S47'!$C:$BQ,30,0)</f>
        <v>#N/A</v>
      </c>
      <c r="AI86" s="66" t="e">
        <f>VLOOKUP($A86,'S47'!$C:$BQ,52,0)</f>
        <v>#N/A</v>
      </c>
      <c r="AJ86" s="66" t="e">
        <f>VLOOKUP($A86,'S47'!$C:$BQ,59,0)</f>
        <v>#N/A</v>
      </c>
      <c r="AK86" s="66" t="e">
        <f>VLOOKUP($A86,'S47'!$C:$BQ,60,0)</f>
        <v>#N/A</v>
      </c>
      <c r="AL86" s="58" t="e">
        <f>VLOOKUP($A86,'S48'!$C:$BQ,32,0)</f>
        <v>#N/A</v>
      </c>
      <c r="AM86" s="58" t="e">
        <f>VLOOKUP($A86,'S48'!$C:$BQ,39,0)</f>
        <v>#N/A</v>
      </c>
      <c r="AN86" s="58" t="e">
        <f>VLOOKUP($A86,'S48'!$C:$BQ,40,0)</f>
        <v>#N/A</v>
      </c>
      <c r="AO86" s="58" t="e">
        <f>VLOOKUP($A86,'S48'!$C:$BQ,22,0)</f>
        <v>#N/A</v>
      </c>
      <c r="AP86" s="66" t="e">
        <f>VLOOKUP($A86,'S48'!$C:$BQ,29,0)</f>
        <v>#N/A</v>
      </c>
      <c r="AQ86" s="66" t="e">
        <f>VLOOKUP($A86,'S48'!$C:$BQ,30,0)</f>
        <v>#N/A</v>
      </c>
      <c r="AR86" s="66" t="e">
        <f>VLOOKUP($A86,'S48'!$C:$BQ,52,0)</f>
        <v>#N/A</v>
      </c>
      <c r="AS86" s="66" t="e">
        <f>VLOOKUP($A86,'S48'!$C:$BQ,59,0)</f>
        <v>#N/A</v>
      </c>
      <c r="AT86" s="66" t="e">
        <f>VLOOKUP($A86,'S48'!$C:$BQ,60,0)</f>
        <v>#N/A</v>
      </c>
      <c r="AU86" s="58" t="e">
        <f>VLOOKUP($A86,'S49'!$C:$BQ,32,0)</f>
        <v>#N/A</v>
      </c>
      <c r="AV86" s="58" t="e">
        <f>VLOOKUP($A86,'S49'!$C:$BQ,39,0)</f>
        <v>#N/A</v>
      </c>
      <c r="AW86" s="58" t="e">
        <f>VLOOKUP($A86,'S49'!$C:$BQ,40,0)</f>
        <v>#N/A</v>
      </c>
      <c r="AX86" s="58" t="e">
        <f>VLOOKUP($A86,'S49'!$C:$BQ,22,0)</f>
        <v>#N/A</v>
      </c>
      <c r="AY86" s="66" t="e">
        <f>VLOOKUP($A86,'S49'!$C:$BQ,29,0)</f>
        <v>#N/A</v>
      </c>
      <c r="AZ86" s="66" t="e">
        <f>VLOOKUP($A86,'S49'!$C:$BQ,30,0)</f>
        <v>#N/A</v>
      </c>
      <c r="BA86" s="66" t="e">
        <f>VLOOKUP($A86,'S49'!$C:$BQ,52,0)</f>
        <v>#N/A</v>
      </c>
      <c r="BB86" s="66" t="e">
        <f>VLOOKUP($A86,'S49'!$C:$BQ,59,0)</f>
        <v>#N/A</v>
      </c>
      <c r="BC86" s="66" t="e">
        <f>VLOOKUP($A86,'S49'!$C:$BQ,60,0)</f>
        <v>#N/A</v>
      </c>
      <c r="BD86" s="58" t="e">
        <f>VLOOKUP($A86,'S50'!$C:$BQ,32,0)</f>
        <v>#N/A</v>
      </c>
      <c r="BE86" s="58" t="e">
        <f>VLOOKUP($A86,'S50'!$C:$BQ,39,0)</f>
        <v>#N/A</v>
      </c>
      <c r="BF86" s="58" t="e">
        <f>VLOOKUP($A86,'S50'!$C:$BQ,40,0)</f>
        <v>#N/A</v>
      </c>
      <c r="BG86" s="58" t="e">
        <f>VLOOKUP($A86,'S50'!$C:$BQ,22,0)</f>
        <v>#N/A</v>
      </c>
      <c r="BH86" s="66" t="e">
        <f>VLOOKUP($A86,'S50'!$C:$BQ,29,0)</f>
        <v>#N/A</v>
      </c>
      <c r="BI86" s="66" t="e">
        <f>VLOOKUP($A86,'S50'!$C:$BQ,30,0)</f>
        <v>#N/A</v>
      </c>
      <c r="BJ86" s="66" t="e">
        <f>VLOOKUP($A86,'S50'!$C:$BQ,52,0)</f>
        <v>#N/A</v>
      </c>
      <c r="BK86" s="66" t="e">
        <f>VLOOKUP($A86,'S50'!$C:$BQ,59,0)</f>
        <v>#N/A</v>
      </c>
      <c r="BL86" s="66" t="e">
        <f>VLOOKUP($A86,'S50'!$C:$BQ,60,0)</f>
        <v>#N/A</v>
      </c>
    </row>
    <row r="87" spans="1:64" x14ac:dyDescent="0.2">
      <c r="A87" s="57" t="s">
        <v>147</v>
      </c>
      <c r="B87" s="58">
        <f>VLOOKUP($A87,'S0 remplacer avec S44'!$C:$BQ,32,0)</f>
        <v>264.39999999999998</v>
      </c>
      <c r="C87" s="58">
        <f>VLOOKUP($A87,'S0 remplacer avec S44'!$C:$BQ,39,0)</f>
        <v>26</v>
      </c>
      <c r="D87" s="58">
        <f>VLOOKUP($A87,'S0 remplacer avec S44'!$C:$BQ,40,0)</f>
        <v>84</v>
      </c>
      <c r="E87" s="58">
        <f>VLOOKUP($A87,'S0 remplacer avec S44'!$C:$BQ,22,0)</f>
        <v>2314.3428950000002</v>
      </c>
      <c r="F87" s="66">
        <f>VLOOKUP($A87,'S0 remplacer avec S44'!$C:$BQ,29,0)</f>
        <v>321</v>
      </c>
      <c r="G87" s="66">
        <f>VLOOKUP($A87,'S0 remplacer avec S44'!$C:$BQ,30,0)</f>
        <v>849</v>
      </c>
      <c r="H87" s="66">
        <f>VLOOKUP($A87,'S0 remplacer avec S44'!$C:$BQ,52,0)</f>
        <v>168.4</v>
      </c>
      <c r="I87" s="66">
        <f>VLOOKUP($A87,'S0 remplacer avec S44'!$C:$BQ,59,0)</f>
        <v>0</v>
      </c>
      <c r="J87" s="66">
        <f>VLOOKUP($A87,'S0 remplacer avec S44'!$C:$BQ,60,0)</f>
        <v>9</v>
      </c>
      <c r="K87" s="58">
        <f>VLOOKUP($A87,'S45'!$C:$BQ,32,0)</f>
        <v>263.89999999999998</v>
      </c>
      <c r="L87" s="58">
        <f>VLOOKUP($A87,'S45'!$C:$BQ,39,0)</f>
        <v>26</v>
      </c>
      <c r="M87" s="58">
        <f>VLOOKUP($A87,'S45'!$C:$BQ,40,0)</f>
        <v>84</v>
      </c>
      <c r="N87" s="58">
        <f>VLOOKUP($A87,'S45'!$C:$BQ,22,0)</f>
        <v>2341.4848050000001</v>
      </c>
      <c r="O87" s="66">
        <f>VLOOKUP($A87,'S45'!$C:$BQ,29,0)</f>
        <v>294</v>
      </c>
      <c r="P87" s="66">
        <f>VLOOKUP($A87,'S45'!$C:$BQ,30,0)</f>
        <v>821</v>
      </c>
      <c r="Q87" s="66">
        <f>VLOOKUP($A87,'S45'!$C:$BQ,52,0)</f>
        <v>169.4</v>
      </c>
      <c r="R87" s="66">
        <f>VLOOKUP($A87,'S45'!$C:$BQ,59,0)</f>
        <v>0</v>
      </c>
      <c r="S87" s="66">
        <f>VLOOKUP($A87,'S45'!$C:$BQ,60,0)</f>
        <v>8</v>
      </c>
      <c r="T87" s="58">
        <f>VLOOKUP($A87,'S46'!$C:$BQ,32,0)</f>
        <v>262.89999999999998</v>
      </c>
      <c r="U87" s="58">
        <f>VLOOKUP($A87,'S46'!$C:$BQ,39,0)</f>
        <v>27</v>
      </c>
      <c r="V87" s="58">
        <f>VLOOKUP($A87,'S46'!$C:$BQ,40,0)</f>
        <v>85</v>
      </c>
      <c r="W87" s="58">
        <f>VLOOKUP($A87,'S46'!$C:$BQ,22,0)</f>
        <v>2340.2378050000002</v>
      </c>
      <c r="X87" s="66">
        <f>VLOOKUP($A87,'S46'!$C:$BQ,29,0)</f>
        <v>296</v>
      </c>
      <c r="Y87" s="66">
        <f>VLOOKUP($A87,'S46'!$C:$BQ,30,0)</f>
        <v>823</v>
      </c>
      <c r="Z87" s="66">
        <f>VLOOKUP($A87,'S46'!$C:$BQ,52,0)</f>
        <v>169.4</v>
      </c>
      <c r="AA87" s="66">
        <f>VLOOKUP($A87,'S46'!$C:$BQ,59,0)</f>
        <v>0</v>
      </c>
      <c r="AB87" s="66">
        <f>VLOOKUP($A87,'S46'!$C:$BQ,60,0)</f>
        <v>8</v>
      </c>
      <c r="AC87" s="58" t="e">
        <f>VLOOKUP($A87,'S47'!$C:$BQ,32,0)</f>
        <v>#N/A</v>
      </c>
      <c r="AD87" s="58" t="e">
        <f>VLOOKUP($A87,'S47'!$C:$BQ,39,0)</f>
        <v>#N/A</v>
      </c>
      <c r="AE87" s="58" t="e">
        <f>VLOOKUP($A87,'S47'!$C:$BQ,40,0)</f>
        <v>#N/A</v>
      </c>
      <c r="AF87" s="58" t="e">
        <f>VLOOKUP($A87,'S47'!$C:$BQ,22,0)</f>
        <v>#N/A</v>
      </c>
      <c r="AG87" s="66" t="e">
        <f>VLOOKUP($A87,'S47'!$C:$BQ,29,0)</f>
        <v>#N/A</v>
      </c>
      <c r="AH87" s="66" t="e">
        <f>VLOOKUP($A87,'S47'!$C:$BQ,30,0)</f>
        <v>#N/A</v>
      </c>
      <c r="AI87" s="66" t="e">
        <f>VLOOKUP($A87,'S47'!$C:$BQ,52,0)</f>
        <v>#N/A</v>
      </c>
      <c r="AJ87" s="66" t="e">
        <f>VLOOKUP($A87,'S47'!$C:$BQ,59,0)</f>
        <v>#N/A</v>
      </c>
      <c r="AK87" s="66" t="e">
        <f>VLOOKUP($A87,'S47'!$C:$BQ,60,0)</f>
        <v>#N/A</v>
      </c>
      <c r="AL87" s="58" t="e">
        <f>VLOOKUP($A87,'S48'!$C:$BQ,32,0)</f>
        <v>#N/A</v>
      </c>
      <c r="AM87" s="58" t="e">
        <f>VLOOKUP($A87,'S48'!$C:$BQ,39,0)</f>
        <v>#N/A</v>
      </c>
      <c r="AN87" s="58" t="e">
        <f>VLOOKUP($A87,'S48'!$C:$BQ,40,0)</f>
        <v>#N/A</v>
      </c>
      <c r="AO87" s="58" t="e">
        <f>VLOOKUP($A87,'S48'!$C:$BQ,22,0)</f>
        <v>#N/A</v>
      </c>
      <c r="AP87" s="66" t="e">
        <f>VLOOKUP($A87,'S48'!$C:$BQ,29,0)</f>
        <v>#N/A</v>
      </c>
      <c r="AQ87" s="66" t="e">
        <f>VLOOKUP($A87,'S48'!$C:$BQ,30,0)</f>
        <v>#N/A</v>
      </c>
      <c r="AR87" s="66" t="e">
        <f>VLOOKUP($A87,'S48'!$C:$BQ,52,0)</f>
        <v>#N/A</v>
      </c>
      <c r="AS87" s="66" t="e">
        <f>VLOOKUP($A87,'S48'!$C:$BQ,59,0)</f>
        <v>#N/A</v>
      </c>
      <c r="AT87" s="66" t="e">
        <f>VLOOKUP($A87,'S48'!$C:$BQ,60,0)</f>
        <v>#N/A</v>
      </c>
      <c r="AU87" s="58" t="e">
        <f>VLOOKUP($A87,'S49'!$C:$BQ,32,0)</f>
        <v>#N/A</v>
      </c>
      <c r="AV87" s="58" t="e">
        <f>VLOOKUP($A87,'S49'!$C:$BQ,39,0)</f>
        <v>#N/A</v>
      </c>
      <c r="AW87" s="58" t="e">
        <f>VLOOKUP($A87,'S49'!$C:$BQ,40,0)</f>
        <v>#N/A</v>
      </c>
      <c r="AX87" s="58" t="e">
        <f>VLOOKUP($A87,'S49'!$C:$BQ,22,0)</f>
        <v>#N/A</v>
      </c>
      <c r="AY87" s="66" t="e">
        <f>VLOOKUP($A87,'S49'!$C:$BQ,29,0)</f>
        <v>#N/A</v>
      </c>
      <c r="AZ87" s="66" t="e">
        <f>VLOOKUP($A87,'S49'!$C:$BQ,30,0)</f>
        <v>#N/A</v>
      </c>
      <c r="BA87" s="66" t="e">
        <f>VLOOKUP($A87,'S49'!$C:$BQ,52,0)</f>
        <v>#N/A</v>
      </c>
      <c r="BB87" s="66" t="e">
        <f>VLOOKUP($A87,'S49'!$C:$BQ,59,0)</f>
        <v>#N/A</v>
      </c>
      <c r="BC87" s="66" t="e">
        <f>VLOOKUP($A87,'S49'!$C:$BQ,60,0)</f>
        <v>#N/A</v>
      </c>
      <c r="BD87" s="58" t="e">
        <f>VLOOKUP($A87,'S50'!$C:$BQ,32,0)</f>
        <v>#N/A</v>
      </c>
      <c r="BE87" s="58" t="e">
        <f>VLOOKUP($A87,'S50'!$C:$BQ,39,0)</f>
        <v>#N/A</v>
      </c>
      <c r="BF87" s="58" t="e">
        <f>VLOOKUP($A87,'S50'!$C:$BQ,40,0)</f>
        <v>#N/A</v>
      </c>
      <c r="BG87" s="58" t="e">
        <f>VLOOKUP($A87,'S50'!$C:$BQ,22,0)</f>
        <v>#N/A</v>
      </c>
      <c r="BH87" s="66" t="e">
        <f>VLOOKUP($A87,'S50'!$C:$BQ,29,0)</f>
        <v>#N/A</v>
      </c>
      <c r="BI87" s="66" t="e">
        <f>VLOOKUP($A87,'S50'!$C:$BQ,30,0)</f>
        <v>#N/A</v>
      </c>
      <c r="BJ87" s="66" t="e">
        <f>VLOOKUP($A87,'S50'!$C:$BQ,52,0)</f>
        <v>#N/A</v>
      </c>
      <c r="BK87" s="66" t="e">
        <f>VLOOKUP($A87,'S50'!$C:$BQ,59,0)</f>
        <v>#N/A</v>
      </c>
      <c r="BL87" s="66" t="e">
        <f>VLOOKUP($A87,'S50'!$C:$BQ,60,0)</f>
        <v>#N/A</v>
      </c>
    </row>
    <row r="88" spans="1:64" x14ac:dyDescent="0.2">
      <c r="A88" s="57" t="s">
        <v>148</v>
      </c>
      <c r="B88" s="58">
        <f>VLOOKUP($A88,'S0 remplacer avec S44'!$C:$BQ,32,0)</f>
        <v>290.7</v>
      </c>
      <c r="C88" s="58">
        <f>VLOOKUP($A88,'S0 remplacer avec S44'!$C:$BQ,39,0)</f>
        <v>79</v>
      </c>
      <c r="D88" s="58">
        <f>VLOOKUP($A88,'S0 remplacer avec S44'!$C:$BQ,40,0)</f>
        <v>153</v>
      </c>
      <c r="E88" s="58">
        <f>VLOOKUP($A88,'S0 remplacer avec S44'!$C:$BQ,22,0)</f>
        <v>2473.6033050000001</v>
      </c>
      <c r="F88" s="66">
        <f>VLOOKUP($A88,'S0 remplacer avec S44'!$C:$BQ,29,0)</f>
        <v>884</v>
      </c>
      <c r="G88" s="66">
        <f>VLOOKUP($A88,'S0 remplacer avec S44'!$C:$BQ,30,0)</f>
        <v>1555</v>
      </c>
      <c r="H88" s="66">
        <f>VLOOKUP($A88,'S0 remplacer avec S44'!$C:$BQ,52,0)</f>
        <v>229</v>
      </c>
      <c r="I88" s="66">
        <f>VLOOKUP($A88,'S0 remplacer avec S44'!$C:$BQ,59,0)</f>
        <v>0</v>
      </c>
      <c r="J88" s="66">
        <f>VLOOKUP($A88,'S0 remplacer avec S44'!$C:$BQ,60,0)</f>
        <v>0</v>
      </c>
      <c r="K88" s="58">
        <f>VLOOKUP($A88,'S45'!$C:$BQ,32,0)</f>
        <v>291.7</v>
      </c>
      <c r="L88" s="58">
        <f>VLOOKUP($A88,'S45'!$C:$BQ,39,0)</f>
        <v>78</v>
      </c>
      <c r="M88" s="58">
        <f>VLOOKUP($A88,'S45'!$C:$BQ,40,0)</f>
        <v>152</v>
      </c>
      <c r="N88" s="58">
        <f>VLOOKUP($A88,'S45'!$C:$BQ,22,0)</f>
        <v>2507.2538450000002</v>
      </c>
      <c r="O88" s="66">
        <f>VLOOKUP($A88,'S45'!$C:$BQ,29,0)</f>
        <v>850</v>
      </c>
      <c r="P88" s="66">
        <f>VLOOKUP($A88,'S45'!$C:$BQ,30,0)</f>
        <v>1522</v>
      </c>
      <c r="Q88" s="66">
        <f>VLOOKUP($A88,'S45'!$C:$BQ,52,0)</f>
        <v>233</v>
      </c>
      <c r="R88" s="66">
        <f>VLOOKUP($A88,'S45'!$C:$BQ,59,0)</f>
        <v>0</v>
      </c>
      <c r="S88" s="66">
        <f>VLOOKUP($A88,'S45'!$C:$BQ,60,0)</f>
        <v>0</v>
      </c>
      <c r="T88" s="58">
        <f>VLOOKUP($A88,'S46'!$C:$BQ,32,0)</f>
        <v>293.2</v>
      </c>
      <c r="U88" s="58">
        <f>VLOOKUP($A88,'S46'!$C:$BQ,39,0)</f>
        <v>76</v>
      </c>
      <c r="V88" s="58">
        <f>VLOOKUP($A88,'S46'!$C:$BQ,40,0)</f>
        <v>150</v>
      </c>
      <c r="W88" s="58">
        <f>VLOOKUP($A88,'S46'!$C:$BQ,22,0)</f>
        <v>2511.7253449999998</v>
      </c>
      <c r="X88" s="66">
        <f>VLOOKUP($A88,'S46'!$C:$BQ,29,0)</f>
        <v>846</v>
      </c>
      <c r="Y88" s="66">
        <f>VLOOKUP($A88,'S46'!$C:$BQ,30,0)</f>
        <v>1517</v>
      </c>
      <c r="Z88" s="66">
        <f>VLOOKUP($A88,'S46'!$C:$BQ,52,0)</f>
        <v>236</v>
      </c>
      <c r="AA88" s="66">
        <f>VLOOKUP($A88,'S46'!$C:$BQ,59,0)</f>
        <v>0</v>
      </c>
      <c r="AB88" s="66">
        <f>VLOOKUP($A88,'S46'!$C:$BQ,60,0)</f>
        <v>0</v>
      </c>
      <c r="AC88" s="58" t="e">
        <f>VLOOKUP($A88,'S47'!$C:$BQ,32,0)</f>
        <v>#N/A</v>
      </c>
      <c r="AD88" s="58" t="e">
        <f>VLOOKUP($A88,'S47'!$C:$BQ,39,0)</f>
        <v>#N/A</v>
      </c>
      <c r="AE88" s="58" t="e">
        <f>VLOOKUP($A88,'S47'!$C:$BQ,40,0)</f>
        <v>#N/A</v>
      </c>
      <c r="AF88" s="58" t="e">
        <f>VLOOKUP($A88,'S47'!$C:$BQ,22,0)</f>
        <v>#N/A</v>
      </c>
      <c r="AG88" s="66" t="e">
        <f>VLOOKUP($A88,'S47'!$C:$BQ,29,0)</f>
        <v>#N/A</v>
      </c>
      <c r="AH88" s="66" t="e">
        <f>VLOOKUP($A88,'S47'!$C:$BQ,30,0)</f>
        <v>#N/A</v>
      </c>
      <c r="AI88" s="66" t="e">
        <f>VLOOKUP($A88,'S47'!$C:$BQ,52,0)</f>
        <v>#N/A</v>
      </c>
      <c r="AJ88" s="66" t="e">
        <f>VLOOKUP($A88,'S47'!$C:$BQ,59,0)</f>
        <v>#N/A</v>
      </c>
      <c r="AK88" s="66" t="e">
        <f>VLOOKUP($A88,'S47'!$C:$BQ,60,0)</f>
        <v>#N/A</v>
      </c>
      <c r="AL88" s="58" t="e">
        <f>VLOOKUP($A88,'S48'!$C:$BQ,32,0)</f>
        <v>#N/A</v>
      </c>
      <c r="AM88" s="58" t="e">
        <f>VLOOKUP($A88,'S48'!$C:$BQ,39,0)</f>
        <v>#N/A</v>
      </c>
      <c r="AN88" s="58" t="e">
        <f>VLOOKUP($A88,'S48'!$C:$BQ,40,0)</f>
        <v>#N/A</v>
      </c>
      <c r="AO88" s="58" t="e">
        <f>VLOOKUP($A88,'S48'!$C:$BQ,22,0)</f>
        <v>#N/A</v>
      </c>
      <c r="AP88" s="66" t="e">
        <f>VLOOKUP($A88,'S48'!$C:$BQ,29,0)</f>
        <v>#N/A</v>
      </c>
      <c r="AQ88" s="66" t="e">
        <f>VLOOKUP($A88,'S48'!$C:$BQ,30,0)</f>
        <v>#N/A</v>
      </c>
      <c r="AR88" s="66" t="e">
        <f>VLOOKUP($A88,'S48'!$C:$BQ,52,0)</f>
        <v>#N/A</v>
      </c>
      <c r="AS88" s="66" t="e">
        <f>VLOOKUP($A88,'S48'!$C:$BQ,59,0)</f>
        <v>#N/A</v>
      </c>
      <c r="AT88" s="66" t="e">
        <f>VLOOKUP($A88,'S48'!$C:$BQ,60,0)</f>
        <v>#N/A</v>
      </c>
      <c r="AU88" s="58" t="e">
        <f>VLOOKUP($A88,'S49'!$C:$BQ,32,0)</f>
        <v>#N/A</v>
      </c>
      <c r="AV88" s="58" t="e">
        <f>VLOOKUP($A88,'S49'!$C:$BQ,39,0)</f>
        <v>#N/A</v>
      </c>
      <c r="AW88" s="58" t="e">
        <f>VLOOKUP($A88,'S49'!$C:$BQ,40,0)</f>
        <v>#N/A</v>
      </c>
      <c r="AX88" s="58" t="e">
        <f>VLOOKUP($A88,'S49'!$C:$BQ,22,0)</f>
        <v>#N/A</v>
      </c>
      <c r="AY88" s="66" t="e">
        <f>VLOOKUP($A88,'S49'!$C:$BQ,29,0)</f>
        <v>#N/A</v>
      </c>
      <c r="AZ88" s="66" t="e">
        <f>VLOOKUP($A88,'S49'!$C:$BQ,30,0)</f>
        <v>#N/A</v>
      </c>
      <c r="BA88" s="66" t="e">
        <f>VLOOKUP($A88,'S49'!$C:$BQ,52,0)</f>
        <v>#N/A</v>
      </c>
      <c r="BB88" s="66" t="e">
        <f>VLOOKUP($A88,'S49'!$C:$BQ,59,0)</f>
        <v>#N/A</v>
      </c>
      <c r="BC88" s="66" t="e">
        <f>VLOOKUP($A88,'S49'!$C:$BQ,60,0)</f>
        <v>#N/A</v>
      </c>
      <c r="BD88" s="58" t="e">
        <f>VLOOKUP($A88,'S50'!$C:$BQ,32,0)</f>
        <v>#N/A</v>
      </c>
      <c r="BE88" s="58" t="e">
        <f>VLOOKUP($A88,'S50'!$C:$BQ,39,0)</f>
        <v>#N/A</v>
      </c>
      <c r="BF88" s="58" t="e">
        <f>VLOOKUP($A88,'S50'!$C:$BQ,40,0)</f>
        <v>#N/A</v>
      </c>
      <c r="BG88" s="58" t="e">
        <f>VLOOKUP($A88,'S50'!$C:$BQ,22,0)</f>
        <v>#N/A</v>
      </c>
      <c r="BH88" s="66" t="e">
        <f>VLOOKUP($A88,'S50'!$C:$BQ,29,0)</f>
        <v>#N/A</v>
      </c>
      <c r="BI88" s="66" t="e">
        <f>VLOOKUP($A88,'S50'!$C:$BQ,30,0)</f>
        <v>#N/A</v>
      </c>
      <c r="BJ88" s="66" t="e">
        <f>VLOOKUP($A88,'S50'!$C:$BQ,52,0)</f>
        <v>#N/A</v>
      </c>
      <c r="BK88" s="66" t="e">
        <f>VLOOKUP($A88,'S50'!$C:$BQ,59,0)</f>
        <v>#N/A</v>
      </c>
      <c r="BL88" s="66" t="e">
        <f>VLOOKUP($A88,'S50'!$C:$BQ,60,0)</f>
        <v>#N/A</v>
      </c>
    </row>
    <row r="89" spans="1:64" x14ac:dyDescent="0.2">
      <c r="A89" s="57" t="s">
        <v>149</v>
      </c>
      <c r="B89" s="58">
        <f>VLOOKUP($A89,'S0 remplacer avec S44'!$C:$BQ,32,0)</f>
        <v>195.8</v>
      </c>
      <c r="C89" s="58">
        <f>VLOOKUP($A89,'S0 remplacer avec S44'!$C:$BQ,39,0)</f>
        <v>9</v>
      </c>
      <c r="D89" s="58">
        <f>VLOOKUP($A89,'S0 remplacer avec S44'!$C:$BQ,40,0)</f>
        <v>50</v>
      </c>
      <c r="E89" s="58">
        <f>VLOOKUP($A89,'S0 remplacer avec S44'!$C:$BQ,22,0)</f>
        <v>1780.5033900000001</v>
      </c>
      <c r="F89" s="66">
        <f>VLOOKUP($A89,'S0 remplacer avec S44'!$C:$BQ,29,0)</f>
        <v>80</v>
      </c>
      <c r="G89" s="66">
        <f>VLOOKUP($A89,'S0 remplacer avec S44'!$C:$BQ,30,0)</f>
        <v>452</v>
      </c>
      <c r="H89" s="66">
        <f>VLOOKUP($A89,'S0 remplacer avec S44'!$C:$BQ,52,0)</f>
        <v>142.6</v>
      </c>
      <c r="I89" s="66">
        <f>VLOOKUP($A89,'S0 remplacer avec S44'!$C:$BQ,59,0)</f>
        <v>0</v>
      </c>
      <c r="J89" s="66">
        <f>VLOOKUP($A89,'S0 remplacer avec S44'!$C:$BQ,60,0)</f>
        <v>0</v>
      </c>
      <c r="K89" s="58">
        <f>VLOOKUP($A89,'S45'!$C:$BQ,32,0)</f>
        <v>196.8</v>
      </c>
      <c r="L89" s="58">
        <f>VLOOKUP($A89,'S45'!$C:$BQ,39,0)</f>
        <v>8</v>
      </c>
      <c r="M89" s="58">
        <f>VLOOKUP($A89,'S45'!$C:$BQ,40,0)</f>
        <v>49</v>
      </c>
      <c r="N89" s="58">
        <f>VLOOKUP($A89,'S45'!$C:$BQ,22,0)</f>
        <v>1856.69579</v>
      </c>
      <c r="O89" s="66">
        <f>VLOOKUP($A89,'S45'!$C:$BQ,29,0)</f>
        <v>4</v>
      </c>
      <c r="P89" s="66">
        <f>VLOOKUP($A89,'S45'!$C:$BQ,30,0)</f>
        <v>376</v>
      </c>
      <c r="Q89" s="66">
        <f>VLOOKUP($A89,'S45'!$C:$BQ,52,0)</f>
        <v>144.6</v>
      </c>
      <c r="R89" s="66">
        <f>VLOOKUP($A89,'S45'!$C:$BQ,59,0)</f>
        <v>0</v>
      </c>
      <c r="S89" s="66">
        <f>VLOOKUP($A89,'S45'!$C:$BQ,60,0)</f>
        <v>0</v>
      </c>
      <c r="T89" s="58">
        <f>VLOOKUP($A89,'S46'!$C:$BQ,32,0)</f>
        <v>196.3</v>
      </c>
      <c r="U89" s="58">
        <f>VLOOKUP($A89,'S46'!$C:$BQ,39,0)</f>
        <v>9</v>
      </c>
      <c r="V89" s="58">
        <f>VLOOKUP($A89,'S46'!$C:$BQ,40,0)</f>
        <v>50</v>
      </c>
      <c r="W89" s="58">
        <f>VLOOKUP($A89,'S46'!$C:$BQ,22,0)</f>
        <v>1858.2697900000001</v>
      </c>
      <c r="X89" s="66">
        <f>VLOOKUP($A89,'S46'!$C:$BQ,29,0)</f>
        <v>2</v>
      </c>
      <c r="Y89" s="66">
        <f>VLOOKUP($A89,'S46'!$C:$BQ,30,0)</f>
        <v>374</v>
      </c>
      <c r="Z89" s="66">
        <f>VLOOKUP($A89,'S46'!$C:$BQ,52,0)</f>
        <v>145.6</v>
      </c>
      <c r="AA89" s="66">
        <f>VLOOKUP($A89,'S46'!$C:$BQ,59,0)</f>
        <v>0</v>
      </c>
      <c r="AB89" s="66">
        <f>VLOOKUP($A89,'S46'!$C:$BQ,60,0)</f>
        <v>0</v>
      </c>
      <c r="AC89" s="58" t="e">
        <f>VLOOKUP($A89,'S47'!$C:$BQ,32,0)</f>
        <v>#N/A</v>
      </c>
      <c r="AD89" s="58" t="e">
        <f>VLOOKUP($A89,'S47'!$C:$BQ,39,0)</f>
        <v>#N/A</v>
      </c>
      <c r="AE89" s="58" t="e">
        <f>VLOOKUP($A89,'S47'!$C:$BQ,40,0)</f>
        <v>#N/A</v>
      </c>
      <c r="AF89" s="58" t="e">
        <f>VLOOKUP($A89,'S47'!$C:$BQ,22,0)</f>
        <v>#N/A</v>
      </c>
      <c r="AG89" s="66" t="e">
        <f>VLOOKUP($A89,'S47'!$C:$BQ,29,0)</f>
        <v>#N/A</v>
      </c>
      <c r="AH89" s="66" t="e">
        <f>VLOOKUP($A89,'S47'!$C:$BQ,30,0)</f>
        <v>#N/A</v>
      </c>
      <c r="AI89" s="66" t="e">
        <f>VLOOKUP($A89,'S47'!$C:$BQ,52,0)</f>
        <v>#N/A</v>
      </c>
      <c r="AJ89" s="66" t="e">
        <f>VLOOKUP($A89,'S47'!$C:$BQ,59,0)</f>
        <v>#N/A</v>
      </c>
      <c r="AK89" s="66" t="e">
        <f>VLOOKUP($A89,'S47'!$C:$BQ,60,0)</f>
        <v>#N/A</v>
      </c>
      <c r="AL89" s="58" t="e">
        <f>VLOOKUP($A89,'S48'!$C:$BQ,32,0)</f>
        <v>#N/A</v>
      </c>
      <c r="AM89" s="58" t="e">
        <f>VLOOKUP($A89,'S48'!$C:$BQ,39,0)</f>
        <v>#N/A</v>
      </c>
      <c r="AN89" s="58" t="e">
        <f>VLOOKUP($A89,'S48'!$C:$BQ,40,0)</f>
        <v>#N/A</v>
      </c>
      <c r="AO89" s="58" t="e">
        <f>VLOOKUP($A89,'S48'!$C:$BQ,22,0)</f>
        <v>#N/A</v>
      </c>
      <c r="AP89" s="66" t="e">
        <f>VLOOKUP($A89,'S48'!$C:$BQ,29,0)</f>
        <v>#N/A</v>
      </c>
      <c r="AQ89" s="66" t="e">
        <f>VLOOKUP($A89,'S48'!$C:$BQ,30,0)</f>
        <v>#N/A</v>
      </c>
      <c r="AR89" s="66" t="e">
        <f>VLOOKUP($A89,'S48'!$C:$BQ,52,0)</f>
        <v>#N/A</v>
      </c>
      <c r="AS89" s="66" t="e">
        <f>VLOOKUP($A89,'S48'!$C:$BQ,59,0)</f>
        <v>#N/A</v>
      </c>
      <c r="AT89" s="66" t="e">
        <f>VLOOKUP($A89,'S48'!$C:$BQ,60,0)</f>
        <v>#N/A</v>
      </c>
      <c r="AU89" s="58" t="e">
        <f>VLOOKUP($A89,'S49'!$C:$BQ,32,0)</f>
        <v>#N/A</v>
      </c>
      <c r="AV89" s="58" t="e">
        <f>VLOOKUP($A89,'S49'!$C:$BQ,39,0)</f>
        <v>#N/A</v>
      </c>
      <c r="AW89" s="58" t="e">
        <f>VLOOKUP($A89,'S49'!$C:$BQ,40,0)</f>
        <v>#N/A</v>
      </c>
      <c r="AX89" s="58" t="e">
        <f>VLOOKUP($A89,'S49'!$C:$BQ,22,0)</f>
        <v>#N/A</v>
      </c>
      <c r="AY89" s="66" t="e">
        <f>VLOOKUP($A89,'S49'!$C:$BQ,29,0)</f>
        <v>#N/A</v>
      </c>
      <c r="AZ89" s="66" t="e">
        <f>VLOOKUP($A89,'S49'!$C:$BQ,30,0)</f>
        <v>#N/A</v>
      </c>
      <c r="BA89" s="66" t="e">
        <f>VLOOKUP($A89,'S49'!$C:$BQ,52,0)</f>
        <v>#N/A</v>
      </c>
      <c r="BB89" s="66" t="e">
        <f>VLOOKUP($A89,'S49'!$C:$BQ,59,0)</f>
        <v>#N/A</v>
      </c>
      <c r="BC89" s="66" t="e">
        <f>VLOOKUP($A89,'S49'!$C:$BQ,60,0)</f>
        <v>#N/A</v>
      </c>
      <c r="BD89" s="58" t="e">
        <f>VLOOKUP($A89,'S50'!$C:$BQ,32,0)</f>
        <v>#N/A</v>
      </c>
      <c r="BE89" s="58" t="e">
        <f>VLOOKUP($A89,'S50'!$C:$BQ,39,0)</f>
        <v>#N/A</v>
      </c>
      <c r="BF89" s="58" t="e">
        <f>VLOOKUP($A89,'S50'!$C:$BQ,40,0)</f>
        <v>#N/A</v>
      </c>
      <c r="BG89" s="58" t="e">
        <f>VLOOKUP($A89,'S50'!$C:$BQ,22,0)</f>
        <v>#N/A</v>
      </c>
      <c r="BH89" s="66" t="e">
        <f>VLOOKUP($A89,'S50'!$C:$BQ,29,0)</f>
        <v>#N/A</v>
      </c>
      <c r="BI89" s="66" t="e">
        <f>VLOOKUP($A89,'S50'!$C:$BQ,30,0)</f>
        <v>#N/A</v>
      </c>
      <c r="BJ89" s="66" t="e">
        <f>VLOOKUP($A89,'S50'!$C:$BQ,52,0)</f>
        <v>#N/A</v>
      </c>
      <c r="BK89" s="66" t="e">
        <f>VLOOKUP($A89,'S50'!$C:$BQ,59,0)</f>
        <v>#N/A</v>
      </c>
      <c r="BL89" s="66" t="e">
        <f>VLOOKUP($A89,'S50'!$C:$BQ,60,0)</f>
        <v>#N/A</v>
      </c>
    </row>
    <row r="90" spans="1:64" x14ac:dyDescent="0.2">
      <c r="A90" s="57" t="s">
        <v>150</v>
      </c>
      <c r="B90" s="58">
        <f>VLOOKUP($A90,'S0 remplacer avec S44'!$C:$BQ,32,0)</f>
        <v>320.60000000000002</v>
      </c>
      <c r="C90" s="58">
        <f>VLOOKUP($A90,'S0 remplacer avec S44'!$C:$BQ,39,0)</f>
        <v>56</v>
      </c>
      <c r="D90" s="58">
        <f>VLOOKUP($A90,'S0 remplacer avec S44'!$C:$BQ,40,0)</f>
        <v>132</v>
      </c>
      <c r="E90" s="58">
        <f>VLOOKUP($A90,'S0 remplacer avec S44'!$C:$BQ,22,0)</f>
        <v>2211.465655</v>
      </c>
      <c r="F90" s="66">
        <f>VLOOKUP($A90,'S0 remplacer avec S44'!$C:$BQ,29,0)</f>
        <v>1212</v>
      </c>
      <c r="G90" s="66">
        <f>VLOOKUP($A90,'S0 remplacer avec S44'!$C:$BQ,30,0)</f>
        <v>1896</v>
      </c>
      <c r="H90" s="66">
        <f>VLOOKUP($A90,'S0 remplacer avec S44'!$C:$BQ,52,0)</f>
        <v>143.19999999999999</v>
      </c>
      <c r="I90" s="66">
        <f>VLOOKUP($A90,'S0 remplacer avec S44'!$C:$BQ,59,0)</f>
        <v>48</v>
      </c>
      <c r="J90" s="66">
        <f>VLOOKUP($A90,'S0 remplacer avec S44'!$C:$BQ,60,0)</f>
        <v>87</v>
      </c>
      <c r="K90" s="58">
        <f>VLOOKUP($A90,'S45'!$C:$BQ,32,0)</f>
        <v>326.60000000000002</v>
      </c>
      <c r="L90" s="58">
        <f>VLOOKUP($A90,'S45'!$C:$BQ,39,0)</f>
        <v>50</v>
      </c>
      <c r="M90" s="58">
        <f>VLOOKUP($A90,'S45'!$C:$BQ,40,0)</f>
        <v>126</v>
      </c>
      <c r="N90" s="58">
        <f>VLOOKUP($A90,'S45'!$C:$BQ,22,0)</f>
        <v>2280.0541149999999</v>
      </c>
      <c r="O90" s="66">
        <f>VLOOKUP($A90,'S45'!$C:$BQ,29,0)</f>
        <v>1143</v>
      </c>
      <c r="P90" s="66">
        <f>VLOOKUP($A90,'S45'!$C:$BQ,30,0)</f>
        <v>1828</v>
      </c>
      <c r="Q90" s="66">
        <f>VLOOKUP($A90,'S45'!$C:$BQ,52,0)</f>
        <v>146.19999999999999</v>
      </c>
      <c r="R90" s="66">
        <f>VLOOKUP($A90,'S45'!$C:$BQ,59,0)</f>
        <v>45</v>
      </c>
      <c r="S90" s="66">
        <f>VLOOKUP($A90,'S45'!$C:$BQ,60,0)</f>
        <v>84</v>
      </c>
      <c r="T90" s="58">
        <f>VLOOKUP($A90,'S46'!$C:$BQ,32,0)</f>
        <v>327.10000000000002</v>
      </c>
      <c r="U90" s="58">
        <f>VLOOKUP($A90,'S46'!$C:$BQ,39,0)</f>
        <v>50</v>
      </c>
      <c r="V90" s="58">
        <f>VLOOKUP($A90,'S46'!$C:$BQ,40,0)</f>
        <v>125</v>
      </c>
      <c r="W90" s="58">
        <f>VLOOKUP($A90,'S46'!$C:$BQ,22,0)</f>
        <v>2283.9616850000002</v>
      </c>
      <c r="X90" s="66">
        <f>VLOOKUP($A90,'S46'!$C:$BQ,29,0)</f>
        <v>1139</v>
      </c>
      <c r="Y90" s="66">
        <f>VLOOKUP($A90,'S46'!$C:$BQ,30,0)</f>
        <v>1824</v>
      </c>
      <c r="Z90" s="66">
        <f>VLOOKUP($A90,'S46'!$C:$BQ,52,0)</f>
        <v>146.19999999999999</v>
      </c>
      <c r="AA90" s="66">
        <f>VLOOKUP($A90,'S46'!$C:$BQ,59,0)</f>
        <v>45</v>
      </c>
      <c r="AB90" s="66">
        <f>VLOOKUP($A90,'S46'!$C:$BQ,60,0)</f>
        <v>84</v>
      </c>
      <c r="AC90" s="58" t="e">
        <f>VLOOKUP($A90,'S47'!$C:$BQ,32,0)</f>
        <v>#N/A</v>
      </c>
      <c r="AD90" s="58" t="e">
        <f>VLOOKUP($A90,'S47'!$C:$BQ,39,0)</f>
        <v>#N/A</v>
      </c>
      <c r="AE90" s="58" t="e">
        <f>VLOOKUP($A90,'S47'!$C:$BQ,40,0)</f>
        <v>#N/A</v>
      </c>
      <c r="AF90" s="58" t="e">
        <f>VLOOKUP($A90,'S47'!$C:$BQ,22,0)</f>
        <v>#N/A</v>
      </c>
      <c r="AG90" s="66" t="e">
        <f>VLOOKUP($A90,'S47'!$C:$BQ,29,0)</f>
        <v>#N/A</v>
      </c>
      <c r="AH90" s="66" t="e">
        <f>VLOOKUP($A90,'S47'!$C:$BQ,30,0)</f>
        <v>#N/A</v>
      </c>
      <c r="AI90" s="66" t="e">
        <f>VLOOKUP($A90,'S47'!$C:$BQ,52,0)</f>
        <v>#N/A</v>
      </c>
      <c r="AJ90" s="66" t="e">
        <f>VLOOKUP($A90,'S47'!$C:$BQ,59,0)</f>
        <v>#N/A</v>
      </c>
      <c r="AK90" s="66" t="e">
        <f>VLOOKUP($A90,'S47'!$C:$BQ,60,0)</f>
        <v>#N/A</v>
      </c>
      <c r="AL90" s="58" t="e">
        <f>VLOOKUP($A90,'S48'!$C:$BQ,32,0)</f>
        <v>#N/A</v>
      </c>
      <c r="AM90" s="58" t="e">
        <f>VLOOKUP($A90,'S48'!$C:$BQ,39,0)</f>
        <v>#N/A</v>
      </c>
      <c r="AN90" s="58" t="e">
        <f>VLOOKUP($A90,'S48'!$C:$BQ,40,0)</f>
        <v>#N/A</v>
      </c>
      <c r="AO90" s="58" t="e">
        <f>VLOOKUP($A90,'S48'!$C:$BQ,22,0)</f>
        <v>#N/A</v>
      </c>
      <c r="AP90" s="66" t="e">
        <f>VLOOKUP($A90,'S48'!$C:$BQ,29,0)</f>
        <v>#N/A</v>
      </c>
      <c r="AQ90" s="66" t="e">
        <f>VLOOKUP($A90,'S48'!$C:$BQ,30,0)</f>
        <v>#N/A</v>
      </c>
      <c r="AR90" s="66" t="e">
        <f>VLOOKUP($A90,'S48'!$C:$BQ,52,0)</f>
        <v>#N/A</v>
      </c>
      <c r="AS90" s="66" t="e">
        <f>VLOOKUP($A90,'S48'!$C:$BQ,59,0)</f>
        <v>#N/A</v>
      </c>
      <c r="AT90" s="66" t="e">
        <f>VLOOKUP($A90,'S48'!$C:$BQ,60,0)</f>
        <v>#N/A</v>
      </c>
      <c r="AU90" s="58" t="e">
        <f>VLOOKUP($A90,'S49'!$C:$BQ,32,0)</f>
        <v>#N/A</v>
      </c>
      <c r="AV90" s="58" t="e">
        <f>VLOOKUP($A90,'S49'!$C:$BQ,39,0)</f>
        <v>#N/A</v>
      </c>
      <c r="AW90" s="58" t="e">
        <f>VLOOKUP($A90,'S49'!$C:$BQ,40,0)</f>
        <v>#N/A</v>
      </c>
      <c r="AX90" s="58" t="e">
        <f>VLOOKUP($A90,'S49'!$C:$BQ,22,0)</f>
        <v>#N/A</v>
      </c>
      <c r="AY90" s="66" t="e">
        <f>VLOOKUP($A90,'S49'!$C:$BQ,29,0)</f>
        <v>#N/A</v>
      </c>
      <c r="AZ90" s="66" t="e">
        <f>VLOOKUP($A90,'S49'!$C:$BQ,30,0)</f>
        <v>#N/A</v>
      </c>
      <c r="BA90" s="66" t="e">
        <f>VLOOKUP($A90,'S49'!$C:$BQ,52,0)</f>
        <v>#N/A</v>
      </c>
      <c r="BB90" s="66" t="e">
        <f>VLOOKUP($A90,'S49'!$C:$BQ,59,0)</f>
        <v>#N/A</v>
      </c>
      <c r="BC90" s="66" t="e">
        <f>VLOOKUP($A90,'S49'!$C:$BQ,60,0)</f>
        <v>#N/A</v>
      </c>
      <c r="BD90" s="58" t="e">
        <f>VLOOKUP($A90,'S50'!$C:$BQ,32,0)</f>
        <v>#N/A</v>
      </c>
      <c r="BE90" s="58" t="e">
        <f>VLOOKUP($A90,'S50'!$C:$BQ,39,0)</f>
        <v>#N/A</v>
      </c>
      <c r="BF90" s="58" t="e">
        <f>VLOOKUP($A90,'S50'!$C:$BQ,40,0)</f>
        <v>#N/A</v>
      </c>
      <c r="BG90" s="58" t="e">
        <f>VLOOKUP($A90,'S50'!$C:$BQ,22,0)</f>
        <v>#N/A</v>
      </c>
      <c r="BH90" s="66" t="e">
        <f>VLOOKUP($A90,'S50'!$C:$BQ,29,0)</f>
        <v>#N/A</v>
      </c>
      <c r="BI90" s="66" t="e">
        <f>VLOOKUP($A90,'S50'!$C:$BQ,30,0)</f>
        <v>#N/A</v>
      </c>
      <c r="BJ90" s="66" t="e">
        <f>VLOOKUP($A90,'S50'!$C:$BQ,52,0)</f>
        <v>#N/A</v>
      </c>
      <c r="BK90" s="66" t="e">
        <f>VLOOKUP($A90,'S50'!$C:$BQ,59,0)</f>
        <v>#N/A</v>
      </c>
      <c r="BL90" s="66" t="e">
        <f>VLOOKUP($A90,'S50'!$C:$BQ,60,0)</f>
        <v>#N/A</v>
      </c>
    </row>
    <row r="91" spans="1:64" x14ac:dyDescent="0.2">
      <c r="A91" s="57" t="s">
        <v>151</v>
      </c>
      <c r="B91" s="58">
        <f>VLOOKUP($A91,'S0 remplacer avec S44'!$C:$BQ,32,0)</f>
        <v>302.45</v>
      </c>
      <c r="C91" s="58">
        <f>VLOOKUP($A91,'S0 remplacer avec S44'!$C:$BQ,39,0)</f>
        <v>35</v>
      </c>
      <c r="D91" s="58">
        <f>VLOOKUP($A91,'S0 remplacer avec S44'!$C:$BQ,40,0)</f>
        <v>102</v>
      </c>
      <c r="E91" s="58">
        <f>VLOOKUP($A91,'S0 remplacer avec S44'!$C:$BQ,22,0)</f>
        <v>2406.7459749999998</v>
      </c>
      <c r="F91" s="66">
        <f>VLOOKUP($A91,'S0 remplacer avec S44'!$C:$BQ,29,0)</f>
        <v>658</v>
      </c>
      <c r="G91" s="66">
        <f>VLOOKUP($A91,'S0 remplacer avec S44'!$C:$BQ,30,0)</f>
        <v>1271</v>
      </c>
      <c r="H91" s="66">
        <f>VLOOKUP($A91,'S0 remplacer avec S44'!$C:$BQ,52,0)</f>
        <v>142</v>
      </c>
      <c r="I91" s="66">
        <f>VLOOKUP($A91,'S0 remplacer avec S44'!$C:$BQ,59,0)</f>
        <v>30</v>
      </c>
      <c r="J91" s="66">
        <f>VLOOKUP($A91,'S0 remplacer avec S44'!$C:$BQ,60,0)</f>
        <v>64</v>
      </c>
      <c r="K91" s="58">
        <f>VLOOKUP($A91,'S45'!$C:$BQ,32,0)</f>
        <v>307.95</v>
      </c>
      <c r="L91" s="58">
        <f>VLOOKUP($A91,'S45'!$C:$BQ,39,0)</f>
        <v>29</v>
      </c>
      <c r="M91" s="58">
        <f>VLOOKUP($A91,'S45'!$C:$BQ,40,0)</f>
        <v>97</v>
      </c>
      <c r="N91" s="58">
        <f>VLOOKUP($A91,'S45'!$C:$BQ,22,0)</f>
        <v>2527.419985</v>
      </c>
      <c r="O91" s="66">
        <f>VLOOKUP($A91,'S45'!$C:$BQ,29,0)</f>
        <v>537</v>
      </c>
      <c r="P91" s="66">
        <f>VLOOKUP($A91,'S45'!$C:$BQ,30,0)</f>
        <v>1150</v>
      </c>
      <c r="Q91" s="66">
        <f>VLOOKUP($A91,'S45'!$C:$BQ,52,0)</f>
        <v>154</v>
      </c>
      <c r="R91" s="66">
        <f>VLOOKUP($A91,'S45'!$C:$BQ,59,0)</f>
        <v>18</v>
      </c>
      <c r="S91" s="66">
        <f>VLOOKUP($A91,'S45'!$C:$BQ,60,0)</f>
        <v>52</v>
      </c>
      <c r="T91" s="58">
        <f>VLOOKUP($A91,'S46'!$C:$BQ,32,0)</f>
        <v>307.45</v>
      </c>
      <c r="U91" s="58">
        <f>VLOOKUP($A91,'S46'!$C:$BQ,39,0)</f>
        <v>30</v>
      </c>
      <c r="V91" s="58">
        <f>VLOOKUP($A91,'S46'!$C:$BQ,40,0)</f>
        <v>97</v>
      </c>
      <c r="W91" s="58">
        <f>VLOOKUP($A91,'S46'!$C:$BQ,22,0)</f>
        <v>2528.8302650000001</v>
      </c>
      <c r="X91" s="66">
        <f>VLOOKUP($A91,'S46'!$C:$BQ,29,0)</f>
        <v>536</v>
      </c>
      <c r="Y91" s="66">
        <f>VLOOKUP($A91,'S46'!$C:$BQ,30,0)</f>
        <v>1148</v>
      </c>
      <c r="Z91" s="66">
        <f>VLOOKUP($A91,'S46'!$C:$BQ,52,0)</f>
        <v>159</v>
      </c>
      <c r="AA91" s="66">
        <f>VLOOKUP($A91,'S46'!$C:$BQ,59,0)</f>
        <v>13</v>
      </c>
      <c r="AB91" s="66">
        <f>VLOOKUP($A91,'S46'!$C:$BQ,60,0)</f>
        <v>47</v>
      </c>
      <c r="AC91" s="58" t="e">
        <f>VLOOKUP($A91,'S47'!$C:$BQ,32,0)</f>
        <v>#N/A</v>
      </c>
      <c r="AD91" s="58" t="e">
        <f>VLOOKUP($A91,'S47'!$C:$BQ,39,0)</f>
        <v>#N/A</v>
      </c>
      <c r="AE91" s="58" t="e">
        <f>VLOOKUP($A91,'S47'!$C:$BQ,40,0)</f>
        <v>#N/A</v>
      </c>
      <c r="AF91" s="58" t="e">
        <f>VLOOKUP($A91,'S47'!$C:$BQ,22,0)</f>
        <v>#N/A</v>
      </c>
      <c r="AG91" s="66" t="e">
        <f>VLOOKUP($A91,'S47'!$C:$BQ,29,0)</f>
        <v>#N/A</v>
      </c>
      <c r="AH91" s="66" t="e">
        <f>VLOOKUP($A91,'S47'!$C:$BQ,30,0)</f>
        <v>#N/A</v>
      </c>
      <c r="AI91" s="66" t="e">
        <f>VLOOKUP($A91,'S47'!$C:$BQ,52,0)</f>
        <v>#N/A</v>
      </c>
      <c r="AJ91" s="66" t="e">
        <f>VLOOKUP($A91,'S47'!$C:$BQ,59,0)</f>
        <v>#N/A</v>
      </c>
      <c r="AK91" s="66" t="e">
        <f>VLOOKUP($A91,'S47'!$C:$BQ,60,0)</f>
        <v>#N/A</v>
      </c>
      <c r="AL91" s="58" t="e">
        <f>VLOOKUP($A91,'S48'!$C:$BQ,32,0)</f>
        <v>#N/A</v>
      </c>
      <c r="AM91" s="58" t="e">
        <f>VLOOKUP($A91,'S48'!$C:$BQ,39,0)</f>
        <v>#N/A</v>
      </c>
      <c r="AN91" s="58" t="e">
        <f>VLOOKUP($A91,'S48'!$C:$BQ,40,0)</f>
        <v>#N/A</v>
      </c>
      <c r="AO91" s="58" t="e">
        <f>VLOOKUP($A91,'S48'!$C:$BQ,22,0)</f>
        <v>#N/A</v>
      </c>
      <c r="AP91" s="66" t="e">
        <f>VLOOKUP($A91,'S48'!$C:$BQ,29,0)</f>
        <v>#N/A</v>
      </c>
      <c r="AQ91" s="66" t="e">
        <f>VLOOKUP($A91,'S48'!$C:$BQ,30,0)</f>
        <v>#N/A</v>
      </c>
      <c r="AR91" s="66" t="e">
        <f>VLOOKUP($A91,'S48'!$C:$BQ,52,0)</f>
        <v>#N/A</v>
      </c>
      <c r="AS91" s="66" t="e">
        <f>VLOOKUP($A91,'S48'!$C:$BQ,59,0)</f>
        <v>#N/A</v>
      </c>
      <c r="AT91" s="66" t="e">
        <f>VLOOKUP($A91,'S48'!$C:$BQ,60,0)</f>
        <v>#N/A</v>
      </c>
      <c r="AU91" s="58" t="e">
        <f>VLOOKUP($A91,'S49'!$C:$BQ,32,0)</f>
        <v>#N/A</v>
      </c>
      <c r="AV91" s="58" t="e">
        <f>VLOOKUP($A91,'S49'!$C:$BQ,39,0)</f>
        <v>#N/A</v>
      </c>
      <c r="AW91" s="58" t="e">
        <f>VLOOKUP($A91,'S49'!$C:$BQ,40,0)</f>
        <v>#N/A</v>
      </c>
      <c r="AX91" s="58" t="e">
        <f>VLOOKUP($A91,'S49'!$C:$BQ,22,0)</f>
        <v>#N/A</v>
      </c>
      <c r="AY91" s="66" t="e">
        <f>VLOOKUP($A91,'S49'!$C:$BQ,29,0)</f>
        <v>#N/A</v>
      </c>
      <c r="AZ91" s="66" t="e">
        <f>VLOOKUP($A91,'S49'!$C:$BQ,30,0)</f>
        <v>#N/A</v>
      </c>
      <c r="BA91" s="66" t="e">
        <f>VLOOKUP($A91,'S49'!$C:$BQ,52,0)</f>
        <v>#N/A</v>
      </c>
      <c r="BB91" s="66" t="e">
        <f>VLOOKUP($A91,'S49'!$C:$BQ,59,0)</f>
        <v>#N/A</v>
      </c>
      <c r="BC91" s="66" t="e">
        <f>VLOOKUP($A91,'S49'!$C:$BQ,60,0)</f>
        <v>#N/A</v>
      </c>
      <c r="BD91" s="58" t="e">
        <f>VLOOKUP($A91,'S50'!$C:$BQ,32,0)</f>
        <v>#N/A</v>
      </c>
      <c r="BE91" s="58" t="e">
        <f>VLOOKUP($A91,'S50'!$C:$BQ,39,0)</f>
        <v>#N/A</v>
      </c>
      <c r="BF91" s="58" t="e">
        <f>VLOOKUP($A91,'S50'!$C:$BQ,40,0)</f>
        <v>#N/A</v>
      </c>
      <c r="BG91" s="58" t="e">
        <f>VLOOKUP($A91,'S50'!$C:$BQ,22,0)</f>
        <v>#N/A</v>
      </c>
      <c r="BH91" s="66" t="e">
        <f>VLOOKUP($A91,'S50'!$C:$BQ,29,0)</f>
        <v>#N/A</v>
      </c>
      <c r="BI91" s="66" t="e">
        <f>VLOOKUP($A91,'S50'!$C:$BQ,30,0)</f>
        <v>#N/A</v>
      </c>
      <c r="BJ91" s="66" t="e">
        <f>VLOOKUP($A91,'S50'!$C:$BQ,52,0)</f>
        <v>#N/A</v>
      </c>
      <c r="BK91" s="66" t="e">
        <f>VLOOKUP($A91,'S50'!$C:$BQ,59,0)</f>
        <v>#N/A</v>
      </c>
      <c r="BL91" s="66" t="e">
        <f>VLOOKUP($A91,'S50'!$C:$BQ,60,0)</f>
        <v>#N/A</v>
      </c>
    </row>
    <row r="92" spans="1:64" x14ac:dyDescent="0.2">
      <c r="A92" s="57" t="s">
        <v>152</v>
      </c>
      <c r="B92" s="58">
        <f>VLOOKUP($A92,'S0 remplacer avec S44'!$C:$BQ,32,0)</f>
        <v>100.7</v>
      </c>
      <c r="C92" s="58">
        <f>VLOOKUP($A92,'S0 remplacer avec S44'!$C:$BQ,39,0)</f>
        <v>17</v>
      </c>
      <c r="D92" s="58">
        <f>VLOOKUP($A92,'S0 remplacer avec S44'!$C:$BQ,40,0)</f>
        <v>40</v>
      </c>
      <c r="E92" s="58">
        <f>VLOOKUP($A92,'S0 remplacer avec S44'!$C:$BQ,22,0)</f>
        <v>1074.056</v>
      </c>
      <c r="F92" s="66">
        <f>VLOOKUP($A92,'S0 remplacer avec S44'!$C:$BQ,29,0)</f>
        <v>0</v>
      </c>
      <c r="G92" s="66">
        <f>VLOOKUP($A92,'S0 remplacer avec S44'!$C:$BQ,30,0)</f>
        <v>204</v>
      </c>
      <c r="H92" s="66">
        <f>VLOOKUP($A92,'S0 remplacer avec S44'!$C:$BQ,52,0)</f>
        <v>93</v>
      </c>
      <c r="I92" s="66">
        <f>VLOOKUP($A92,'S0 remplacer avec S44'!$C:$BQ,59,0)</f>
        <v>0</v>
      </c>
      <c r="J92" s="66">
        <f>VLOOKUP($A92,'S0 remplacer avec S44'!$C:$BQ,60,0)</f>
        <v>0</v>
      </c>
      <c r="K92" s="58">
        <f>VLOOKUP($A92,'S45'!$C:$BQ,32,0)</f>
        <v>101.7</v>
      </c>
      <c r="L92" s="58">
        <f>VLOOKUP($A92,'S45'!$C:$BQ,39,0)</f>
        <v>16</v>
      </c>
      <c r="M92" s="58">
        <f>VLOOKUP($A92,'S45'!$C:$BQ,40,0)</f>
        <v>39</v>
      </c>
      <c r="N92" s="58">
        <f>VLOOKUP($A92,'S45'!$C:$BQ,22,0)</f>
        <v>1068.4842799999999</v>
      </c>
      <c r="O92" s="66">
        <f>VLOOKUP($A92,'S45'!$C:$BQ,29,0)</f>
        <v>0</v>
      </c>
      <c r="P92" s="66">
        <f>VLOOKUP($A92,'S45'!$C:$BQ,30,0)</f>
        <v>209</v>
      </c>
      <c r="Q92" s="66">
        <f>VLOOKUP($A92,'S45'!$C:$BQ,52,0)</f>
        <v>93</v>
      </c>
      <c r="R92" s="66">
        <f>VLOOKUP($A92,'S45'!$C:$BQ,59,0)</f>
        <v>0</v>
      </c>
      <c r="S92" s="66">
        <f>VLOOKUP($A92,'S45'!$C:$BQ,60,0)</f>
        <v>0</v>
      </c>
      <c r="T92" s="58">
        <f>VLOOKUP($A92,'S46'!$C:$BQ,32,0)</f>
        <v>101.7</v>
      </c>
      <c r="U92" s="58">
        <f>VLOOKUP($A92,'S46'!$C:$BQ,39,0)</f>
        <v>16</v>
      </c>
      <c r="V92" s="58">
        <f>VLOOKUP($A92,'S46'!$C:$BQ,40,0)</f>
        <v>39</v>
      </c>
      <c r="W92" s="58">
        <f>VLOOKUP($A92,'S46'!$C:$BQ,22,0)</f>
        <v>1069.0662500000001</v>
      </c>
      <c r="X92" s="66">
        <f>VLOOKUP($A92,'S46'!$C:$BQ,29,0)</f>
        <v>0</v>
      </c>
      <c r="Y92" s="66">
        <f>VLOOKUP($A92,'S46'!$C:$BQ,30,0)</f>
        <v>209</v>
      </c>
      <c r="Z92" s="66">
        <f>VLOOKUP($A92,'S46'!$C:$BQ,52,0)</f>
        <v>93</v>
      </c>
      <c r="AA92" s="66">
        <f>VLOOKUP($A92,'S46'!$C:$BQ,59,0)</f>
        <v>0</v>
      </c>
      <c r="AB92" s="66">
        <f>VLOOKUP($A92,'S46'!$C:$BQ,60,0)</f>
        <v>0</v>
      </c>
      <c r="AC92" s="58" t="e">
        <f>VLOOKUP($A92,'S47'!$C:$BQ,32,0)</f>
        <v>#N/A</v>
      </c>
      <c r="AD92" s="58" t="e">
        <f>VLOOKUP($A92,'S47'!$C:$BQ,39,0)</f>
        <v>#N/A</v>
      </c>
      <c r="AE92" s="58" t="e">
        <f>VLOOKUP($A92,'S47'!$C:$BQ,40,0)</f>
        <v>#N/A</v>
      </c>
      <c r="AF92" s="58" t="e">
        <f>VLOOKUP($A92,'S47'!$C:$BQ,22,0)</f>
        <v>#N/A</v>
      </c>
      <c r="AG92" s="66" t="e">
        <f>VLOOKUP($A92,'S47'!$C:$BQ,29,0)</f>
        <v>#N/A</v>
      </c>
      <c r="AH92" s="66" t="e">
        <f>VLOOKUP($A92,'S47'!$C:$BQ,30,0)</f>
        <v>#N/A</v>
      </c>
      <c r="AI92" s="66" t="e">
        <f>VLOOKUP($A92,'S47'!$C:$BQ,52,0)</f>
        <v>#N/A</v>
      </c>
      <c r="AJ92" s="66" t="e">
        <f>VLOOKUP($A92,'S47'!$C:$BQ,59,0)</f>
        <v>#N/A</v>
      </c>
      <c r="AK92" s="66" t="e">
        <f>VLOOKUP($A92,'S47'!$C:$BQ,60,0)</f>
        <v>#N/A</v>
      </c>
      <c r="AL92" s="58" t="e">
        <f>VLOOKUP($A92,'S48'!$C:$BQ,32,0)</f>
        <v>#N/A</v>
      </c>
      <c r="AM92" s="58" t="e">
        <f>VLOOKUP($A92,'S48'!$C:$BQ,39,0)</f>
        <v>#N/A</v>
      </c>
      <c r="AN92" s="58" t="e">
        <f>VLOOKUP($A92,'S48'!$C:$BQ,40,0)</f>
        <v>#N/A</v>
      </c>
      <c r="AO92" s="58" t="e">
        <f>VLOOKUP($A92,'S48'!$C:$BQ,22,0)</f>
        <v>#N/A</v>
      </c>
      <c r="AP92" s="66" t="e">
        <f>VLOOKUP($A92,'S48'!$C:$BQ,29,0)</f>
        <v>#N/A</v>
      </c>
      <c r="AQ92" s="66" t="e">
        <f>VLOOKUP($A92,'S48'!$C:$BQ,30,0)</f>
        <v>#N/A</v>
      </c>
      <c r="AR92" s="66" t="e">
        <f>VLOOKUP($A92,'S48'!$C:$BQ,52,0)</f>
        <v>#N/A</v>
      </c>
      <c r="AS92" s="66" t="e">
        <f>VLOOKUP($A92,'S48'!$C:$BQ,59,0)</f>
        <v>#N/A</v>
      </c>
      <c r="AT92" s="66" t="e">
        <f>VLOOKUP($A92,'S48'!$C:$BQ,60,0)</f>
        <v>#N/A</v>
      </c>
      <c r="AU92" s="58" t="e">
        <f>VLOOKUP($A92,'S49'!$C:$BQ,32,0)</f>
        <v>#N/A</v>
      </c>
      <c r="AV92" s="58" t="e">
        <f>VLOOKUP($A92,'S49'!$C:$BQ,39,0)</f>
        <v>#N/A</v>
      </c>
      <c r="AW92" s="58" t="e">
        <f>VLOOKUP($A92,'S49'!$C:$BQ,40,0)</f>
        <v>#N/A</v>
      </c>
      <c r="AX92" s="58" t="e">
        <f>VLOOKUP($A92,'S49'!$C:$BQ,22,0)</f>
        <v>#N/A</v>
      </c>
      <c r="AY92" s="66" t="e">
        <f>VLOOKUP($A92,'S49'!$C:$BQ,29,0)</f>
        <v>#N/A</v>
      </c>
      <c r="AZ92" s="66" t="e">
        <f>VLOOKUP($A92,'S49'!$C:$BQ,30,0)</f>
        <v>#N/A</v>
      </c>
      <c r="BA92" s="66" t="e">
        <f>VLOOKUP($A92,'S49'!$C:$BQ,52,0)</f>
        <v>#N/A</v>
      </c>
      <c r="BB92" s="66" t="e">
        <f>VLOOKUP($A92,'S49'!$C:$BQ,59,0)</f>
        <v>#N/A</v>
      </c>
      <c r="BC92" s="66" t="e">
        <f>VLOOKUP($A92,'S49'!$C:$BQ,60,0)</f>
        <v>#N/A</v>
      </c>
      <c r="BD92" s="58" t="e">
        <f>VLOOKUP($A92,'S50'!$C:$BQ,32,0)</f>
        <v>#N/A</v>
      </c>
      <c r="BE92" s="58" t="e">
        <f>VLOOKUP($A92,'S50'!$C:$BQ,39,0)</f>
        <v>#N/A</v>
      </c>
      <c r="BF92" s="58" t="e">
        <f>VLOOKUP($A92,'S50'!$C:$BQ,40,0)</f>
        <v>#N/A</v>
      </c>
      <c r="BG92" s="58" t="e">
        <f>VLOOKUP($A92,'S50'!$C:$BQ,22,0)</f>
        <v>#N/A</v>
      </c>
      <c r="BH92" s="66" t="e">
        <f>VLOOKUP($A92,'S50'!$C:$BQ,29,0)</f>
        <v>#N/A</v>
      </c>
      <c r="BI92" s="66" t="e">
        <f>VLOOKUP($A92,'S50'!$C:$BQ,30,0)</f>
        <v>#N/A</v>
      </c>
      <c r="BJ92" s="66" t="e">
        <f>VLOOKUP($A92,'S50'!$C:$BQ,52,0)</f>
        <v>#N/A</v>
      </c>
      <c r="BK92" s="66" t="e">
        <f>VLOOKUP($A92,'S50'!$C:$BQ,59,0)</f>
        <v>#N/A</v>
      </c>
      <c r="BL92" s="66" t="e">
        <f>VLOOKUP($A92,'S50'!$C:$BQ,60,0)</f>
        <v>#N/A</v>
      </c>
    </row>
    <row r="93" spans="1:64" x14ac:dyDescent="0.2">
      <c r="A93" s="57" t="s">
        <v>153</v>
      </c>
      <c r="B93" s="58">
        <f>VLOOKUP($A93,'S0 remplacer avec S44'!$C:$BQ,32,0)</f>
        <v>212.75</v>
      </c>
      <c r="C93" s="58">
        <f>VLOOKUP($A93,'S0 remplacer avec S44'!$C:$BQ,39,0)</f>
        <v>0</v>
      </c>
      <c r="D93" s="58">
        <f>VLOOKUP($A93,'S0 remplacer avec S44'!$C:$BQ,40,0)</f>
        <v>38</v>
      </c>
      <c r="E93" s="58">
        <f>VLOOKUP($A93,'S0 remplacer avec S44'!$C:$BQ,22,0)</f>
        <v>2022.3403000000001</v>
      </c>
      <c r="F93" s="66">
        <f>VLOOKUP($A93,'S0 remplacer avec S44'!$C:$BQ,29,0)</f>
        <v>0</v>
      </c>
      <c r="G93" s="66">
        <f>VLOOKUP($A93,'S0 remplacer avec S44'!$C:$BQ,30,0)</f>
        <v>252</v>
      </c>
      <c r="H93" s="66">
        <f>VLOOKUP($A93,'S0 remplacer avec S44'!$C:$BQ,52,0)</f>
        <v>129.6</v>
      </c>
      <c r="I93" s="66">
        <f>VLOOKUP($A93,'S0 remplacer avec S44'!$C:$BQ,59,0)</f>
        <v>0</v>
      </c>
      <c r="J93" s="66">
        <f>VLOOKUP($A93,'S0 remplacer avec S44'!$C:$BQ,60,0)</f>
        <v>0</v>
      </c>
      <c r="K93" s="58">
        <f>VLOOKUP($A93,'S45'!$C:$BQ,32,0)</f>
        <v>216.25</v>
      </c>
      <c r="L93" s="58">
        <f>VLOOKUP($A93,'S45'!$C:$BQ,39,0)</f>
        <v>0</v>
      </c>
      <c r="M93" s="58">
        <f>VLOOKUP($A93,'S45'!$C:$BQ,40,0)</f>
        <v>34</v>
      </c>
      <c r="N93" s="58">
        <f>VLOOKUP($A93,'S45'!$C:$BQ,22,0)</f>
        <v>2063.0792299999998</v>
      </c>
      <c r="O93" s="66">
        <f>VLOOKUP($A93,'S45'!$C:$BQ,29,0)</f>
        <v>0</v>
      </c>
      <c r="P93" s="66">
        <f>VLOOKUP($A93,'S45'!$C:$BQ,30,0)</f>
        <v>212</v>
      </c>
      <c r="Q93" s="66">
        <f>VLOOKUP($A93,'S45'!$C:$BQ,52,0)</f>
        <v>132.6</v>
      </c>
      <c r="R93" s="66">
        <f>VLOOKUP($A93,'S45'!$C:$BQ,59,0)</f>
        <v>0</v>
      </c>
      <c r="S93" s="66">
        <f>VLOOKUP($A93,'S45'!$C:$BQ,60,0)</f>
        <v>0</v>
      </c>
      <c r="T93" s="58">
        <f>VLOOKUP($A93,'S46'!$C:$BQ,32,0)</f>
        <v>216.25</v>
      </c>
      <c r="U93" s="58">
        <f>VLOOKUP($A93,'S46'!$C:$BQ,39,0)</f>
        <v>0</v>
      </c>
      <c r="V93" s="58">
        <f>VLOOKUP($A93,'S46'!$C:$BQ,40,0)</f>
        <v>34</v>
      </c>
      <c r="W93" s="58">
        <f>VLOOKUP($A93,'S46'!$C:$BQ,22,0)</f>
        <v>2065.9301399999999</v>
      </c>
      <c r="X93" s="66">
        <f>VLOOKUP($A93,'S46'!$C:$BQ,29,0)</f>
        <v>0</v>
      </c>
      <c r="Y93" s="66">
        <f>VLOOKUP($A93,'S46'!$C:$BQ,30,0)</f>
        <v>209</v>
      </c>
      <c r="Z93" s="66">
        <f>VLOOKUP($A93,'S46'!$C:$BQ,52,0)</f>
        <v>133.6</v>
      </c>
      <c r="AA93" s="66">
        <f>VLOOKUP($A93,'S46'!$C:$BQ,59,0)</f>
        <v>0</v>
      </c>
      <c r="AB93" s="66">
        <f>VLOOKUP($A93,'S46'!$C:$BQ,60,0)</f>
        <v>0</v>
      </c>
      <c r="AC93" s="58" t="e">
        <f>VLOOKUP($A93,'S47'!$C:$BQ,32,0)</f>
        <v>#N/A</v>
      </c>
      <c r="AD93" s="58" t="e">
        <f>VLOOKUP($A93,'S47'!$C:$BQ,39,0)</f>
        <v>#N/A</v>
      </c>
      <c r="AE93" s="58" t="e">
        <f>VLOOKUP($A93,'S47'!$C:$BQ,40,0)</f>
        <v>#N/A</v>
      </c>
      <c r="AF93" s="58" t="e">
        <f>VLOOKUP($A93,'S47'!$C:$BQ,22,0)</f>
        <v>#N/A</v>
      </c>
      <c r="AG93" s="66" t="e">
        <f>VLOOKUP($A93,'S47'!$C:$BQ,29,0)</f>
        <v>#N/A</v>
      </c>
      <c r="AH93" s="66" t="e">
        <f>VLOOKUP($A93,'S47'!$C:$BQ,30,0)</f>
        <v>#N/A</v>
      </c>
      <c r="AI93" s="66" t="e">
        <f>VLOOKUP($A93,'S47'!$C:$BQ,52,0)</f>
        <v>#N/A</v>
      </c>
      <c r="AJ93" s="66" t="e">
        <f>VLOOKUP($A93,'S47'!$C:$BQ,59,0)</f>
        <v>#N/A</v>
      </c>
      <c r="AK93" s="66" t="e">
        <f>VLOOKUP($A93,'S47'!$C:$BQ,60,0)</f>
        <v>#N/A</v>
      </c>
      <c r="AL93" s="58" t="e">
        <f>VLOOKUP($A93,'S48'!$C:$BQ,32,0)</f>
        <v>#N/A</v>
      </c>
      <c r="AM93" s="58" t="e">
        <f>VLOOKUP($A93,'S48'!$C:$BQ,39,0)</f>
        <v>#N/A</v>
      </c>
      <c r="AN93" s="58" t="e">
        <f>VLOOKUP($A93,'S48'!$C:$BQ,40,0)</f>
        <v>#N/A</v>
      </c>
      <c r="AO93" s="58" t="e">
        <f>VLOOKUP($A93,'S48'!$C:$BQ,22,0)</f>
        <v>#N/A</v>
      </c>
      <c r="AP93" s="66" t="e">
        <f>VLOOKUP($A93,'S48'!$C:$BQ,29,0)</f>
        <v>#N/A</v>
      </c>
      <c r="AQ93" s="66" t="e">
        <f>VLOOKUP($A93,'S48'!$C:$BQ,30,0)</f>
        <v>#N/A</v>
      </c>
      <c r="AR93" s="66" t="e">
        <f>VLOOKUP($A93,'S48'!$C:$BQ,52,0)</f>
        <v>#N/A</v>
      </c>
      <c r="AS93" s="66" t="e">
        <f>VLOOKUP($A93,'S48'!$C:$BQ,59,0)</f>
        <v>#N/A</v>
      </c>
      <c r="AT93" s="66" t="e">
        <f>VLOOKUP($A93,'S48'!$C:$BQ,60,0)</f>
        <v>#N/A</v>
      </c>
      <c r="AU93" s="58" t="e">
        <f>VLOOKUP($A93,'S49'!$C:$BQ,32,0)</f>
        <v>#N/A</v>
      </c>
      <c r="AV93" s="58" t="e">
        <f>VLOOKUP($A93,'S49'!$C:$BQ,39,0)</f>
        <v>#N/A</v>
      </c>
      <c r="AW93" s="58" t="e">
        <f>VLOOKUP($A93,'S49'!$C:$BQ,40,0)</f>
        <v>#N/A</v>
      </c>
      <c r="AX93" s="58" t="e">
        <f>VLOOKUP($A93,'S49'!$C:$BQ,22,0)</f>
        <v>#N/A</v>
      </c>
      <c r="AY93" s="66" t="e">
        <f>VLOOKUP($A93,'S49'!$C:$BQ,29,0)</f>
        <v>#N/A</v>
      </c>
      <c r="AZ93" s="66" t="e">
        <f>VLOOKUP($A93,'S49'!$C:$BQ,30,0)</f>
        <v>#N/A</v>
      </c>
      <c r="BA93" s="66" t="e">
        <f>VLOOKUP($A93,'S49'!$C:$BQ,52,0)</f>
        <v>#N/A</v>
      </c>
      <c r="BB93" s="66" t="e">
        <f>VLOOKUP($A93,'S49'!$C:$BQ,59,0)</f>
        <v>#N/A</v>
      </c>
      <c r="BC93" s="66" t="e">
        <f>VLOOKUP($A93,'S49'!$C:$BQ,60,0)</f>
        <v>#N/A</v>
      </c>
      <c r="BD93" s="58" t="e">
        <f>VLOOKUP($A93,'S50'!$C:$BQ,32,0)</f>
        <v>#N/A</v>
      </c>
      <c r="BE93" s="58" t="e">
        <f>VLOOKUP($A93,'S50'!$C:$BQ,39,0)</f>
        <v>#N/A</v>
      </c>
      <c r="BF93" s="58" t="e">
        <f>VLOOKUP($A93,'S50'!$C:$BQ,40,0)</f>
        <v>#N/A</v>
      </c>
      <c r="BG93" s="58" t="e">
        <f>VLOOKUP($A93,'S50'!$C:$BQ,22,0)</f>
        <v>#N/A</v>
      </c>
      <c r="BH93" s="66" t="e">
        <f>VLOOKUP($A93,'S50'!$C:$BQ,29,0)</f>
        <v>#N/A</v>
      </c>
      <c r="BI93" s="66" t="e">
        <f>VLOOKUP($A93,'S50'!$C:$BQ,30,0)</f>
        <v>#N/A</v>
      </c>
      <c r="BJ93" s="66" t="e">
        <f>VLOOKUP($A93,'S50'!$C:$BQ,52,0)</f>
        <v>#N/A</v>
      </c>
      <c r="BK93" s="66" t="e">
        <f>VLOOKUP($A93,'S50'!$C:$BQ,59,0)</f>
        <v>#N/A</v>
      </c>
      <c r="BL93" s="66" t="e">
        <f>VLOOKUP($A93,'S50'!$C:$BQ,60,0)</f>
        <v>#N/A</v>
      </c>
    </row>
    <row r="94" spans="1:64" x14ac:dyDescent="0.2">
      <c r="A94" s="57" t="s">
        <v>154</v>
      </c>
      <c r="B94" s="58">
        <f>VLOOKUP($A94,'S0 remplacer avec S44'!$C:$BQ,32,0)</f>
        <v>141.5</v>
      </c>
      <c r="C94" s="58">
        <f>VLOOKUP($A94,'S0 remplacer avec S44'!$C:$BQ,39,0)</f>
        <v>51</v>
      </c>
      <c r="D94" s="58">
        <f>VLOOKUP($A94,'S0 remplacer avec S44'!$C:$BQ,40,0)</f>
        <v>90</v>
      </c>
      <c r="E94" s="58">
        <f>VLOOKUP($A94,'S0 remplacer avec S44'!$C:$BQ,22,0)</f>
        <v>1066.3833299999999</v>
      </c>
      <c r="F94" s="66">
        <f>VLOOKUP($A94,'S0 remplacer avec S44'!$C:$BQ,29,0)</f>
        <v>685</v>
      </c>
      <c r="G94" s="66">
        <f>VLOOKUP($A94,'S0 remplacer avec S44'!$C:$BQ,30,0)</f>
        <v>1035</v>
      </c>
      <c r="H94" s="66">
        <f>VLOOKUP($A94,'S0 remplacer avec S44'!$C:$BQ,52,0)</f>
        <v>91.6</v>
      </c>
      <c r="I94" s="66">
        <f>VLOOKUP($A94,'S0 remplacer avec S44'!$C:$BQ,59,0)</f>
        <v>7</v>
      </c>
      <c r="J94" s="66">
        <f>VLOOKUP($A94,'S0 remplacer avec S44'!$C:$BQ,60,0)</f>
        <v>26</v>
      </c>
      <c r="K94" s="58">
        <f>VLOOKUP($A94,'S45'!$C:$BQ,32,0)</f>
        <v>142.5</v>
      </c>
      <c r="L94" s="58">
        <f>VLOOKUP($A94,'S45'!$C:$BQ,39,0)</f>
        <v>50</v>
      </c>
      <c r="M94" s="58">
        <f>VLOOKUP($A94,'S45'!$C:$BQ,40,0)</f>
        <v>89</v>
      </c>
      <c r="N94" s="58">
        <f>VLOOKUP($A94,'S45'!$C:$BQ,22,0)</f>
        <v>1068.9033300000001</v>
      </c>
      <c r="O94" s="66">
        <f>VLOOKUP($A94,'S45'!$C:$BQ,29,0)</f>
        <v>682</v>
      </c>
      <c r="P94" s="66">
        <f>VLOOKUP($A94,'S45'!$C:$BQ,30,0)</f>
        <v>1032</v>
      </c>
      <c r="Q94" s="66">
        <f>VLOOKUP($A94,'S45'!$C:$BQ,52,0)</f>
        <v>94.6</v>
      </c>
      <c r="R94" s="66">
        <f>VLOOKUP($A94,'S45'!$C:$BQ,59,0)</f>
        <v>4</v>
      </c>
      <c r="S94" s="66">
        <f>VLOOKUP($A94,'S45'!$C:$BQ,60,0)</f>
        <v>23</v>
      </c>
      <c r="T94" s="58">
        <f>VLOOKUP($A94,'S46'!$C:$BQ,32,0)</f>
        <v>142.5</v>
      </c>
      <c r="U94" s="58">
        <f>VLOOKUP($A94,'S46'!$C:$BQ,39,0)</f>
        <v>50</v>
      </c>
      <c r="V94" s="58">
        <f>VLOOKUP($A94,'S46'!$C:$BQ,40,0)</f>
        <v>89</v>
      </c>
      <c r="W94" s="58">
        <f>VLOOKUP($A94,'S46'!$C:$BQ,22,0)</f>
        <v>1070.5426600000001</v>
      </c>
      <c r="X94" s="66">
        <f>VLOOKUP($A94,'S46'!$C:$BQ,29,0)</f>
        <v>680</v>
      </c>
      <c r="Y94" s="66">
        <f>VLOOKUP($A94,'S46'!$C:$BQ,30,0)</f>
        <v>1030</v>
      </c>
      <c r="Z94" s="66">
        <f>VLOOKUP($A94,'S46'!$C:$BQ,52,0)</f>
        <v>95.6</v>
      </c>
      <c r="AA94" s="66">
        <f>VLOOKUP($A94,'S46'!$C:$BQ,59,0)</f>
        <v>3</v>
      </c>
      <c r="AB94" s="66">
        <f>VLOOKUP($A94,'S46'!$C:$BQ,60,0)</f>
        <v>22</v>
      </c>
      <c r="AC94" s="58" t="e">
        <f>VLOOKUP($A94,'S47'!$C:$BQ,32,0)</f>
        <v>#N/A</v>
      </c>
      <c r="AD94" s="58" t="e">
        <f>VLOOKUP($A94,'S47'!$C:$BQ,39,0)</f>
        <v>#N/A</v>
      </c>
      <c r="AE94" s="58" t="e">
        <f>VLOOKUP($A94,'S47'!$C:$BQ,40,0)</f>
        <v>#N/A</v>
      </c>
      <c r="AF94" s="58" t="e">
        <f>VLOOKUP($A94,'S47'!$C:$BQ,22,0)</f>
        <v>#N/A</v>
      </c>
      <c r="AG94" s="66" t="e">
        <f>VLOOKUP($A94,'S47'!$C:$BQ,29,0)</f>
        <v>#N/A</v>
      </c>
      <c r="AH94" s="66" t="e">
        <f>VLOOKUP($A94,'S47'!$C:$BQ,30,0)</f>
        <v>#N/A</v>
      </c>
      <c r="AI94" s="66" t="e">
        <f>VLOOKUP($A94,'S47'!$C:$BQ,52,0)</f>
        <v>#N/A</v>
      </c>
      <c r="AJ94" s="66" t="e">
        <f>VLOOKUP($A94,'S47'!$C:$BQ,59,0)</f>
        <v>#N/A</v>
      </c>
      <c r="AK94" s="66" t="e">
        <f>VLOOKUP($A94,'S47'!$C:$BQ,60,0)</f>
        <v>#N/A</v>
      </c>
      <c r="AL94" s="58" t="e">
        <f>VLOOKUP($A94,'S48'!$C:$BQ,32,0)</f>
        <v>#N/A</v>
      </c>
      <c r="AM94" s="58" t="e">
        <f>VLOOKUP($A94,'S48'!$C:$BQ,39,0)</f>
        <v>#N/A</v>
      </c>
      <c r="AN94" s="58" t="e">
        <f>VLOOKUP($A94,'S48'!$C:$BQ,40,0)</f>
        <v>#N/A</v>
      </c>
      <c r="AO94" s="58" t="e">
        <f>VLOOKUP($A94,'S48'!$C:$BQ,22,0)</f>
        <v>#N/A</v>
      </c>
      <c r="AP94" s="66" t="e">
        <f>VLOOKUP($A94,'S48'!$C:$BQ,29,0)</f>
        <v>#N/A</v>
      </c>
      <c r="AQ94" s="66" t="e">
        <f>VLOOKUP($A94,'S48'!$C:$BQ,30,0)</f>
        <v>#N/A</v>
      </c>
      <c r="AR94" s="66" t="e">
        <f>VLOOKUP($A94,'S48'!$C:$BQ,52,0)</f>
        <v>#N/A</v>
      </c>
      <c r="AS94" s="66" t="e">
        <f>VLOOKUP($A94,'S48'!$C:$BQ,59,0)</f>
        <v>#N/A</v>
      </c>
      <c r="AT94" s="66" t="e">
        <f>VLOOKUP($A94,'S48'!$C:$BQ,60,0)</f>
        <v>#N/A</v>
      </c>
      <c r="AU94" s="58" t="e">
        <f>VLOOKUP($A94,'S49'!$C:$BQ,32,0)</f>
        <v>#N/A</v>
      </c>
      <c r="AV94" s="58" t="e">
        <f>VLOOKUP($A94,'S49'!$C:$BQ,39,0)</f>
        <v>#N/A</v>
      </c>
      <c r="AW94" s="58" t="e">
        <f>VLOOKUP($A94,'S49'!$C:$BQ,40,0)</f>
        <v>#N/A</v>
      </c>
      <c r="AX94" s="58" t="e">
        <f>VLOOKUP($A94,'S49'!$C:$BQ,22,0)</f>
        <v>#N/A</v>
      </c>
      <c r="AY94" s="66" t="e">
        <f>VLOOKUP($A94,'S49'!$C:$BQ,29,0)</f>
        <v>#N/A</v>
      </c>
      <c r="AZ94" s="66" t="e">
        <f>VLOOKUP($A94,'S49'!$C:$BQ,30,0)</f>
        <v>#N/A</v>
      </c>
      <c r="BA94" s="66" t="e">
        <f>VLOOKUP($A94,'S49'!$C:$BQ,52,0)</f>
        <v>#N/A</v>
      </c>
      <c r="BB94" s="66" t="e">
        <f>VLOOKUP($A94,'S49'!$C:$BQ,59,0)</f>
        <v>#N/A</v>
      </c>
      <c r="BC94" s="66" t="e">
        <f>VLOOKUP($A94,'S49'!$C:$BQ,60,0)</f>
        <v>#N/A</v>
      </c>
      <c r="BD94" s="58" t="e">
        <f>VLOOKUP($A94,'S50'!$C:$BQ,32,0)</f>
        <v>#N/A</v>
      </c>
      <c r="BE94" s="58" t="e">
        <f>VLOOKUP($A94,'S50'!$C:$BQ,39,0)</f>
        <v>#N/A</v>
      </c>
      <c r="BF94" s="58" t="e">
        <f>VLOOKUP($A94,'S50'!$C:$BQ,40,0)</f>
        <v>#N/A</v>
      </c>
      <c r="BG94" s="58" t="e">
        <f>VLOOKUP($A94,'S50'!$C:$BQ,22,0)</f>
        <v>#N/A</v>
      </c>
      <c r="BH94" s="66" t="e">
        <f>VLOOKUP($A94,'S50'!$C:$BQ,29,0)</f>
        <v>#N/A</v>
      </c>
      <c r="BI94" s="66" t="e">
        <f>VLOOKUP($A94,'S50'!$C:$BQ,30,0)</f>
        <v>#N/A</v>
      </c>
      <c r="BJ94" s="66" t="e">
        <f>VLOOKUP($A94,'S50'!$C:$BQ,52,0)</f>
        <v>#N/A</v>
      </c>
      <c r="BK94" s="66" t="e">
        <f>VLOOKUP($A94,'S50'!$C:$BQ,59,0)</f>
        <v>#N/A</v>
      </c>
      <c r="BL94" s="66" t="e">
        <f>VLOOKUP($A94,'S50'!$C:$BQ,60,0)</f>
        <v>#N/A</v>
      </c>
    </row>
    <row r="95" spans="1:64" x14ac:dyDescent="0.2">
      <c r="A95" s="57" t="s">
        <v>155</v>
      </c>
      <c r="B95" s="58">
        <f>VLOOKUP($A95,'S0 remplacer avec S44'!$C:$BQ,32,0)</f>
        <v>169.4</v>
      </c>
      <c r="C95" s="58">
        <f>VLOOKUP($A95,'S0 remplacer avec S44'!$C:$BQ,39,0)</f>
        <v>4</v>
      </c>
      <c r="D95" s="58">
        <f>VLOOKUP($A95,'S0 remplacer avec S44'!$C:$BQ,40,0)</f>
        <v>39</v>
      </c>
      <c r="E95" s="58">
        <f>VLOOKUP($A95,'S0 remplacer avec S44'!$C:$BQ,22,0)</f>
        <v>699.65944000000002</v>
      </c>
      <c r="F95" s="66">
        <f>VLOOKUP($A95,'S0 remplacer avec S44'!$C:$BQ,29,0)</f>
        <v>874</v>
      </c>
      <c r="G95" s="66">
        <f>VLOOKUP($A95,'S0 remplacer avec S44'!$C:$BQ,30,0)</f>
        <v>1188</v>
      </c>
      <c r="H95" s="66">
        <f>VLOOKUP($A95,'S0 remplacer avec S44'!$C:$BQ,52,0)</f>
        <v>104.4</v>
      </c>
      <c r="I95" s="66">
        <f>VLOOKUP($A95,'S0 remplacer avec S44'!$C:$BQ,59,0)</f>
        <v>0</v>
      </c>
      <c r="J95" s="66">
        <f>VLOOKUP($A95,'S0 remplacer avec S44'!$C:$BQ,60,0)</f>
        <v>2</v>
      </c>
      <c r="K95" s="58">
        <f>VLOOKUP($A95,'S45'!$C:$BQ,32,0)</f>
        <v>169.4</v>
      </c>
      <c r="L95" s="58">
        <f>VLOOKUP($A95,'S45'!$C:$BQ,39,0)</f>
        <v>4</v>
      </c>
      <c r="M95" s="58">
        <f>VLOOKUP($A95,'S45'!$C:$BQ,40,0)</f>
        <v>39</v>
      </c>
      <c r="N95" s="58">
        <f>VLOOKUP($A95,'S45'!$C:$BQ,22,0)</f>
        <v>703.70078000000001</v>
      </c>
      <c r="O95" s="66">
        <f>VLOOKUP($A95,'S45'!$C:$BQ,29,0)</f>
        <v>870</v>
      </c>
      <c r="P95" s="66">
        <f>VLOOKUP($A95,'S45'!$C:$BQ,30,0)</f>
        <v>1184</v>
      </c>
      <c r="Q95" s="66">
        <f>VLOOKUP($A95,'S45'!$C:$BQ,52,0)</f>
        <v>106.4</v>
      </c>
      <c r="R95" s="66">
        <f>VLOOKUP($A95,'S45'!$C:$BQ,59,0)</f>
        <v>0</v>
      </c>
      <c r="S95" s="66">
        <f>VLOOKUP($A95,'S45'!$C:$BQ,60,0)</f>
        <v>0</v>
      </c>
      <c r="T95" s="58">
        <f>VLOOKUP($A95,'S46'!$C:$BQ,32,0)</f>
        <v>167.4</v>
      </c>
      <c r="U95" s="58">
        <f>VLOOKUP($A95,'S46'!$C:$BQ,39,0)</f>
        <v>6</v>
      </c>
      <c r="V95" s="58">
        <f>VLOOKUP($A95,'S46'!$C:$BQ,40,0)</f>
        <v>41</v>
      </c>
      <c r="W95" s="58">
        <f>VLOOKUP($A95,'S46'!$C:$BQ,22,0)</f>
        <v>720.57326</v>
      </c>
      <c r="X95" s="66">
        <f>VLOOKUP($A95,'S46'!$C:$BQ,29,0)</f>
        <v>853</v>
      </c>
      <c r="Y95" s="66">
        <f>VLOOKUP($A95,'S46'!$C:$BQ,30,0)</f>
        <v>1168</v>
      </c>
      <c r="Z95" s="66">
        <f>VLOOKUP($A95,'S46'!$C:$BQ,52,0)</f>
        <v>106.4</v>
      </c>
      <c r="AA95" s="66">
        <f>VLOOKUP($A95,'S46'!$C:$BQ,59,0)</f>
        <v>0</v>
      </c>
      <c r="AB95" s="66">
        <f>VLOOKUP($A95,'S46'!$C:$BQ,60,0)</f>
        <v>0</v>
      </c>
      <c r="AC95" s="58" t="e">
        <f>VLOOKUP($A95,'S47'!$C:$BQ,32,0)</f>
        <v>#N/A</v>
      </c>
      <c r="AD95" s="58" t="e">
        <f>VLOOKUP($A95,'S47'!$C:$BQ,39,0)</f>
        <v>#N/A</v>
      </c>
      <c r="AE95" s="58" t="e">
        <f>VLOOKUP($A95,'S47'!$C:$BQ,40,0)</f>
        <v>#N/A</v>
      </c>
      <c r="AF95" s="58" t="e">
        <f>VLOOKUP($A95,'S47'!$C:$BQ,22,0)</f>
        <v>#N/A</v>
      </c>
      <c r="AG95" s="66" t="e">
        <f>VLOOKUP($A95,'S47'!$C:$BQ,29,0)</f>
        <v>#N/A</v>
      </c>
      <c r="AH95" s="66" t="e">
        <f>VLOOKUP($A95,'S47'!$C:$BQ,30,0)</f>
        <v>#N/A</v>
      </c>
      <c r="AI95" s="66" t="e">
        <f>VLOOKUP($A95,'S47'!$C:$BQ,52,0)</f>
        <v>#N/A</v>
      </c>
      <c r="AJ95" s="66" t="e">
        <f>VLOOKUP($A95,'S47'!$C:$BQ,59,0)</f>
        <v>#N/A</v>
      </c>
      <c r="AK95" s="66" t="e">
        <f>VLOOKUP($A95,'S47'!$C:$BQ,60,0)</f>
        <v>#N/A</v>
      </c>
      <c r="AL95" s="58" t="e">
        <f>VLOOKUP($A95,'S48'!$C:$BQ,32,0)</f>
        <v>#N/A</v>
      </c>
      <c r="AM95" s="58" t="e">
        <f>VLOOKUP($A95,'S48'!$C:$BQ,39,0)</f>
        <v>#N/A</v>
      </c>
      <c r="AN95" s="58" t="e">
        <f>VLOOKUP($A95,'S48'!$C:$BQ,40,0)</f>
        <v>#N/A</v>
      </c>
      <c r="AO95" s="58" t="e">
        <f>VLOOKUP($A95,'S48'!$C:$BQ,22,0)</f>
        <v>#N/A</v>
      </c>
      <c r="AP95" s="66" t="e">
        <f>VLOOKUP($A95,'S48'!$C:$BQ,29,0)</f>
        <v>#N/A</v>
      </c>
      <c r="AQ95" s="66" t="e">
        <f>VLOOKUP($A95,'S48'!$C:$BQ,30,0)</f>
        <v>#N/A</v>
      </c>
      <c r="AR95" s="66" t="e">
        <f>VLOOKUP($A95,'S48'!$C:$BQ,52,0)</f>
        <v>#N/A</v>
      </c>
      <c r="AS95" s="66" t="e">
        <f>VLOOKUP($A95,'S48'!$C:$BQ,59,0)</f>
        <v>#N/A</v>
      </c>
      <c r="AT95" s="66" t="e">
        <f>VLOOKUP($A95,'S48'!$C:$BQ,60,0)</f>
        <v>#N/A</v>
      </c>
      <c r="AU95" s="58" t="e">
        <f>VLOOKUP($A95,'S49'!$C:$BQ,32,0)</f>
        <v>#N/A</v>
      </c>
      <c r="AV95" s="58" t="e">
        <f>VLOOKUP($A95,'S49'!$C:$BQ,39,0)</f>
        <v>#N/A</v>
      </c>
      <c r="AW95" s="58" t="e">
        <f>VLOOKUP($A95,'S49'!$C:$BQ,40,0)</f>
        <v>#N/A</v>
      </c>
      <c r="AX95" s="58" t="e">
        <f>VLOOKUP($A95,'S49'!$C:$BQ,22,0)</f>
        <v>#N/A</v>
      </c>
      <c r="AY95" s="66" t="e">
        <f>VLOOKUP($A95,'S49'!$C:$BQ,29,0)</f>
        <v>#N/A</v>
      </c>
      <c r="AZ95" s="66" t="e">
        <f>VLOOKUP($A95,'S49'!$C:$BQ,30,0)</f>
        <v>#N/A</v>
      </c>
      <c r="BA95" s="66" t="e">
        <f>VLOOKUP($A95,'S49'!$C:$BQ,52,0)</f>
        <v>#N/A</v>
      </c>
      <c r="BB95" s="66" t="e">
        <f>VLOOKUP($A95,'S49'!$C:$BQ,59,0)</f>
        <v>#N/A</v>
      </c>
      <c r="BC95" s="66" t="e">
        <f>VLOOKUP($A95,'S49'!$C:$BQ,60,0)</f>
        <v>#N/A</v>
      </c>
      <c r="BD95" s="58" t="e">
        <f>VLOOKUP($A95,'S50'!$C:$BQ,32,0)</f>
        <v>#N/A</v>
      </c>
      <c r="BE95" s="58" t="e">
        <f>VLOOKUP($A95,'S50'!$C:$BQ,39,0)</f>
        <v>#N/A</v>
      </c>
      <c r="BF95" s="58" t="e">
        <f>VLOOKUP($A95,'S50'!$C:$BQ,40,0)</f>
        <v>#N/A</v>
      </c>
      <c r="BG95" s="58" t="e">
        <f>VLOOKUP($A95,'S50'!$C:$BQ,22,0)</f>
        <v>#N/A</v>
      </c>
      <c r="BH95" s="66" t="e">
        <f>VLOOKUP($A95,'S50'!$C:$BQ,29,0)</f>
        <v>#N/A</v>
      </c>
      <c r="BI95" s="66" t="e">
        <f>VLOOKUP($A95,'S50'!$C:$BQ,30,0)</f>
        <v>#N/A</v>
      </c>
      <c r="BJ95" s="66" t="e">
        <f>VLOOKUP($A95,'S50'!$C:$BQ,52,0)</f>
        <v>#N/A</v>
      </c>
      <c r="BK95" s="66" t="e">
        <f>VLOOKUP($A95,'S50'!$C:$BQ,59,0)</f>
        <v>#N/A</v>
      </c>
      <c r="BL95" s="66" t="e">
        <f>VLOOKUP($A95,'S50'!$C:$BQ,60,0)</f>
        <v>#N/A</v>
      </c>
    </row>
    <row r="96" spans="1:64" x14ac:dyDescent="0.2">
      <c r="A96" s="57" t="s">
        <v>156</v>
      </c>
      <c r="B96" s="58">
        <f>VLOOKUP($A96,'S0 remplacer avec S44'!$C:$BQ,32,0)</f>
        <v>217.85</v>
      </c>
      <c r="C96" s="58">
        <f>VLOOKUP($A96,'S0 remplacer avec S44'!$C:$BQ,39,0)</f>
        <v>19</v>
      </c>
      <c r="D96" s="58">
        <f>VLOOKUP($A96,'S0 remplacer avec S44'!$C:$BQ,40,0)</f>
        <v>67</v>
      </c>
      <c r="E96" s="58">
        <f>VLOOKUP($A96,'S0 remplacer avec S44'!$C:$BQ,22,0)</f>
        <v>2194.4523450000002</v>
      </c>
      <c r="F96" s="66">
        <f>VLOOKUP($A96,'S0 remplacer avec S44'!$C:$BQ,29,0)</f>
        <v>0</v>
      </c>
      <c r="G96" s="66">
        <f>VLOOKUP($A96,'S0 remplacer avec S44'!$C:$BQ,30,0)</f>
        <v>389</v>
      </c>
      <c r="H96" s="66">
        <f>VLOOKUP($A96,'S0 remplacer avec S44'!$C:$BQ,52,0)</f>
        <v>154</v>
      </c>
      <c r="I96" s="66">
        <f>VLOOKUP($A96,'S0 remplacer avec S44'!$C:$BQ,59,0)</f>
        <v>0</v>
      </c>
      <c r="J96" s="66">
        <f>VLOOKUP($A96,'S0 remplacer avec S44'!$C:$BQ,60,0)</f>
        <v>0</v>
      </c>
      <c r="K96" s="58">
        <f>VLOOKUP($A96,'S45'!$C:$BQ,32,0)</f>
        <v>220.85</v>
      </c>
      <c r="L96" s="58">
        <f>VLOOKUP($A96,'S45'!$C:$BQ,39,0)</f>
        <v>16</v>
      </c>
      <c r="M96" s="58">
        <f>VLOOKUP($A96,'S45'!$C:$BQ,40,0)</f>
        <v>64</v>
      </c>
      <c r="N96" s="58">
        <f>VLOOKUP($A96,'S45'!$C:$BQ,22,0)</f>
        <v>2213.3880549999999</v>
      </c>
      <c r="O96" s="66">
        <f>VLOOKUP($A96,'S45'!$C:$BQ,29,0)</f>
        <v>0</v>
      </c>
      <c r="P96" s="66">
        <f>VLOOKUP($A96,'S45'!$C:$BQ,30,0)</f>
        <v>370</v>
      </c>
      <c r="Q96" s="66">
        <f>VLOOKUP($A96,'S45'!$C:$BQ,52,0)</f>
        <v>155</v>
      </c>
      <c r="R96" s="66">
        <f>VLOOKUP($A96,'S45'!$C:$BQ,59,0)</f>
        <v>0</v>
      </c>
      <c r="S96" s="66">
        <f>VLOOKUP($A96,'S45'!$C:$BQ,60,0)</f>
        <v>0</v>
      </c>
      <c r="T96" s="58">
        <f>VLOOKUP($A96,'S46'!$C:$BQ,32,0)</f>
        <v>223.85</v>
      </c>
      <c r="U96" s="58">
        <f>VLOOKUP($A96,'S46'!$C:$BQ,39,0)</f>
        <v>13</v>
      </c>
      <c r="V96" s="58">
        <f>VLOOKUP($A96,'S46'!$C:$BQ,40,0)</f>
        <v>61</v>
      </c>
      <c r="W96" s="58">
        <f>VLOOKUP($A96,'S46'!$C:$BQ,22,0)</f>
        <v>2223.6574049999999</v>
      </c>
      <c r="X96" s="66">
        <f>VLOOKUP($A96,'S46'!$C:$BQ,29,0)</f>
        <v>0</v>
      </c>
      <c r="Y96" s="66">
        <f>VLOOKUP($A96,'S46'!$C:$BQ,30,0)</f>
        <v>360</v>
      </c>
      <c r="Z96" s="66">
        <f>VLOOKUP($A96,'S46'!$C:$BQ,52,0)</f>
        <v>155</v>
      </c>
      <c r="AA96" s="66">
        <f>VLOOKUP($A96,'S46'!$C:$BQ,59,0)</f>
        <v>0</v>
      </c>
      <c r="AB96" s="66">
        <f>VLOOKUP($A96,'S46'!$C:$BQ,60,0)</f>
        <v>0</v>
      </c>
      <c r="AC96" s="58" t="e">
        <f>VLOOKUP($A96,'S47'!$C:$BQ,32,0)</f>
        <v>#N/A</v>
      </c>
      <c r="AD96" s="58" t="e">
        <f>VLOOKUP($A96,'S47'!$C:$BQ,39,0)</f>
        <v>#N/A</v>
      </c>
      <c r="AE96" s="58" t="e">
        <f>VLOOKUP($A96,'S47'!$C:$BQ,40,0)</f>
        <v>#N/A</v>
      </c>
      <c r="AF96" s="58" t="e">
        <f>VLOOKUP($A96,'S47'!$C:$BQ,22,0)</f>
        <v>#N/A</v>
      </c>
      <c r="AG96" s="66" t="e">
        <f>VLOOKUP($A96,'S47'!$C:$BQ,29,0)</f>
        <v>#N/A</v>
      </c>
      <c r="AH96" s="66" t="e">
        <f>VLOOKUP($A96,'S47'!$C:$BQ,30,0)</f>
        <v>#N/A</v>
      </c>
      <c r="AI96" s="66" t="e">
        <f>VLOOKUP($A96,'S47'!$C:$BQ,52,0)</f>
        <v>#N/A</v>
      </c>
      <c r="AJ96" s="66" t="e">
        <f>VLOOKUP($A96,'S47'!$C:$BQ,59,0)</f>
        <v>#N/A</v>
      </c>
      <c r="AK96" s="66" t="e">
        <f>VLOOKUP($A96,'S47'!$C:$BQ,60,0)</f>
        <v>#N/A</v>
      </c>
      <c r="AL96" s="58" t="e">
        <f>VLOOKUP($A96,'S48'!$C:$BQ,32,0)</f>
        <v>#N/A</v>
      </c>
      <c r="AM96" s="58" t="e">
        <f>VLOOKUP($A96,'S48'!$C:$BQ,39,0)</f>
        <v>#N/A</v>
      </c>
      <c r="AN96" s="58" t="e">
        <f>VLOOKUP($A96,'S48'!$C:$BQ,40,0)</f>
        <v>#N/A</v>
      </c>
      <c r="AO96" s="58" t="e">
        <f>VLOOKUP($A96,'S48'!$C:$BQ,22,0)</f>
        <v>#N/A</v>
      </c>
      <c r="AP96" s="66" t="e">
        <f>VLOOKUP($A96,'S48'!$C:$BQ,29,0)</f>
        <v>#N/A</v>
      </c>
      <c r="AQ96" s="66" t="e">
        <f>VLOOKUP($A96,'S48'!$C:$BQ,30,0)</f>
        <v>#N/A</v>
      </c>
      <c r="AR96" s="66" t="e">
        <f>VLOOKUP($A96,'S48'!$C:$BQ,52,0)</f>
        <v>#N/A</v>
      </c>
      <c r="AS96" s="66" t="e">
        <f>VLOOKUP($A96,'S48'!$C:$BQ,59,0)</f>
        <v>#N/A</v>
      </c>
      <c r="AT96" s="66" t="e">
        <f>VLOOKUP($A96,'S48'!$C:$BQ,60,0)</f>
        <v>#N/A</v>
      </c>
      <c r="AU96" s="58" t="e">
        <f>VLOOKUP($A96,'S49'!$C:$BQ,32,0)</f>
        <v>#N/A</v>
      </c>
      <c r="AV96" s="58" t="e">
        <f>VLOOKUP($A96,'S49'!$C:$BQ,39,0)</f>
        <v>#N/A</v>
      </c>
      <c r="AW96" s="58" t="e">
        <f>VLOOKUP($A96,'S49'!$C:$BQ,40,0)</f>
        <v>#N/A</v>
      </c>
      <c r="AX96" s="58" t="e">
        <f>VLOOKUP($A96,'S49'!$C:$BQ,22,0)</f>
        <v>#N/A</v>
      </c>
      <c r="AY96" s="66" t="e">
        <f>VLOOKUP($A96,'S49'!$C:$BQ,29,0)</f>
        <v>#N/A</v>
      </c>
      <c r="AZ96" s="66" t="e">
        <f>VLOOKUP($A96,'S49'!$C:$BQ,30,0)</f>
        <v>#N/A</v>
      </c>
      <c r="BA96" s="66" t="e">
        <f>VLOOKUP($A96,'S49'!$C:$BQ,52,0)</f>
        <v>#N/A</v>
      </c>
      <c r="BB96" s="66" t="e">
        <f>VLOOKUP($A96,'S49'!$C:$BQ,59,0)</f>
        <v>#N/A</v>
      </c>
      <c r="BC96" s="66" t="e">
        <f>VLOOKUP($A96,'S49'!$C:$BQ,60,0)</f>
        <v>#N/A</v>
      </c>
      <c r="BD96" s="58" t="e">
        <f>VLOOKUP($A96,'S50'!$C:$BQ,32,0)</f>
        <v>#N/A</v>
      </c>
      <c r="BE96" s="58" t="e">
        <f>VLOOKUP($A96,'S50'!$C:$BQ,39,0)</f>
        <v>#N/A</v>
      </c>
      <c r="BF96" s="58" t="e">
        <f>VLOOKUP($A96,'S50'!$C:$BQ,40,0)</f>
        <v>#N/A</v>
      </c>
      <c r="BG96" s="58" t="e">
        <f>VLOOKUP($A96,'S50'!$C:$BQ,22,0)</f>
        <v>#N/A</v>
      </c>
      <c r="BH96" s="66" t="e">
        <f>VLOOKUP($A96,'S50'!$C:$BQ,29,0)</f>
        <v>#N/A</v>
      </c>
      <c r="BI96" s="66" t="e">
        <f>VLOOKUP($A96,'S50'!$C:$BQ,30,0)</f>
        <v>#N/A</v>
      </c>
      <c r="BJ96" s="66" t="e">
        <f>VLOOKUP($A96,'S50'!$C:$BQ,52,0)</f>
        <v>#N/A</v>
      </c>
      <c r="BK96" s="66" t="e">
        <f>VLOOKUP($A96,'S50'!$C:$BQ,59,0)</f>
        <v>#N/A</v>
      </c>
      <c r="BL96" s="66" t="e">
        <f>VLOOKUP($A96,'S50'!$C:$BQ,60,0)</f>
        <v>#N/A</v>
      </c>
    </row>
    <row r="97" spans="1:64" x14ac:dyDescent="0.2">
      <c r="A97" s="57" t="s">
        <v>157</v>
      </c>
      <c r="B97" s="58">
        <f>VLOOKUP($A97,'S0 remplacer avec S44'!$C:$BQ,32,0)</f>
        <v>106.3</v>
      </c>
      <c r="C97" s="58">
        <f>VLOOKUP($A97,'S0 remplacer avec S44'!$C:$BQ,39,0)</f>
        <v>73</v>
      </c>
      <c r="D97" s="58">
        <f>VLOOKUP($A97,'S0 remplacer avec S44'!$C:$BQ,40,0)</f>
        <v>109</v>
      </c>
      <c r="E97" s="58">
        <f>VLOOKUP($A97,'S0 remplacer avec S44'!$C:$BQ,22,0)</f>
        <v>952.90559499999995</v>
      </c>
      <c r="F97" s="66">
        <f>VLOOKUP($A97,'S0 remplacer avec S44'!$C:$BQ,29,0)</f>
        <v>678</v>
      </c>
      <c r="G97" s="66">
        <f>VLOOKUP($A97,'S0 remplacer avec S44'!$C:$BQ,30,0)</f>
        <v>1004</v>
      </c>
      <c r="H97" s="66">
        <f>VLOOKUP($A97,'S0 remplacer avec S44'!$C:$BQ,52,0)</f>
        <v>49.4</v>
      </c>
      <c r="I97" s="66">
        <f>VLOOKUP($A97,'S0 remplacer avec S44'!$C:$BQ,59,0)</f>
        <v>42</v>
      </c>
      <c r="J97" s="66">
        <f>VLOOKUP($A97,'S0 remplacer avec S44'!$C:$BQ,60,0)</f>
        <v>60</v>
      </c>
      <c r="K97" s="58">
        <f>VLOOKUP($A97,'S45'!$C:$BQ,32,0)</f>
        <v>105</v>
      </c>
      <c r="L97" s="58">
        <f>VLOOKUP($A97,'S45'!$C:$BQ,39,0)</f>
        <v>75</v>
      </c>
      <c r="M97" s="58">
        <f>VLOOKUP($A97,'S45'!$C:$BQ,40,0)</f>
        <v>111</v>
      </c>
      <c r="N97" s="58">
        <f>VLOOKUP($A97,'S45'!$C:$BQ,22,0)</f>
        <v>959.79402500000003</v>
      </c>
      <c r="O97" s="66">
        <f>VLOOKUP($A97,'S45'!$C:$BQ,29,0)</f>
        <v>671</v>
      </c>
      <c r="P97" s="66">
        <f>VLOOKUP($A97,'S45'!$C:$BQ,30,0)</f>
        <v>997</v>
      </c>
      <c r="Q97" s="66">
        <f>VLOOKUP($A97,'S45'!$C:$BQ,52,0)</f>
        <v>49.4</v>
      </c>
      <c r="R97" s="66">
        <f>VLOOKUP($A97,'S45'!$C:$BQ,59,0)</f>
        <v>42</v>
      </c>
      <c r="S97" s="66">
        <f>VLOOKUP($A97,'S45'!$C:$BQ,60,0)</f>
        <v>60</v>
      </c>
      <c r="T97" s="58">
        <f>VLOOKUP($A97,'S46'!$C:$BQ,32,0)</f>
        <v>106</v>
      </c>
      <c r="U97" s="58">
        <f>VLOOKUP($A97,'S46'!$C:$BQ,39,0)</f>
        <v>74</v>
      </c>
      <c r="V97" s="58">
        <f>VLOOKUP($A97,'S46'!$C:$BQ,40,0)</f>
        <v>110</v>
      </c>
      <c r="W97" s="58">
        <f>VLOOKUP($A97,'S46'!$C:$BQ,22,0)</f>
        <v>962.27698499999997</v>
      </c>
      <c r="X97" s="66">
        <f>VLOOKUP($A97,'S46'!$C:$BQ,29,0)</f>
        <v>668</v>
      </c>
      <c r="Y97" s="66">
        <f>VLOOKUP($A97,'S46'!$C:$BQ,30,0)</f>
        <v>994</v>
      </c>
      <c r="Z97" s="66">
        <f>VLOOKUP($A97,'S46'!$C:$BQ,52,0)</f>
        <v>49.4</v>
      </c>
      <c r="AA97" s="66">
        <f>VLOOKUP($A97,'S46'!$C:$BQ,59,0)</f>
        <v>42</v>
      </c>
      <c r="AB97" s="66">
        <f>VLOOKUP($A97,'S46'!$C:$BQ,60,0)</f>
        <v>60</v>
      </c>
      <c r="AC97" s="58" t="e">
        <f>VLOOKUP($A97,'S47'!$C:$BQ,32,0)</f>
        <v>#N/A</v>
      </c>
      <c r="AD97" s="58" t="e">
        <f>VLOOKUP($A97,'S47'!$C:$BQ,39,0)</f>
        <v>#N/A</v>
      </c>
      <c r="AE97" s="58" t="e">
        <f>VLOOKUP($A97,'S47'!$C:$BQ,40,0)</f>
        <v>#N/A</v>
      </c>
      <c r="AF97" s="58" t="e">
        <f>VLOOKUP($A97,'S47'!$C:$BQ,22,0)</f>
        <v>#N/A</v>
      </c>
      <c r="AG97" s="66" t="e">
        <f>VLOOKUP($A97,'S47'!$C:$BQ,29,0)</f>
        <v>#N/A</v>
      </c>
      <c r="AH97" s="66" t="e">
        <f>VLOOKUP($A97,'S47'!$C:$BQ,30,0)</f>
        <v>#N/A</v>
      </c>
      <c r="AI97" s="66" t="e">
        <f>VLOOKUP($A97,'S47'!$C:$BQ,52,0)</f>
        <v>#N/A</v>
      </c>
      <c r="AJ97" s="66" t="e">
        <f>VLOOKUP($A97,'S47'!$C:$BQ,59,0)</f>
        <v>#N/A</v>
      </c>
      <c r="AK97" s="66" t="e">
        <f>VLOOKUP($A97,'S47'!$C:$BQ,60,0)</f>
        <v>#N/A</v>
      </c>
      <c r="AL97" s="58" t="e">
        <f>VLOOKUP($A97,'S48'!$C:$BQ,32,0)</f>
        <v>#N/A</v>
      </c>
      <c r="AM97" s="58" t="e">
        <f>VLOOKUP($A97,'S48'!$C:$BQ,39,0)</f>
        <v>#N/A</v>
      </c>
      <c r="AN97" s="58" t="e">
        <f>VLOOKUP($A97,'S48'!$C:$BQ,40,0)</f>
        <v>#N/A</v>
      </c>
      <c r="AO97" s="58" t="e">
        <f>VLOOKUP($A97,'S48'!$C:$BQ,22,0)</f>
        <v>#N/A</v>
      </c>
      <c r="AP97" s="66" t="e">
        <f>VLOOKUP($A97,'S48'!$C:$BQ,29,0)</f>
        <v>#N/A</v>
      </c>
      <c r="AQ97" s="66" t="e">
        <f>VLOOKUP($A97,'S48'!$C:$BQ,30,0)</f>
        <v>#N/A</v>
      </c>
      <c r="AR97" s="66" t="e">
        <f>VLOOKUP($A97,'S48'!$C:$BQ,52,0)</f>
        <v>#N/A</v>
      </c>
      <c r="AS97" s="66" t="e">
        <f>VLOOKUP($A97,'S48'!$C:$BQ,59,0)</f>
        <v>#N/A</v>
      </c>
      <c r="AT97" s="66" t="e">
        <f>VLOOKUP($A97,'S48'!$C:$BQ,60,0)</f>
        <v>#N/A</v>
      </c>
      <c r="AU97" s="58" t="e">
        <f>VLOOKUP($A97,'S49'!$C:$BQ,32,0)</f>
        <v>#N/A</v>
      </c>
      <c r="AV97" s="58" t="e">
        <f>VLOOKUP($A97,'S49'!$C:$BQ,39,0)</f>
        <v>#N/A</v>
      </c>
      <c r="AW97" s="58" t="e">
        <f>VLOOKUP($A97,'S49'!$C:$BQ,40,0)</f>
        <v>#N/A</v>
      </c>
      <c r="AX97" s="58" t="e">
        <f>VLOOKUP($A97,'S49'!$C:$BQ,22,0)</f>
        <v>#N/A</v>
      </c>
      <c r="AY97" s="66" t="e">
        <f>VLOOKUP($A97,'S49'!$C:$BQ,29,0)</f>
        <v>#N/A</v>
      </c>
      <c r="AZ97" s="66" t="e">
        <f>VLOOKUP($A97,'S49'!$C:$BQ,30,0)</f>
        <v>#N/A</v>
      </c>
      <c r="BA97" s="66" t="e">
        <f>VLOOKUP($A97,'S49'!$C:$BQ,52,0)</f>
        <v>#N/A</v>
      </c>
      <c r="BB97" s="66" t="e">
        <f>VLOOKUP($A97,'S49'!$C:$BQ,59,0)</f>
        <v>#N/A</v>
      </c>
      <c r="BC97" s="66" t="e">
        <f>VLOOKUP($A97,'S49'!$C:$BQ,60,0)</f>
        <v>#N/A</v>
      </c>
      <c r="BD97" s="58" t="e">
        <f>VLOOKUP($A97,'S50'!$C:$BQ,32,0)</f>
        <v>#N/A</v>
      </c>
      <c r="BE97" s="58" t="e">
        <f>VLOOKUP($A97,'S50'!$C:$BQ,39,0)</f>
        <v>#N/A</v>
      </c>
      <c r="BF97" s="58" t="e">
        <f>VLOOKUP($A97,'S50'!$C:$BQ,40,0)</f>
        <v>#N/A</v>
      </c>
      <c r="BG97" s="58" t="e">
        <f>VLOOKUP($A97,'S50'!$C:$BQ,22,0)</f>
        <v>#N/A</v>
      </c>
      <c r="BH97" s="66" t="e">
        <f>VLOOKUP($A97,'S50'!$C:$BQ,29,0)</f>
        <v>#N/A</v>
      </c>
      <c r="BI97" s="66" t="e">
        <f>VLOOKUP($A97,'S50'!$C:$BQ,30,0)</f>
        <v>#N/A</v>
      </c>
      <c r="BJ97" s="66" t="e">
        <f>VLOOKUP($A97,'S50'!$C:$BQ,52,0)</f>
        <v>#N/A</v>
      </c>
      <c r="BK97" s="66" t="e">
        <f>VLOOKUP($A97,'S50'!$C:$BQ,59,0)</f>
        <v>#N/A</v>
      </c>
      <c r="BL97" s="66" t="e">
        <f>VLOOKUP($A97,'S50'!$C:$BQ,60,0)</f>
        <v>#N/A</v>
      </c>
    </row>
    <row r="98" spans="1:64" x14ac:dyDescent="0.2">
      <c r="A98" s="57" t="s">
        <v>158</v>
      </c>
      <c r="B98" s="58">
        <f>VLOOKUP($A98,'S0 remplacer avec S44'!$C:$BQ,32,0)</f>
        <v>87.3</v>
      </c>
      <c r="C98" s="58">
        <f>VLOOKUP($A98,'S0 remplacer avec S44'!$C:$BQ,39,0)</f>
        <v>68</v>
      </c>
      <c r="D98" s="58">
        <f>VLOOKUP($A98,'S0 remplacer avec S44'!$C:$BQ,40,0)</f>
        <v>99</v>
      </c>
      <c r="E98" s="58">
        <f>VLOOKUP($A98,'S0 remplacer avec S44'!$C:$BQ,22,0)</f>
        <v>740.01513499999999</v>
      </c>
      <c r="F98" s="66">
        <f>VLOOKUP($A98,'S0 remplacer avec S44'!$C:$BQ,29,0)</f>
        <v>668</v>
      </c>
      <c r="G98" s="66">
        <f>VLOOKUP($A98,'S0 remplacer avec S44'!$C:$BQ,30,0)</f>
        <v>950</v>
      </c>
      <c r="H98" s="66">
        <f>VLOOKUP($A98,'S0 remplacer avec S44'!$C:$BQ,52,0)</f>
        <v>68.400000000000006</v>
      </c>
      <c r="I98" s="66">
        <f>VLOOKUP($A98,'S0 remplacer avec S44'!$C:$BQ,59,0)</f>
        <v>11</v>
      </c>
      <c r="J98" s="66">
        <f>VLOOKUP($A98,'S0 remplacer avec S44'!$C:$BQ,60,0)</f>
        <v>26</v>
      </c>
      <c r="K98" s="58">
        <f>VLOOKUP($A98,'S45'!$C:$BQ,32,0)</f>
        <v>89.8</v>
      </c>
      <c r="L98" s="58">
        <f>VLOOKUP($A98,'S45'!$C:$BQ,39,0)</f>
        <v>65</v>
      </c>
      <c r="M98" s="58">
        <f>VLOOKUP($A98,'S45'!$C:$BQ,40,0)</f>
        <v>96</v>
      </c>
      <c r="N98" s="58">
        <f>VLOOKUP($A98,'S45'!$C:$BQ,22,0)</f>
        <v>741.32358499999998</v>
      </c>
      <c r="O98" s="66">
        <f>VLOOKUP($A98,'S45'!$C:$BQ,29,0)</f>
        <v>667</v>
      </c>
      <c r="P98" s="66">
        <f>VLOOKUP($A98,'S45'!$C:$BQ,30,0)</f>
        <v>948</v>
      </c>
      <c r="Q98" s="66">
        <f>VLOOKUP($A98,'S45'!$C:$BQ,52,0)</f>
        <v>72.400000000000006</v>
      </c>
      <c r="R98" s="66">
        <f>VLOOKUP($A98,'S45'!$C:$BQ,59,0)</f>
        <v>7</v>
      </c>
      <c r="S98" s="66">
        <f>VLOOKUP($A98,'S45'!$C:$BQ,60,0)</f>
        <v>22</v>
      </c>
      <c r="T98" s="58">
        <f>VLOOKUP($A98,'S46'!$C:$BQ,32,0)</f>
        <v>88.3</v>
      </c>
      <c r="U98" s="58">
        <f>VLOOKUP($A98,'S46'!$C:$BQ,39,0)</f>
        <v>67</v>
      </c>
      <c r="V98" s="58">
        <f>VLOOKUP($A98,'S46'!$C:$BQ,40,0)</f>
        <v>98</v>
      </c>
      <c r="W98" s="58">
        <f>VLOOKUP($A98,'S46'!$C:$BQ,22,0)</f>
        <v>741.78253500000005</v>
      </c>
      <c r="X98" s="66">
        <f>VLOOKUP($A98,'S46'!$C:$BQ,29,0)</f>
        <v>666</v>
      </c>
      <c r="Y98" s="66">
        <f>VLOOKUP($A98,'S46'!$C:$BQ,30,0)</f>
        <v>948</v>
      </c>
      <c r="Z98" s="66">
        <f>VLOOKUP($A98,'S46'!$C:$BQ,52,0)</f>
        <v>72.400000000000006</v>
      </c>
      <c r="AA98" s="66">
        <f>VLOOKUP($A98,'S46'!$C:$BQ,59,0)</f>
        <v>7</v>
      </c>
      <c r="AB98" s="66">
        <f>VLOOKUP($A98,'S46'!$C:$BQ,60,0)</f>
        <v>22</v>
      </c>
      <c r="AC98" s="58" t="e">
        <f>VLOOKUP($A98,'S47'!$C:$BQ,32,0)</f>
        <v>#N/A</v>
      </c>
      <c r="AD98" s="58" t="e">
        <f>VLOOKUP($A98,'S47'!$C:$BQ,39,0)</f>
        <v>#N/A</v>
      </c>
      <c r="AE98" s="58" t="e">
        <f>VLOOKUP($A98,'S47'!$C:$BQ,40,0)</f>
        <v>#N/A</v>
      </c>
      <c r="AF98" s="58" t="e">
        <f>VLOOKUP($A98,'S47'!$C:$BQ,22,0)</f>
        <v>#N/A</v>
      </c>
      <c r="AG98" s="66" t="e">
        <f>VLOOKUP($A98,'S47'!$C:$BQ,29,0)</f>
        <v>#N/A</v>
      </c>
      <c r="AH98" s="66" t="e">
        <f>VLOOKUP($A98,'S47'!$C:$BQ,30,0)</f>
        <v>#N/A</v>
      </c>
      <c r="AI98" s="66" t="e">
        <f>VLOOKUP($A98,'S47'!$C:$BQ,52,0)</f>
        <v>#N/A</v>
      </c>
      <c r="AJ98" s="66" t="e">
        <f>VLOOKUP($A98,'S47'!$C:$BQ,59,0)</f>
        <v>#N/A</v>
      </c>
      <c r="AK98" s="66" t="e">
        <f>VLOOKUP($A98,'S47'!$C:$BQ,60,0)</f>
        <v>#N/A</v>
      </c>
      <c r="AL98" s="58" t="e">
        <f>VLOOKUP($A98,'S48'!$C:$BQ,32,0)</f>
        <v>#N/A</v>
      </c>
      <c r="AM98" s="58" t="e">
        <f>VLOOKUP($A98,'S48'!$C:$BQ,39,0)</f>
        <v>#N/A</v>
      </c>
      <c r="AN98" s="58" t="e">
        <f>VLOOKUP($A98,'S48'!$C:$BQ,40,0)</f>
        <v>#N/A</v>
      </c>
      <c r="AO98" s="58" t="e">
        <f>VLOOKUP($A98,'S48'!$C:$BQ,22,0)</f>
        <v>#N/A</v>
      </c>
      <c r="AP98" s="66" t="e">
        <f>VLOOKUP($A98,'S48'!$C:$BQ,29,0)</f>
        <v>#N/A</v>
      </c>
      <c r="AQ98" s="66" t="e">
        <f>VLOOKUP($A98,'S48'!$C:$BQ,30,0)</f>
        <v>#N/A</v>
      </c>
      <c r="AR98" s="66" t="e">
        <f>VLOOKUP($A98,'S48'!$C:$BQ,52,0)</f>
        <v>#N/A</v>
      </c>
      <c r="AS98" s="66" t="e">
        <f>VLOOKUP($A98,'S48'!$C:$BQ,59,0)</f>
        <v>#N/A</v>
      </c>
      <c r="AT98" s="66" t="e">
        <f>VLOOKUP($A98,'S48'!$C:$BQ,60,0)</f>
        <v>#N/A</v>
      </c>
      <c r="AU98" s="58" t="e">
        <f>VLOOKUP($A98,'S49'!$C:$BQ,32,0)</f>
        <v>#N/A</v>
      </c>
      <c r="AV98" s="58" t="e">
        <f>VLOOKUP($A98,'S49'!$C:$BQ,39,0)</f>
        <v>#N/A</v>
      </c>
      <c r="AW98" s="58" t="e">
        <f>VLOOKUP($A98,'S49'!$C:$BQ,40,0)</f>
        <v>#N/A</v>
      </c>
      <c r="AX98" s="58" t="e">
        <f>VLOOKUP($A98,'S49'!$C:$BQ,22,0)</f>
        <v>#N/A</v>
      </c>
      <c r="AY98" s="66" t="e">
        <f>VLOOKUP($A98,'S49'!$C:$BQ,29,0)</f>
        <v>#N/A</v>
      </c>
      <c r="AZ98" s="66" t="e">
        <f>VLOOKUP($A98,'S49'!$C:$BQ,30,0)</f>
        <v>#N/A</v>
      </c>
      <c r="BA98" s="66" t="e">
        <f>VLOOKUP($A98,'S49'!$C:$BQ,52,0)</f>
        <v>#N/A</v>
      </c>
      <c r="BB98" s="66" t="e">
        <f>VLOOKUP($A98,'S49'!$C:$BQ,59,0)</f>
        <v>#N/A</v>
      </c>
      <c r="BC98" s="66" t="e">
        <f>VLOOKUP($A98,'S49'!$C:$BQ,60,0)</f>
        <v>#N/A</v>
      </c>
      <c r="BD98" s="58" t="e">
        <f>VLOOKUP($A98,'S50'!$C:$BQ,32,0)</f>
        <v>#N/A</v>
      </c>
      <c r="BE98" s="58" t="e">
        <f>VLOOKUP($A98,'S50'!$C:$BQ,39,0)</f>
        <v>#N/A</v>
      </c>
      <c r="BF98" s="58" t="e">
        <f>VLOOKUP($A98,'S50'!$C:$BQ,40,0)</f>
        <v>#N/A</v>
      </c>
      <c r="BG98" s="58" t="e">
        <f>VLOOKUP($A98,'S50'!$C:$BQ,22,0)</f>
        <v>#N/A</v>
      </c>
      <c r="BH98" s="66" t="e">
        <f>VLOOKUP($A98,'S50'!$C:$BQ,29,0)</f>
        <v>#N/A</v>
      </c>
      <c r="BI98" s="66" t="e">
        <f>VLOOKUP($A98,'S50'!$C:$BQ,30,0)</f>
        <v>#N/A</v>
      </c>
      <c r="BJ98" s="66" t="e">
        <f>VLOOKUP($A98,'S50'!$C:$BQ,52,0)</f>
        <v>#N/A</v>
      </c>
      <c r="BK98" s="66" t="e">
        <f>VLOOKUP($A98,'S50'!$C:$BQ,59,0)</f>
        <v>#N/A</v>
      </c>
      <c r="BL98" s="66" t="e">
        <f>VLOOKUP($A98,'S50'!$C:$BQ,60,0)</f>
        <v>#N/A</v>
      </c>
    </row>
    <row r="99" spans="1:64" x14ac:dyDescent="0.2">
      <c r="A99" s="57" t="s">
        <v>160</v>
      </c>
      <c r="B99" s="58">
        <f>VLOOKUP($A99,'S0 remplacer avec S44'!$C:$BQ,32,0)</f>
        <v>128.30000000000001</v>
      </c>
      <c r="C99" s="58">
        <f>VLOOKUP($A99,'S0 remplacer avec S44'!$C:$BQ,39,0)</f>
        <v>124</v>
      </c>
      <c r="D99" s="58">
        <f>VLOOKUP($A99,'S0 remplacer avec S44'!$C:$BQ,40,0)</f>
        <v>174</v>
      </c>
      <c r="E99" s="58">
        <f>VLOOKUP($A99,'S0 remplacer avec S44'!$C:$BQ,22,0)</f>
        <v>1696.637375</v>
      </c>
      <c r="F99" s="66">
        <f>VLOOKUP($A99,'S0 remplacer avec S44'!$C:$BQ,29,0)</f>
        <v>594</v>
      </c>
      <c r="G99" s="66">
        <f>VLOOKUP($A99,'S0 remplacer avec S44'!$C:$BQ,30,0)</f>
        <v>1052</v>
      </c>
      <c r="H99" s="66">
        <f>VLOOKUP($A99,'S0 remplacer avec S44'!$C:$BQ,52,0)</f>
        <v>97.2</v>
      </c>
      <c r="I99" s="66">
        <f>VLOOKUP($A99,'S0 remplacer avec S44'!$C:$BQ,59,0)</f>
        <v>31</v>
      </c>
      <c r="J99" s="66">
        <f>VLOOKUP($A99,'S0 remplacer avec S44'!$C:$BQ,60,0)</f>
        <v>57</v>
      </c>
      <c r="K99" s="58">
        <f>VLOOKUP($A99,'S45'!$C:$BQ,32,0)</f>
        <v>129.5</v>
      </c>
      <c r="L99" s="58">
        <f>VLOOKUP($A99,'S45'!$C:$BQ,39,0)</f>
        <v>123</v>
      </c>
      <c r="M99" s="58">
        <f>VLOOKUP($A99,'S45'!$C:$BQ,40,0)</f>
        <v>173</v>
      </c>
      <c r="N99" s="58">
        <f>VLOOKUP($A99,'S45'!$C:$BQ,22,0)</f>
        <v>1701.3504350000001</v>
      </c>
      <c r="O99" s="66">
        <f>VLOOKUP($A99,'S45'!$C:$BQ,29,0)</f>
        <v>589</v>
      </c>
      <c r="P99" s="66">
        <f>VLOOKUP($A99,'S45'!$C:$BQ,30,0)</f>
        <v>1047</v>
      </c>
      <c r="Q99" s="66">
        <f>VLOOKUP($A99,'S45'!$C:$BQ,52,0)</f>
        <v>97.2</v>
      </c>
      <c r="R99" s="66">
        <f>VLOOKUP($A99,'S45'!$C:$BQ,59,0)</f>
        <v>31</v>
      </c>
      <c r="S99" s="66">
        <f>VLOOKUP($A99,'S45'!$C:$BQ,60,0)</f>
        <v>57</v>
      </c>
      <c r="T99" s="58">
        <f>VLOOKUP($A99,'S46'!$C:$BQ,32,0)</f>
        <v>129.5</v>
      </c>
      <c r="U99" s="58">
        <f>VLOOKUP($A99,'S46'!$C:$BQ,39,0)</f>
        <v>123</v>
      </c>
      <c r="V99" s="58">
        <f>VLOOKUP($A99,'S46'!$C:$BQ,40,0)</f>
        <v>173</v>
      </c>
      <c r="W99" s="58">
        <f>VLOOKUP($A99,'S46'!$C:$BQ,22,0)</f>
        <v>1702.159975</v>
      </c>
      <c r="X99" s="66">
        <f>VLOOKUP($A99,'S46'!$C:$BQ,29,0)</f>
        <v>589</v>
      </c>
      <c r="Y99" s="66">
        <f>VLOOKUP($A99,'S46'!$C:$BQ,30,0)</f>
        <v>1047</v>
      </c>
      <c r="Z99" s="66">
        <f>VLOOKUP($A99,'S46'!$C:$BQ,52,0)</f>
        <v>98.2</v>
      </c>
      <c r="AA99" s="66">
        <f>VLOOKUP($A99,'S46'!$C:$BQ,59,0)</f>
        <v>30</v>
      </c>
      <c r="AB99" s="66">
        <f>VLOOKUP($A99,'S46'!$C:$BQ,60,0)</f>
        <v>56</v>
      </c>
      <c r="AC99" s="58" t="e">
        <f>VLOOKUP($A99,'S47'!$C:$BQ,32,0)</f>
        <v>#N/A</v>
      </c>
      <c r="AD99" s="58" t="e">
        <f>VLOOKUP($A99,'S47'!$C:$BQ,39,0)</f>
        <v>#N/A</v>
      </c>
      <c r="AE99" s="58" t="e">
        <f>VLOOKUP($A99,'S47'!$C:$BQ,40,0)</f>
        <v>#N/A</v>
      </c>
      <c r="AF99" s="58" t="e">
        <f>VLOOKUP($A99,'S47'!$C:$BQ,22,0)</f>
        <v>#N/A</v>
      </c>
      <c r="AG99" s="66" t="e">
        <f>VLOOKUP($A99,'S47'!$C:$BQ,29,0)</f>
        <v>#N/A</v>
      </c>
      <c r="AH99" s="66" t="e">
        <f>VLOOKUP($A99,'S47'!$C:$BQ,30,0)</f>
        <v>#N/A</v>
      </c>
      <c r="AI99" s="66" t="e">
        <f>VLOOKUP($A99,'S47'!$C:$BQ,52,0)</f>
        <v>#N/A</v>
      </c>
      <c r="AJ99" s="66" t="e">
        <f>VLOOKUP($A99,'S47'!$C:$BQ,59,0)</f>
        <v>#N/A</v>
      </c>
      <c r="AK99" s="66" t="e">
        <f>VLOOKUP($A99,'S47'!$C:$BQ,60,0)</f>
        <v>#N/A</v>
      </c>
      <c r="AL99" s="58" t="e">
        <f>VLOOKUP($A99,'S48'!$C:$BQ,32,0)</f>
        <v>#N/A</v>
      </c>
      <c r="AM99" s="58" t="e">
        <f>VLOOKUP($A99,'S48'!$C:$BQ,39,0)</f>
        <v>#N/A</v>
      </c>
      <c r="AN99" s="58" t="e">
        <f>VLOOKUP($A99,'S48'!$C:$BQ,40,0)</f>
        <v>#N/A</v>
      </c>
      <c r="AO99" s="58" t="e">
        <f>VLOOKUP($A99,'S48'!$C:$BQ,22,0)</f>
        <v>#N/A</v>
      </c>
      <c r="AP99" s="66" t="e">
        <f>VLOOKUP($A99,'S48'!$C:$BQ,29,0)</f>
        <v>#N/A</v>
      </c>
      <c r="AQ99" s="66" t="e">
        <f>VLOOKUP($A99,'S48'!$C:$BQ,30,0)</f>
        <v>#N/A</v>
      </c>
      <c r="AR99" s="66" t="e">
        <f>VLOOKUP($A99,'S48'!$C:$BQ,52,0)</f>
        <v>#N/A</v>
      </c>
      <c r="AS99" s="66" t="e">
        <f>VLOOKUP($A99,'S48'!$C:$BQ,59,0)</f>
        <v>#N/A</v>
      </c>
      <c r="AT99" s="66" t="e">
        <f>VLOOKUP($A99,'S48'!$C:$BQ,60,0)</f>
        <v>#N/A</v>
      </c>
      <c r="AU99" s="58" t="e">
        <f>VLOOKUP($A99,'S49'!$C:$BQ,32,0)</f>
        <v>#N/A</v>
      </c>
      <c r="AV99" s="58" t="e">
        <f>VLOOKUP($A99,'S49'!$C:$BQ,39,0)</f>
        <v>#N/A</v>
      </c>
      <c r="AW99" s="58" t="e">
        <f>VLOOKUP($A99,'S49'!$C:$BQ,40,0)</f>
        <v>#N/A</v>
      </c>
      <c r="AX99" s="58" t="e">
        <f>VLOOKUP($A99,'S49'!$C:$BQ,22,0)</f>
        <v>#N/A</v>
      </c>
      <c r="AY99" s="66" t="e">
        <f>VLOOKUP($A99,'S49'!$C:$BQ,29,0)</f>
        <v>#N/A</v>
      </c>
      <c r="AZ99" s="66" t="e">
        <f>VLOOKUP($A99,'S49'!$C:$BQ,30,0)</f>
        <v>#N/A</v>
      </c>
      <c r="BA99" s="66" t="e">
        <f>VLOOKUP($A99,'S49'!$C:$BQ,52,0)</f>
        <v>#N/A</v>
      </c>
      <c r="BB99" s="66" t="e">
        <f>VLOOKUP($A99,'S49'!$C:$BQ,59,0)</f>
        <v>#N/A</v>
      </c>
      <c r="BC99" s="66" t="e">
        <f>VLOOKUP($A99,'S49'!$C:$BQ,60,0)</f>
        <v>#N/A</v>
      </c>
      <c r="BD99" s="58" t="e">
        <f>VLOOKUP($A99,'S50'!$C:$BQ,32,0)</f>
        <v>#N/A</v>
      </c>
      <c r="BE99" s="58" t="e">
        <f>VLOOKUP($A99,'S50'!$C:$BQ,39,0)</f>
        <v>#N/A</v>
      </c>
      <c r="BF99" s="58" t="e">
        <f>VLOOKUP($A99,'S50'!$C:$BQ,40,0)</f>
        <v>#N/A</v>
      </c>
      <c r="BG99" s="58" t="e">
        <f>VLOOKUP($A99,'S50'!$C:$BQ,22,0)</f>
        <v>#N/A</v>
      </c>
      <c r="BH99" s="66" t="e">
        <f>VLOOKUP($A99,'S50'!$C:$BQ,29,0)</f>
        <v>#N/A</v>
      </c>
      <c r="BI99" s="66" t="e">
        <f>VLOOKUP($A99,'S50'!$C:$BQ,30,0)</f>
        <v>#N/A</v>
      </c>
      <c r="BJ99" s="66" t="e">
        <f>VLOOKUP($A99,'S50'!$C:$BQ,52,0)</f>
        <v>#N/A</v>
      </c>
      <c r="BK99" s="66" t="e">
        <f>VLOOKUP($A99,'S50'!$C:$BQ,59,0)</f>
        <v>#N/A</v>
      </c>
      <c r="BL99" s="66" t="e">
        <f>VLOOKUP($A99,'S50'!$C:$BQ,60,0)</f>
        <v>#N/A</v>
      </c>
    </row>
    <row r="100" spans="1:64" x14ac:dyDescent="0.2">
      <c r="A100" s="57" t="s">
        <v>161</v>
      </c>
      <c r="B100" s="58">
        <f>VLOOKUP($A100,'S0 remplacer avec S44'!$C:$BQ,32,0)</f>
        <v>99.8</v>
      </c>
      <c r="C100" s="58">
        <f>VLOOKUP($A100,'S0 remplacer avec S44'!$C:$BQ,39,0)</f>
        <v>97</v>
      </c>
      <c r="D100" s="58">
        <f>VLOOKUP($A100,'S0 remplacer avec S44'!$C:$BQ,40,0)</f>
        <v>136</v>
      </c>
      <c r="E100" s="58">
        <f>VLOOKUP($A100,'S0 remplacer avec S44'!$C:$BQ,22,0)</f>
        <v>1388.4493050000001</v>
      </c>
      <c r="F100" s="66">
        <f>VLOOKUP($A100,'S0 remplacer avec S44'!$C:$BQ,29,0)</f>
        <v>398</v>
      </c>
      <c r="G100" s="66">
        <f>VLOOKUP($A100,'S0 remplacer avec S44'!$C:$BQ,30,0)</f>
        <v>755</v>
      </c>
      <c r="H100" s="66">
        <f>VLOOKUP($A100,'S0 remplacer avec S44'!$C:$BQ,52,0)</f>
        <v>100.8</v>
      </c>
      <c r="I100" s="66">
        <f>VLOOKUP($A100,'S0 remplacer avec S44'!$C:$BQ,59,0)</f>
        <v>0</v>
      </c>
      <c r="J100" s="66">
        <f>VLOOKUP($A100,'S0 remplacer avec S44'!$C:$BQ,60,0)</f>
        <v>19</v>
      </c>
      <c r="K100" s="58">
        <f>VLOOKUP($A100,'S45'!$C:$BQ,32,0)</f>
        <v>100.8</v>
      </c>
      <c r="L100" s="58">
        <f>VLOOKUP($A100,'S45'!$C:$BQ,39,0)</f>
        <v>96</v>
      </c>
      <c r="M100" s="58">
        <f>VLOOKUP($A100,'S45'!$C:$BQ,40,0)</f>
        <v>135</v>
      </c>
      <c r="N100" s="58">
        <f>VLOOKUP($A100,'S45'!$C:$BQ,22,0)</f>
        <v>1398.2472150000001</v>
      </c>
      <c r="O100" s="66">
        <f>VLOOKUP($A100,'S45'!$C:$BQ,29,0)</f>
        <v>388</v>
      </c>
      <c r="P100" s="66">
        <f>VLOOKUP($A100,'S45'!$C:$BQ,30,0)</f>
        <v>746</v>
      </c>
      <c r="Q100" s="66">
        <f>VLOOKUP($A100,'S45'!$C:$BQ,52,0)</f>
        <v>103.8</v>
      </c>
      <c r="R100" s="66">
        <f>VLOOKUP($A100,'S45'!$C:$BQ,59,0)</f>
        <v>0</v>
      </c>
      <c r="S100" s="66">
        <f>VLOOKUP($A100,'S45'!$C:$BQ,60,0)</f>
        <v>16</v>
      </c>
      <c r="T100" s="58">
        <f>VLOOKUP($A100,'S46'!$C:$BQ,32,0)</f>
        <v>100.3</v>
      </c>
      <c r="U100" s="58">
        <f>VLOOKUP($A100,'S46'!$C:$BQ,39,0)</f>
        <v>97</v>
      </c>
      <c r="V100" s="58">
        <f>VLOOKUP($A100,'S46'!$C:$BQ,40,0)</f>
        <v>136</v>
      </c>
      <c r="W100" s="58">
        <f>VLOOKUP($A100,'S46'!$C:$BQ,22,0)</f>
        <v>1399.0134350000001</v>
      </c>
      <c r="X100" s="66">
        <f>VLOOKUP($A100,'S46'!$C:$BQ,29,0)</f>
        <v>388</v>
      </c>
      <c r="Y100" s="66">
        <f>VLOOKUP($A100,'S46'!$C:$BQ,30,0)</f>
        <v>745</v>
      </c>
      <c r="Z100" s="66">
        <f>VLOOKUP($A100,'S46'!$C:$BQ,52,0)</f>
        <v>103.8</v>
      </c>
      <c r="AA100" s="66">
        <f>VLOOKUP($A100,'S46'!$C:$BQ,59,0)</f>
        <v>0</v>
      </c>
      <c r="AB100" s="66">
        <f>VLOOKUP($A100,'S46'!$C:$BQ,60,0)</f>
        <v>16</v>
      </c>
      <c r="AC100" s="58" t="e">
        <f>VLOOKUP($A100,'S47'!$C:$BQ,32,0)</f>
        <v>#N/A</v>
      </c>
      <c r="AD100" s="58" t="e">
        <f>VLOOKUP($A100,'S47'!$C:$BQ,39,0)</f>
        <v>#N/A</v>
      </c>
      <c r="AE100" s="58" t="e">
        <f>VLOOKUP($A100,'S47'!$C:$BQ,40,0)</f>
        <v>#N/A</v>
      </c>
      <c r="AF100" s="58" t="e">
        <f>VLOOKUP($A100,'S47'!$C:$BQ,22,0)</f>
        <v>#N/A</v>
      </c>
      <c r="AG100" s="66" t="e">
        <f>VLOOKUP($A100,'S47'!$C:$BQ,29,0)</f>
        <v>#N/A</v>
      </c>
      <c r="AH100" s="66" t="e">
        <f>VLOOKUP($A100,'S47'!$C:$BQ,30,0)</f>
        <v>#N/A</v>
      </c>
      <c r="AI100" s="66" t="e">
        <f>VLOOKUP($A100,'S47'!$C:$BQ,52,0)</f>
        <v>#N/A</v>
      </c>
      <c r="AJ100" s="66" t="e">
        <f>VLOOKUP($A100,'S47'!$C:$BQ,59,0)</f>
        <v>#N/A</v>
      </c>
      <c r="AK100" s="66" t="e">
        <f>VLOOKUP($A100,'S47'!$C:$BQ,60,0)</f>
        <v>#N/A</v>
      </c>
      <c r="AL100" s="58" t="e">
        <f>VLOOKUP($A100,'S48'!$C:$BQ,32,0)</f>
        <v>#N/A</v>
      </c>
      <c r="AM100" s="58" t="e">
        <f>VLOOKUP($A100,'S48'!$C:$BQ,39,0)</f>
        <v>#N/A</v>
      </c>
      <c r="AN100" s="58" t="e">
        <f>VLOOKUP($A100,'S48'!$C:$BQ,40,0)</f>
        <v>#N/A</v>
      </c>
      <c r="AO100" s="58" t="e">
        <f>VLOOKUP($A100,'S48'!$C:$BQ,22,0)</f>
        <v>#N/A</v>
      </c>
      <c r="AP100" s="66" t="e">
        <f>VLOOKUP($A100,'S48'!$C:$BQ,29,0)</f>
        <v>#N/A</v>
      </c>
      <c r="AQ100" s="66" t="e">
        <f>VLOOKUP($A100,'S48'!$C:$BQ,30,0)</f>
        <v>#N/A</v>
      </c>
      <c r="AR100" s="66" t="e">
        <f>VLOOKUP($A100,'S48'!$C:$BQ,52,0)</f>
        <v>#N/A</v>
      </c>
      <c r="AS100" s="66" t="e">
        <f>VLOOKUP($A100,'S48'!$C:$BQ,59,0)</f>
        <v>#N/A</v>
      </c>
      <c r="AT100" s="66" t="e">
        <f>VLOOKUP($A100,'S48'!$C:$BQ,60,0)</f>
        <v>#N/A</v>
      </c>
      <c r="AU100" s="58" t="e">
        <f>VLOOKUP($A100,'S49'!$C:$BQ,32,0)</f>
        <v>#N/A</v>
      </c>
      <c r="AV100" s="58" t="e">
        <f>VLOOKUP($A100,'S49'!$C:$BQ,39,0)</f>
        <v>#N/A</v>
      </c>
      <c r="AW100" s="58" t="e">
        <f>VLOOKUP($A100,'S49'!$C:$BQ,40,0)</f>
        <v>#N/A</v>
      </c>
      <c r="AX100" s="58" t="e">
        <f>VLOOKUP($A100,'S49'!$C:$BQ,22,0)</f>
        <v>#N/A</v>
      </c>
      <c r="AY100" s="66" t="e">
        <f>VLOOKUP($A100,'S49'!$C:$BQ,29,0)</f>
        <v>#N/A</v>
      </c>
      <c r="AZ100" s="66" t="e">
        <f>VLOOKUP($A100,'S49'!$C:$BQ,30,0)</f>
        <v>#N/A</v>
      </c>
      <c r="BA100" s="66" t="e">
        <f>VLOOKUP($A100,'S49'!$C:$BQ,52,0)</f>
        <v>#N/A</v>
      </c>
      <c r="BB100" s="66" t="e">
        <f>VLOOKUP($A100,'S49'!$C:$BQ,59,0)</f>
        <v>#N/A</v>
      </c>
      <c r="BC100" s="66" t="e">
        <f>VLOOKUP($A100,'S49'!$C:$BQ,60,0)</f>
        <v>#N/A</v>
      </c>
      <c r="BD100" s="58" t="e">
        <f>VLOOKUP($A100,'S50'!$C:$BQ,32,0)</f>
        <v>#N/A</v>
      </c>
      <c r="BE100" s="58" t="e">
        <f>VLOOKUP($A100,'S50'!$C:$BQ,39,0)</f>
        <v>#N/A</v>
      </c>
      <c r="BF100" s="58" t="e">
        <f>VLOOKUP($A100,'S50'!$C:$BQ,40,0)</f>
        <v>#N/A</v>
      </c>
      <c r="BG100" s="58" t="e">
        <f>VLOOKUP($A100,'S50'!$C:$BQ,22,0)</f>
        <v>#N/A</v>
      </c>
      <c r="BH100" s="66" t="e">
        <f>VLOOKUP($A100,'S50'!$C:$BQ,29,0)</f>
        <v>#N/A</v>
      </c>
      <c r="BI100" s="66" t="e">
        <f>VLOOKUP($A100,'S50'!$C:$BQ,30,0)</f>
        <v>#N/A</v>
      </c>
      <c r="BJ100" s="66" t="e">
        <f>VLOOKUP($A100,'S50'!$C:$BQ,52,0)</f>
        <v>#N/A</v>
      </c>
      <c r="BK100" s="66" t="e">
        <f>VLOOKUP($A100,'S50'!$C:$BQ,59,0)</f>
        <v>#N/A</v>
      </c>
      <c r="BL100" s="66" t="e">
        <f>VLOOKUP($A100,'S50'!$C:$BQ,60,0)</f>
        <v>#N/A</v>
      </c>
    </row>
    <row r="101" spans="1:64" x14ac:dyDescent="0.2">
      <c r="A101" s="57" t="s">
        <v>162</v>
      </c>
      <c r="B101" s="58">
        <f>VLOOKUP($A101,'S0 remplacer avec S44'!$C:$BQ,32,0)</f>
        <v>205.4</v>
      </c>
      <c r="C101" s="58">
        <f>VLOOKUP($A101,'S0 remplacer avec S44'!$C:$BQ,39,0)</f>
        <v>17</v>
      </c>
      <c r="D101" s="58">
        <f>VLOOKUP($A101,'S0 remplacer avec S44'!$C:$BQ,40,0)</f>
        <v>61</v>
      </c>
      <c r="E101" s="58">
        <f>VLOOKUP($A101,'S0 remplacer avec S44'!$C:$BQ,22,0)</f>
        <v>2348.4531550000002</v>
      </c>
      <c r="F101" s="66">
        <f>VLOOKUP($A101,'S0 remplacer avec S44'!$C:$BQ,29,0)</f>
        <v>0</v>
      </c>
      <c r="G101" s="66">
        <f>VLOOKUP($A101,'S0 remplacer avec S44'!$C:$BQ,30,0)</f>
        <v>72</v>
      </c>
      <c r="H101" s="66">
        <f>VLOOKUP($A101,'S0 remplacer avec S44'!$C:$BQ,52,0)</f>
        <v>121.4</v>
      </c>
      <c r="I101" s="66">
        <f>VLOOKUP($A101,'S0 remplacer avec S44'!$C:$BQ,59,0)</f>
        <v>0</v>
      </c>
      <c r="J101" s="66">
        <f>VLOOKUP($A101,'S0 remplacer avec S44'!$C:$BQ,60,0)</f>
        <v>14</v>
      </c>
      <c r="K101" s="58">
        <f>VLOOKUP($A101,'S45'!$C:$BQ,32,0)</f>
        <v>206</v>
      </c>
      <c r="L101" s="58">
        <f>VLOOKUP($A101,'S45'!$C:$BQ,39,0)</f>
        <v>16</v>
      </c>
      <c r="M101" s="58">
        <f>VLOOKUP($A101,'S45'!$C:$BQ,40,0)</f>
        <v>61</v>
      </c>
      <c r="N101" s="58">
        <f>VLOOKUP($A101,'S45'!$C:$BQ,22,0)</f>
        <v>2357.4813349999999</v>
      </c>
      <c r="O101" s="66">
        <f>VLOOKUP($A101,'S45'!$C:$BQ,29,0)</f>
        <v>0</v>
      </c>
      <c r="P101" s="66">
        <f>VLOOKUP($A101,'S45'!$C:$BQ,30,0)</f>
        <v>63</v>
      </c>
      <c r="Q101" s="66">
        <f>VLOOKUP($A101,'S45'!$C:$BQ,52,0)</f>
        <v>122.4</v>
      </c>
      <c r="R101" s="66">
        <f>VLOOKUP($A101,'S45'!$C:$BQ,59,0)</f>
        <v>0</v>
      </c>
      <c r="S101" s="66">
        <f>VLOOKUP($A101,'S45'!$C:$BQ,60,0)</f>
        <v>13</v>
      </c>
      <c r="T101" s="58">
        <f>VLOOKUP($A101,'S46'!$C:$BQ,32,0)</f>
        <v>206</v>
      </c>
      <c r="U101" s="58">
        <f>VLOOKUP($A101,'S46'!$C:$BQ,39,0)</f>
        <v>16</v>
      </c>
      <c r="V101" s="58">
        <f>VLOOKUP($A101,'S46'!$C:$BQ,40,0)</f>
        <v>61</v>
      </c>
      <c r="W101" s="58">
        <f>VLOOKUP($A101,'S46'!$C:$BQ,22,0)</f>
        <v>2360.880365</v>
      </c>
      <c r="X101" s="66">
        <f>VLOOKUP($A101,'S46'!$C:$BQ,29,0)</f>
        <v>0</v>
      </c>
      <c r="Y101" s="66">
        <f>VLOOKUP($A101,'S46'!$C:$BQ,30,0)</f>
        <v>59</v>
      </c>
      <c r="Z101" s="66">
        <f>VLOOKUP($A101,'S46'!$C:$BQ,52,0)</f>
        <v>122.4</v>
      </c>
      <c r="AA101" s="66">
        <f>VLOOKUP($A101,'S46'!$C:$BQ,59,0)</f>
        <v>0</v>
      </c>
      <c r="AB101" s="66">
        <f>VLOOKUP($A101,'S46'!$C:$BQ,60,0)</f>
        <v>13</v>
      </c>
      <c r="AC101" s="58" t="e">
        <f>VLOOKUP($A101,'S47'!$C:$BQ,32,0)</f>
        <v>#N/A</v>
      </c>
      <c r="AD101" s="58" t="e">
        <f>VLOOKUP($A101,'S47'!$C:$BQ,39,0)</f>
        <v>#N/A</v>
      </c>
      <c r="AE101" s="58" t="e">
        <f>VLOOKUP($A101,'S47'!$C:$BQ,40,0)</f>
        <v>#N/A</v>
      </c>
      <c r="AF101" s="58" t="e">
        <f>VLOOKUP($A101,'S47'!$C:$BQ,22,0)</f>
        <v>#N/A</v>
      </c>
      <c r="AG101" s="66" t="e">
        <f>VLOOKUP($A101,'S47'!$C:$BQ,29,0)</f>
        <v>#N/A</v>
      </c>
      <c r="AH101" s="66" t="e">
        <f>VLOOKUP($A101,'S47'!$C:$BQ,30,0)</f>
        <v>#N/A</v>
      </c>
      <c r="AI101" s="66" t="e">
        <f>VLOOKUP($A101,'S47'!$C:$BQ,52,0)</f>
        <v>#N/A</v>
      </c>
      <c r="AJ101" s="66" t="e">
        <f>VLOOKUP($A101,'S47'!$C:$BQ,59,0)</f>
        <v>#N/A</v>
      </c>
      <c r="AK101" s="66" t="e">
        <f>VLOOKUP($A101,'S47'!$C:$BQ,60,0)</f>
        <v>#N/A</v>
      </c>
      <c r="AL101" s="58" t="e">
        <f>VLOOKUP($A101,'S48'!$C:$BQ,32,0)</f>
        <v>#N/A</v>
      </c>
      <c r="AM101" s="58" t="e">
        <f>VLOOKUP($A101,'S48'!$C:$BQ,39,0)</f>
        <v>#N/A</v>
      </c>
      <c r="AN101" s="58" t="e">
        <f>VLOOKUP($A101,'S48'!$C:$BQ,40,0)</f>
        <v>#N/A</v>
      </c>
      <c r="AO101" s="58" t="e">
        <f>VLOOKUP($A101,'S48'!$C:$BQ,22,0)</f>
        <v>#N/A</v>
      </c>
      <c r="AP101" s="66" t="e">
        <f>VLOOKUP($A101,'S48'!$C:$BQ,29,0)</f>
        <v>#N/A</v>
      </c>
      <c r="AQ101" s="66" t="e">
        <f>VLOOKUP($A101,'S48'!$C:$BQ,30,0)</f>
        <v>#N/A</v>
      </c>
      <c r="AR101" s="66" t="e">
        <f>VLOOKUP($A101,'S48'!$C:$BQ,52,0)</f>
        <v>#N/A</v>
      </c>
      <c r="AS101" s="66" t="e">
        <f>VLOOKUP($A101,'S48'!$C:$BQ,59,0)</f>
        <v>#N/A</v>
      </c>
      <c r="AT101" s="66" t="e">
        <f>VLOOKUP($A101,'S48'!$C:$BQ,60,0)</f>
        <v>#N/A</v>
      </c>
      <c r="AU101" s="58" t="e">
        <f>VLOOKUP($A101,'S49'!$C:$BQ,32,0)</f>
        <v>#N/A</v>
      </c>
      <c r="AV101" s="58" t="e">
        <f>VLOOKUP($A101,'S49'!$C:$BQ,39,0)</f>
        <v>#N/A</v>
      </c>
      <c r="AW101" s="58" t="e">
        <f>VLOOKUP($A101,'S49'!$C:$BQ,40,0)</f>
        <v>#N/A</v>
      </c>
      <c r="AX101" s="58" t="e">
        <f>VLOOKUP($A101,'S49'!$C:$BQ,22,0)</f>
        <v>#N/A</v>
      </c>
      <c r="AY101" s="66" t="e">
        <f>VLOOKUP($A101,'S49'!$C:$BQ,29,0)</f>
        <v>#N/A</v>
      </c>
      <c r="AZ101" s="66" t="e">
        <f>VLOOKUP($A101,'S49'!$C:$BQ,30,0)</f>
        <v>#N/A</v>
      </c>
      <c r="BA101" s="66" t="e">
        <f>VLOOKUP($A101,'S49'!$C:$BQ,52,0)</f>
        <v>#N/A</v>
      </c>
      <c r="BB101" s="66" t="e">
        <f>VLOOKUP($A101,'S49'!$C:$BQ,59,0)</f>
        <v>#N/A</v>
      </c>
      <c r="BC101" s="66" t="e">
        <f>VLOOKUP($A101,'S49'!$C:$BQ,60,0)</f>
        <v>#N/A</v>
      </c>
      <c r="BD101" s="58" t="e">
        <f>VLOOKUP($A101,'S50'!$C:$BQ,32,0)</f>
        <v>#N/A</v>
      </c>
      <c r="BE101" s="58" t="e">
        <f>VLOOKUP($A101,'S50'!$C:$BQ,39,0)</f>
        <v>#N/A</v>
      </c>
      <c r="BF101" s="58" t="e">
        <f>VLOOKUP($A101,'S50'!$C:$BQ,40,0)</f>
        <v>#N/A</v>
      </c>
      <c r="BG101" s="58" t="e">
        <f>VLOOKUP($A101,'S50'!$C:$BQ,22,0)</f>
        <v>#N/A</v>
      </c>
      <c r="BH101" s="66" t="e">
        <f>VLOOKUP($A101,'S50'!$C:$BQ,29,0)</f>
        <v>#N/A</v>
      </c>
      <c r="BI101" s="66" t="e">
        <f>VLOOKUP($A101,'S50'!$C:$BQ,30,0)</f>
        <v>#N/A</v>
      </c>
      <c r="BJ101" s="66" t="e">
        <f>VLOOKUP($A101,'S50'!$C:$BQ,52,0)</f>
        <v>#N/A</v>
      </c>
      <c r="BK101" s="66" t="e">
        <f>VLOOKUP($A101,'S50'!$C:$BQ,59,0)</f>
        <v>#N/A</v>
      </c>
      <c r="BL101" s="66" t="e">
        <f>VLOOKUP($A101,'S50'!$C:$BQ,60,0)</f>
        <v>#N/A</v>
      </c>
    </row>
    <row r="102" spans="1:64" x14ac:dyDescent="0.2">
      <c r="A102" s="57" t="s">
        <v>163</v>
      </c>
      <c r="B102" s="58">
        <f>VLOOKUP($A102,'S0 remplacer avec S44'!$C:$BQ,32,0)</f>
        <v>126.8</v>
      </c>
      <c r="C102" s="58">
        <f>VLOOKUP($A102,'S0 remplacer avec S44'!$C:$BQ,39,0)</f>
        <v>80</v>
      </c>
      <c r="D102" s="58">
        <f>VLOOKUP($A102,'S0 remplacer avec S44'!$C:$BQ,40,0)</f>
        <v>121</v>
      </c>
      <c r="E102" s="58">
        <f>VLOOKUP($A102,'S0 remplacer avec S44'!$C:$BQ,22,0)</f>
        <v>1847.4322500000001</v>
      </c>
      <c r="F102" s="66">
        <f>VLOOKUP($A102,'S0 remplacer avec S44'!$C:$BQ,29,0)</f>
        <v>31</v>
      </c>
      <c r="G102" s="66">
        <f>VLOOKUP($A102,'S0 remplacer avec S44'!$C:$BQ,30,0)</f>
        <v>406</v>
      </c>
      <c r="H102" s="66">
        <f>VLOOKUP($A102,'S0 remplacer avec S44'!$C:$BQ,52,0)</f>
        <v>110</v>
      </c>
      <c r="I102" s="66">
        <f>VLOOKUP($A102,'S0 remplacer avec S44'!$C:$BQ,59,0)</f>
        <v>0</v>
      </c>
      <c r="J102" s="66">
        <f>VLOOKUP($A102,'S0 remplacer avec S44'!$C:$BQ,60,0)</f>
        <v>16</v>
      </c>
      <c r="K102" s="58">
        <f>VLOOKUP($A102,'S45'!$C:$BQ,32,0)</f>
        <v>122.9</v>
      </c>
      <c r="L102" s="58">
        <f>VLOOKUP($A102,'S45'!$C:$BQ,39,0)</f>
        <v>84</v>
      </c>
      <c r="M102" s="58">
        <f>VLOOKUP($A102,'S45'!$C:$BQ,40,0)</f>
        <v>125</v>
      </c>
      <c r="N102" s="58">
        <f>VLOOKUP($A102,'S45'!$C:$BQ,22,0)</f>
        <v>1903.7592500000001</v>
      </c>
      <c r="O102" s="66">
        <f>VLOOKUP($A102,'S45'!$C:$BQ,29,0)</f>
        <v>0</v>
      </c>
      <c r="P102" s="66">
        <f>VLOOKUP($A102,'S45'!$C:$BQ,30,0)</f>
        <v>350</v>
      </c>
      <c r="Q102" s="66">
        <f>VLOOKUP($A102,'S45'!$C:$BQ,52,0)</f>
        <v>112</v>
      </c>
      <c r="R102" s="66">
        <f>VLOOKUP($A102,'S45'!$C:$BQ,59,0)</f>
        <v>0</v>
      </c>
      <c r="S102" s="66">
        <f>VLOOKUP($A102,'S45'!$C:$BQ,60,0)</f>
        <v>14</v>
      </c>
      <c r="T102" s="58">
        <f>VLOOKUP($A102,'S46'!$C:$BQ,32,0)</f>
        <v>122.9</v>
      </c>
      <c r="U102" s="58">
        <f>VLOOKUP($A102,'S46'!$C:$BQ,39,0)</f>
        <v>84</v>
      </c>
      <c r="V102" s="58">
        <f>VLOOKUP($A102,'S46'!$C:$BQ,40,0)</f>
        <v>125</v>
      </c>
      <c r="W102" s="58">
        <f>VLOOKUP($A102,'S46'!$C:$BQ,22,0)</f>
        <v>1906.7642499999999</v>
      </c>
      <c r="X102" s="66">
        <f>VLOOKUP($A102,'S46'!$C:$BQ,29,0)</f>
        <v>0</v>
      </c>
      <c r="Y102" s="66">
        <f>VLOOKUP($A102,'S46'!$C:$BQ,30,0)</f>
        <v>347</v>
      </c>
      <c r="Z102" s="66">
        <f>VLOOKUP($A102,'S46'!$C:$BQ,52,0)</f>
        <v>113</v>
      </c>
      <c r="AA102" s="66">
        <f>VLOOKUP($A102,'S46'!$C:$BQ,59,0)</f>
        <v>0</v>
      </c>
      <c r="AB102" s="66">
        <f>VLOOKUP($A102,'S46'!$C:$BQ,60,0)</f>
        <v>13</v>
      </c>
      <c r="AC102" s="58" t="e">
        <f>VLOOKUP($A102,'S47'!$C:$BQ,32,0)</f>
        <v>#N/A</v>
      </c>
      <c r="AD102" s="58" t="e">
        <f>VLOOKUP($A102,'S47'!$C:$BQ,39,0)</f>
        <v>#N/A</v>
      </c>
      <c r="AE102" s="58" t="e">
        <f>VLOOKUP($A102,'S47'!$C:$BQ,40,0)</f>
        <v>#N/A</v>
      </c>
      <c r="AF102" s="58" t="e">
        <f>VLOOKUP($A102,'S47'!$C:$BQ,22,0)</f>
        <v>#N/A</v>
      </c>
      <c r="AG102" s="66" t="e">
        <f>VLOOKUP($A102,'S47'!$C:$BQ,29,0)</f>
        <v>#N/A</v>
      </c>
      <c r="AH102" s="66" t="e">
        <f>VLOOKUP($A102,'S47'!$C:$BQ,30,0)</f>
        <v>#N/A</v>
      </c>
      <c r="AI102" s="66" t="e">
        <f>VLOOKUP($A102,'S47'!$C:$BQ,52,0)</f>
        <v>#N/A</v>
      </c>
      <c r="AJ102" s="66" t="e">
        <f>VLOOKUP($A102,'S47'!$C:$BQ,59,0)</f>
        <v>#N/A</v>
      </c>
      <c r="AK102" s="66" t="e">
        <f>VLOOKUP($A102,'S47'!$C:$BQ,60,0)</f>
        <v>#N/A</v>
      </c>
      <c r="AL102" s="58" t="e">
        <f>VLOOKUP($A102,'S48'!$C:$BQ,32,0)</f>
        <v>#N/A</v>
      </c>
      <c r="AM102" s="58" t="e">
        <f>VLOOKUP($A102,'S48'!$C:$BQ,39,0)</f>
        <v>#N/A</v>
      </c>
      <c r="AN102" s="58" t="e">
        <f>VLOOKUP($A102,'S48'!$C:$BQ,40,0)</f>
        <v>#N/A</v>
      </c>
      <c r="AO102" s="58" t="e">
        <f>VLOOKUP($A102,'S48'!$C:$BQ,22,0)</f>
        <v>#N/A</v>
      </c>
      <c r="AP102" s="66" t="e">
        <f>VLOOKUP($A102,'S48'!$C:$BQ,29,0)</f>
        <v>#N/A</v>
      </c>
      <c r="AQ102" s="66" t="e">
        <f>VLOOKUP($A102,'S48'!$C:$BQ,30,0)</f>
        <v>#N/A</v>
      </c>
      <c r="AR102" s="66" t="e">
        <f>VLOOKUP($A102,'S48'!$C:$BQ,52,0)</f>
        <v>#N/A</v>
      </c>
      <c r="AS102" s="66" t="e">
        <f>VLOOKUP($A102,'S48'!$C:$BQ,59,0)</f>
        <v>#N/A</v>
      </c>
      <c r="AT102" s="66" t="e">
        <f>VLOOKUP($A102,'S48'!$C:$BQ,60,0)</f>
        <v>#N/A</v>
      </c>
      <c r="AU102" s="58" t="e">
        <f>VLOOKUP($A102,'S49'!$C:$BQ,32,0)</f>
        <v>#N/A</v>
      </c>
      <c r="AV102" s="58" t="e">
        <f>VLOOKUP($A102,'S49'!$C:$BQ,39,0)</f>
        <v>#N/A</v>
      </c>
      <c r="AW102" s="58" t="e">
        <f>VLOOKUP($A102,'S49'!$C:$BQ,40,0)</f>
        <v>#N/A</v>
      </c>
      <c r="AX102" s="58" t="e">
        <f>VLOOKUP($A102,'S49'!$C:$BQ,22,0)</f>
        <v>#N/A</v>
      </c>
      <c r="AY102" s="66" t="e">
        <f>VLOOKUP($A102,'S49'!$C:$BQ,29,0)</f>
        <v>#N/A</v>
      </c>
      <c r="AZ102" s="66" t="e">
        <f>VLOOKUP($A102,'S49'!$C:$BQ,30,0)</f>
        <v>#N/A</v>
      </c>
      <c r="BA102" s="66" t="e">
        <f>VLOOKUP($A102,'S49'!$C:$BQ,52,0)</f>
        <v>#N/A</v>
      </c>
      <c r="BB102" s="66" t="e">
        <f>VLOOKUP($A102,'S49'!$C:$BQ,59,0)</f>
        <v>#N/A</v>
      </c>
      <c r="BC102" s="66" t="e">
        <f>VLOOKUP($A102,'S49'!$C:$BQ,60,0)</f>
        <v>#N/A</v>
      </c>
      <c r="BD102" s="58" t="e">
        <f>VLOOKUP($A102,'S50'!$C:$BQ,32,0)</f>
        <v>#N/A</v>
      </c>
      <c r="BE102" s="58" t="e">
        <f>VLOOKUP($A102,'S50'!$C:$BQ,39,0)</f>
        <v>#N/A</v>
      </c>
      <c r="BF102" s="58" t="e">
        <f>VLOOKUP($A102,'S50'!$C:$BQ,40,0)</f>
        <v>#N/A</v>
      </c>
      <c r="BG102" s="58" t="e">
        <f>VLOOKUP($A102,'S50'!$C:$BQ,22,0)</f>
        <v>#N/A</v>
      </c>
      <c r="BH102" s="66" t="e">
        <f>VLOOKUP($A102,'S50'!$C:$BQ,29,0)</f>
        <v>#N/A</v>
      </c>
      <c r="BI102" s="66" t="e">
        <f>VLOOKUP($A102,'S50'!$C:$BQ,30,0)</f>
        <v>#N/A</v>
      </c>
      <c r="BJ102" s="66" t="e">
        <f>VLOOKUP($A102,'S50'!$C:$BQ,52,0)</f>
        <v>#N/A</v>
      </c>
      <c r="BK102" s="66" t="e">
        <f>VLOOKUP($A102,'S50'!$C:$BQ,59,0)</f>
        <v>#N/A</v>
      </c>
      <c r="BL102" s="66" t="e">
        <f>VLOOKUP($A102,'S50'!$C:$BQ,60,0)</f>
        <v>#N/A</v>
      </c>
    </row>
    <row r="103" spans="1:64" x14ac:dyDescent="0.2">
      <c r="A103" s="57" t="s">
        <v>164</v>
      </c>
      <c r="B103" s="58">
        <f>VLOOKUP($A103,'S0 remplacer avec S44'!$C:$BQ,32,0)</f>
        <v>109.7</v>
      </c>
      <c r="C103" s="58">
        <f>VLOOKUP($A103,'S0 remplacer avec S44'!$C:$BQ,39,0)</f>
        <v>50</v>
      </c>
      <c r="D103" s="58">
        <f>VLOOKUP($A103,'S0 remplacer avec S44'!$C:$BQ,40,0)</f>
        <v>81</v>
      </c>
      <c r="E103" s="58">
        <f>VLOOKUP($A103,'S0 remplacer avec S44'!$C:$BQ,22,0)</f>
        <v>1236.1225099999999</v>
      </c>
      <c r="F103" s="66">
        <f>VLOOKUP($A103,'S0 remplacer avec S44'!$C:$BQ,29,0)</f>
        <v>210</v>
      </c>
      <c r="G103" s="66">
        <f>VLOOKUP($A103,'S0 remplacer avec S44'!$C:$BQ,30,0)</f>
        <v>499</v>
      </c>
      <c r="H103" s="66">
        <f>VLOOKUP($A103,'S0 remplacer avec S44'!$C:$BQ,52,0)</f>
        <v>36.6</v>
      </c>
      <c r="I103" s="66">
        <f>VLOOKUP($A103,'S0 remplacer avec S44'!$C:$BQ,59,0)</f>
        <v>45</v>
      </c>
      <c r="J103" s="66">
        <f>VLOOKUP($A103,'S0 remplacer avec S44'!$C:$BQ,60,0)</f>
        <v>61</v>
      </c>
      <c r="K103" s="58">
        <f>VLOOKUP($A103,'S45'!$C:$BQ,32,0)</f>
        <v>110.2</v>
      </c>
      <c r="L103" s="58">
        <f>VLOOKUP($A103,'S45'!$C:$BQ,39,0)</f>
        <v>49</v>
      </c>
      <c r="M103" s="58">
        <f>VLOOKUP($A103,'S45'!$C:$BQ,40,0)</f>
        <v>81</v>
      </c>
      <c r="N103" s="58">
        <f>VLOOKUP($A103,'S45'!$C:$BQ,22,0)</f>
        <v>1271.2191</v>
      </c>
      <c r="O103" s="66">
        <f>VLOOKUP($A103,'S45'!$C:$BQ,29,0)</f>
        <v>175</v>
      </c>
      <c r="P103" s="66">
        <f>VLOOKUP($A103,'S45'!$C:$BQ,30,0)</f>
        <v>464</v>
      </c>
      <c r="Q103" s="66">
        <f>VLOOKUP($A103,'S45'!$C:$BQ,52,0)</f>
        <v>37.6</v>
      </c>
      <c r="R103" s="66">
        <f>VLOOKUP($A103,'S45'!$C:$BQ,59,0)</f>
        <v>44</v>
      </c>
      <c r="S103" s="66">
        <f>VLOOKUP($A103,'S45'!$C:$BQ,60,0)</f>
        <v>60</v>
      </c>
      <c r="T103" s="58">
        <f>VLOOKUP($A103,'S46'!$C:$BQ,32,0)</f>
        <v>110.2</v>
      </c>
      <c r="U103" s="58">
        <f>VLOOKUP($A103,'S46'!$C:$BQ,39,0)</f>
        <v>49</v>
      </c>
      <c r="V103" s="58">
        <f>VLOOKUP($A103,'S46'!$C:$BQ,40,0)</f>
        <v>81</v>
      </c>
      <c r="W103" s="58">
        <f>VLOOKUP($A103,'S46'!$C:$BQ,22,0)</f>
        <v>1274.62373</v>
      </c>
      <c r="X103" s="66">
        <f>VLOOKUP($A103,'S46'!$C:$BQ,29,0)</f>
        <v>171</v>
      </c>
      <c r="Y103" s="66">
        <f>VLOOKUP($A103,'S46'!$C:$BQ,30,0)</f>
        <v>460</v>
      </c>
      <c r="Z103" s="66">
        <f>VLOOKUP($A103,'S46'!$C:$BQ,52,0)</f>
        <v>38.6</v>
      </c>
      <c r="AA103" s="66">
        <f>VLOOKUP($A103,'S46'!$C:$BQ,59,0)</f>
        <v>43</v>
      </c>
      <c r="AB103" s="66">
        <f>VLOOKUP($A103,'S46'!$C:$BQ,60,0)</f>
        <v>59</v>
      </c>
      <c r="AC103" s="58" t="e">
        <f>VLOOKUP($A103,'S47'!$C:$BQ,32,0)</f>
        <v>#N/A</v>
      </c>
      <c r="AD103" s="58" t="e">
        <f>VLOOKUP($A103,'S47'!$C:$BQ,39,0)</f>
        <v>#N/A</v>
      </c>
      <c r="AE103" s="58" t="e">
        <f>VLOOKUP($A103,'S47'!$C:$BQ,40,0)</f>
        <v>#N/A</v>
      </c>
      <c r="AF103" s="58" t="e">
        <f>VLOOKUP($A103,'S47'!$C:$BQ,22,0)</f>
        <v>#N/A</v>
      </c>
      <c r="AG103" s="66" t="e">
        <f>VLOOKUP($A103,'S47'!$C:$BQ,29,0)</f>
        <v>#N/A</v>
      </c>
      <c r="AH103" s="66" t="e">
        <f>VLOOKUP($A103,'S47'!$C:$BQ,30,0)</f>
        <v>#N/A</v>
      </c>
      <c r="AI103" s="66" t="e">
        <f>VLOOKUP($A103,'S47'!$C:$BQ,52,0)</f>
        <v>#N/A</v>
      </c>
      <c r="AJ103" s="66" t="e">
        <f>VLOOKUP($A103,'S47'!$C:$BQ,59,0)</f>
        <v>#N/A</v>
      </c>
      <c r="AK103" s="66" t="e">
        <f>VLOOKUP($A103,'S47'!$C:$BQ,60,0)</f>
        <v>#N/A</v>
      </c>
      <c r="AL103" s="58" t="e">
        <f>VLOOKUP($A103,'S48'!$C:$BQ,32,0)</f>
        <v>#N/A</v>
      </c>
      <c r="AM103" s="58" t="e">
        <f>VLOOKUP($A103,'S48'!$C:$BQ,39,0)</f>
        <v>#N/A</v>
      </c>
      <c r="AN103" s="58" t="e">
        <f>VLOOKUP($A103,'S48'!$C:$BQ,40,0)</f>
        <v>#N/A</v>
      </c>
      <c r="AO103" s="58" t="e">
        <f>VLOOKUP($A103,'S48'!$C:$BQ,22,0)</f>
        <v>#N/A</v>
      </c>
      <c r="AP103" s="66" t="e">
        <f>VLOOKUP($A103,'S48'!$C:$BQ,29,0)</f>
        <v>#N/A</v>
      </c>
      <c r="AQ103" s="66" t="e">
        <f>VLOOKUP($A103,'S48'!$C:$BQ,30,0)</f>
        <v>#N/A</v>
      </c>
      <c r="AR103" s="66" t="e">
        <f>VLOOKUP($A103,'S48'!$C:$BQ,52,0)</f>
        <v>#N/A</v>
      </c>
      <c r="AS103" s="66" t="e">
        <f>VLOOKUP($A103,'S48'!$C:$BQ,59,0)</f>
        <v>#N/A</v>
      </c>
      <c r="AT103" s="66" t="e">
        <f>VLOOKUP($A103,'S48'!$C:$BQ,60,0)</f>
        <v>#N/A</v>
      </c>
      <c r="AU103" s="58" t="e">
        <f>VLOOKUP($A103,'S49'!$C:$BQ,32,0)</f>
        <v>#N/A</v>
      </c>
      <c r="AV103" s="58" t="e">
        <f>VLOOKUP($A103,'S49'!$C:$BQ,39,0)</f>
        <v>#N/A</v>
      </c>
      <c r="AW103" s="58" t="e">
        <f>VLOOKUP($A103,'S49'!$C:$BQ,40,0)</f>
        <v>#N/A</v>
      </c>
      <c r="AX103" s="58" t="e">
        <f>VLOOKUP($A103,'S49'!$C:$BQ,22,0)</f>
        <v>#N/A</v>
      </c>
      <c r="AY103" s="66" t="e">
        <f>VLOOKUP($A103,'S49'!$C:$BQ,29,0)</f>
        <v>#N/A</v>
      </c>
      <c r="AZ103" s="66" t="e">
        <f>VLOOKUP($A103,'S49'!$C:$BQ,30,0)</f>
        <v>#N/A</v>
      </c>
      <c r="BA103" s="66" t="e">
        <f>VLOOKUP($A103,'S49'!$C:$BQ,52,0)</f>
        <v>#N/A</v>
      </c>
      <c r="BB103" s="66" t="e">
        <f>VLOOKUP($A103,'S49'!$C:$BQ,59,0)</f>
        <v>#N/A</v>
      </c>
      <c r="BC103" s="66" t="e">
        <f>VLOOKUP($A103,'S49'!$C:$BQ,60,0)</f>
        <v>#N/A</v>
      </c>
      <c r="BD103" s="58" t="e">
        <f>VLOOKUP($A103,'S50'!$C:$BQ,32,0)</f>
        <v>#N/A</v>
      </c>
      <c r="BE103" s="58" t="e">
        <f>VLOOKUP($A103,'S50'!$C:$BQ,39,0)</f>
        <v>#N/A</v>
      </c>
      <c r="BF103" s="58" t="e">
        <f>VLOOKUP($A103,'S50'!$C:$BQ,40,0)</f>
        <v>#N/A</v>
      </c>
      <c r="BG103" s="58" t="e">
        <f>VLOOKUP($A103,'S50'!$C:$BQ,22,0)</f>
        <v>#N/A</v>
      </c>
      <c r="BH103" s="66" t="e">
        <f>VLOOKUP($A103,'S50'!$C:$BQ,29,0)</f>
        <v>#N/A</v>
      </c>
      <c r="BI103" s="66" t="e">
        <f>VLOOKUP($A103,'S50'!$C:$BQ,30,0)</f>
        <v>#N/A</v>
      </c>
      <c r="BJ103" s="66" t="e">
        <f>VLOOKUP($A103,'S50'!$C:$BQ,52,0)</f>
        <v>#N/A</v>
      </c>
      <c r="BK103" s="66" t="e">
        <f>VLOOKUP($A103,'S50'!$C:$BQ,59,0)</f>
        <v>#N/A</v>
      </c>
      <c r="BL103" s="66" t="e">
        <f>VLOOKUP($A103,'S50'!$C:$BQ,60,0)</f>
        <v>#N/A</v>
      </c>
    </row>
    <row r="104" spans="1:64" x14ac:dyDescent="0.2">
      <c r="A104" s="57" t="s">
        <v>165</v>
      </c>
      <c r="B104" s="58">
        <f>VLOOKUP($A104,'S0 remplacer avec S44'!$C:$BQ,32,0)</f>
        <v>201.5</v>
      </c>
      <c r="C104" s="58">
        <f>VLOOKUP($A104,'S0 remplacer avec S44'!$C:$BQ,39,0)</f>
        <v>148</v>
      </c>
      <c r="D104" s="58">
        <f>VLOOKUP($A104,'S0 remplacer avec S44'!$C:$BQ,40,0)</f>
        <v>218</v>
      </c>
      <c r="E104" s="58">
        <f>VLOOKUP($A104,'S0 remplacer avec S44'!$C:$BQ,22,0)</f>
        <v>2088.0927799999999</v>
      </c>
      <c r="F104" s="66">
        <f>VLOOKUP($A104,'S0 remplacer avec S44'!$C:$BQ,29,0)</f>
        <v>1086</v>
      </c>
      <c r="G104" s="66">
        <f>VLOOKUP($A104,'S0 remplacer avec S44'!$C:$BQ,30,0)</f>
        <v>1721</v>
      </c>
      <c r="H104" s="66">
        <f>VLOOKUP($A104,'S0 remplacer avec S44'!$C:$BQ,52,0)</f>
        <v>184.6</v>
      </c>
      <c r="I104" s="66">
        <f>VLOOKUP($A104,'S0 remplacer avec S44'!$C:$BQ,59,0)</f>
        <v>0</v>
      </c>
      <c r="J104" s="66">
        <f>VLOOKUP($A104,'S0 remplacer avec S44'!$C:$BQ,60,0)</f>
        <v>29</v>
      </c>
      <c r="K104" s="58">
        <f>VLOOKUP($A104,'S45'!$C:$BQ,32,0)</f>
        <v>197.1</v>
      </c>
      <c r="L104" s="58">
        <f>VLOOKUP($A104,'S45'!$C:$BQ,39,0)</f>
        <v>152</v>
      </c>
      <c r="M104" s="58">
        <f>VLOOKUP($A104,'S45'!$C:$BQ,40,0)</f>
        <v>222</v>
      </c>
      <c r="N104" s="58">
        <f>VLOOKUP($A104,'S45'!$C:$BQ,22,0)</f>
        <v>2141.8910900000001</v>
      </c>
      <c r="O104" s="66">
        <f>VLOOKUP($A104,'S45'!$C:$BQ,29,0)</f>
        <v>1032</v>
      </c>
      <c r="P104" s="66">
        <f>VLOOKUP($A104,'S45'!$C:$BQ,30,0)</f>
        <v>1667</v>
      </c>
      <c r="Q104" s="66">
        <f>VLOOKUP($A104,'S45'!$C:$BQ,52,0)</f>
        <v>191.6</v>
      </c>
      <c r="R104" s="66">
        <f>VLOOKUP($A104,'S45'!$C:$BQ,59,0)</f>
        <v>0</v>
      </c>
      <c r="S104" s="66">
        <f>VLOOKUP($A104,'S45'!$C:$BQ,60,0)</f>
        <v>22</v>
      </c>
      <c r="T104" s="58">
        <f>VLOOKUP($A104,'S46'!$C:$BQ,32,0)</f>
        <v>197.6</v>
      </c>
      <c r="U104" s="58">
        <f>VLOOKUP($A104,'S46'!$C:$BQ,39,0)</f>
        <v>152</v>
      </c>
      <c r="V104" s="58">
        <f>VLOOKUP($A104,'S46'!$C:$BQ,40,0)</f>
        <v>222</v>
      </c>
      <c r="W104" s="58">
        <f>VLOOKUP($A104,'S46'!$C:$BQ,22,0)</f>
        <v>2147.85547</v>
      </c>
      <c r="X104" s="66">
        <f>VLOOKUP($A104,'S46'!$C:$BQ,29,0)</f>
        <v>1026</v>
      </c>
      <c r="Y104" s="66">
        <f>VLOOKUP($A104,'S46'!$C:$BQ,30,0)</f>
        <v>1661</v>
      </c>
      <c r="Z104" s="66">
        <f>VLOOKUP($A104,'S46'!$C:$BQ,52,0)</f>
        <v>193.6</v>
      </c>
      <c r="AA104" s="66">
        <f>VLOOKUP($A104,'S46'!$C:$BQ,59,0)</f>
        <v>0</v>
      </c>
      <c r="AB104" s="66">
        <f>VLOOKUP($A104,'S46'!$C:$BQ,60,0)</f>
        <v>20</v>
      </c>
      <c r="AC104" s="58" t="e">
        <f>VLOOKUP($A104,'S47'!$C:$BQ,32,0)</f>
        <v>#N/A</v>
      </c>
      <c r="AD104" s="58" t="e">
        <f>VLOOKUP($A104,'S47'!$C:$BQ,39,0)</f>
        <v>#N/A</v>
      </c>
      <c r="AE104" s="58" t="e">
        <f>VLOOKUP($A104,'S47'!$C:$BQ,40,0)</f>
        <v>#N/A</v>
      </c>
      <c r="AF104" s="58" t="e">
        <f>VLOOKUP($A104,'S47'!$C:$BQ,22,0)</f>
        <v>#N/A</v>
      </c>
      <c r="AG104" s="66" t="e">
        <f>VLOOKUP($A104,'S47'!$C:$BQ,29,0)</f>
        <v>#N/A</v>
      </c>
      <c r="AH104" s="66" t="e">
        <f>VLOOKUP($A104,'S47'!$C:$BQ,30,0)</f>
        <v>#N/A</v>
      </c>
      <c r="AI104" s="66" t="e">
        <f>VLOOKUP($A104,'S47'!$C:$BQ,52,0)</f>
        <v>#N/A</v>
      </c>
      <c r="AJ104" s="66" t="e">
        <f>VLOOKUP($A104,'S47'!$C:$BQ,59,0)</f>
        <v>#N/A</v>
      </c>
      <c r="AK104" s="66" t="e">
        <f>VLOOKUP($A104,'S47'!$C:$BQ,60,0)</f>
        <v>#N/A</v>
      </c>
      <c r="AL104" s="58" t="e">
        <f>VLOOKUP($A104,'S48'!$C:$BQ,32,0)</f>
        <v>#N/A</v>
      </c>
      <c r="AM104" s="58" t="e">
        <f>VLOOKUP($A104,'S48'!$C:$BQ,39,0)</f>
        <v>#N/A</v>
      </c>
      <c r="AN104" s="58" t="e">
        <f>VLOOKUP($A104,'S48'!$C:$BQ,40,0)</f>
        <v>#N/A</v>
      </c>
      <c r="AO104" s="58" t="e">
        <f>VLOOKUP($A104,'S48'!$C:$BQ,22,0)</f>
        <v>#N/A</v>
      </c>
      <c r="AP104" s="66" t="e">
        <f>VLOOKUP($A104,'S48'!$C:$BQ,29,0)</f>
        <v>#N/A</v>
      </c>
      <c r="AQ104" s="66" t="e">
        <f>VLOOKUP($A104,'S48'!$C:$BQ,30,0)</f>
        <v>#N/A</v>
      </c>
      <c r="AR104" s="66" t="e">
        <f>VLOOKUP($A104,'S48'!$C:$BQ,52,0)</f>
        <v>#N/A</v>
      </c>
      <c r="AS104" s="66" t="e">
        <f>VLOOKUP($A104,'S48'!$C:$BQ,59,0)</f>
        <v>#N/A</v>
      </c>
      <c r="AT104" s="66" t="e">
        <f>VLOOKUP($A104,'S48'!$C:$BQ,60,0)</f>
        <v>#N/A</v>
      </c>
      <c r="AU104" s="58" t="e">
        <f>VLOOKUP($A104,'S49'!$C:$BQ,32,0)</f>
        <v>#N/A</v>
      </c>
      <c r="AV104" s="58" t="e">
        <f>VLOOKUP($A104,'S49'!$C:$BQ,39,0)</f>
        <v>#N/A</v>
      </c>
      <c r="AW104" s="58" t="e">
        <f>VLOOKUP($A104,'S49'!$C:$BQ,40,0)</f>
        <v>#N/A</v>
      </c>
      <c r="AX104" s="58" t="e">
        <f>VLOOKUP($A104,'S49'!$C:$BQ,22,0)</f>
        <v>#N/A</v>
      </c>
      <c r="AY104" s="66" t="e">
        <f>VLOOKUP($A104,'S49'!$C:$BQ,29,0)</f>
        <v>#N/A</v>
      </c>
      <c r="AZ104" s="66" t="e">
        <f>VLOOKUP($A104,'S49'!$C:$BQ,30,0)</f>
        <v>#N/A</v>
      </c>
      <c r="BA104" s="66" t="e">
        <f>VLOOKUP($A104,'S49'!$C:$BQ,52,0)</f>
        <v>#N/A</v>
      </c>
      <c r="BB104" s="66" t="e">
        <f>VLOOKUP($A104,'S49'!$C:$BQ,59,0)</f>
        <v>#N/A</v>
      </c>
      <c r="BC104" s="66" t="e">
        <f>VLOOKUP($A104,'S49'!$C:$BQ,60,0)</f>
        <v>#N/A</v>
      </c>
      <c r="BD104" s="58" t="e">
        <f>VLOOKUP($A104,'S50'!$C:$BQ,32,0)</f>
        <v>#N/A</v>
      </c>
      <c r="BE104" s="58" t="e">
        <f>VLOOKUP($A104,'S50'!$C:$BQ,39,0)</f>
        <v>#N/A</v>
      </c>
      <c r="BF104" s="58" t="e">
        <f>VLOOKUP($A104,'S50'!$C:$BQ,40,0)</f>
        <v>#N/A</v>
      </c>
      <c r="BG104" s="58" t="e">
        <f>VLOOKUP($A104,'S50'!$C:$BQ,22,0)</f>
        <v>#N/A</v>
      </c>
      <c r="BH104" s="66" t="e">
        <f>VLOOKUP($A104,'S50'!$C:$BQ,29,0)</f>
        <v>#N/A</v>
      </c>
      <c r="BI104" s="66" t="e">
        <f>VLOOKUP($A104,'S50'!$C:$BQ,30,0)</f>
        <v>#N/A</v>
      </c>
      <c r="BJ104" s="66" t="e">
        <f>VLOOKUP($A104,'S50'!$C:$BQ,52,0)</f>
        <v>#N/A</v>
      </c>
      <c r="BK104" s="66" t="e">
        <f>VLOOKUP($A104,'S50'!$C:$BQ,59,0)</f>
        <v>#N/A</v>
      </c>
      <c r="BL104" s="66" t="e">
        <f>VLOOKUP($A104,'S50'!$C:$BQ,60,0)</f>
        <v>#N/A</v>
      </c>
    </row>
    <row r="105" spans="1:64" x14ac:dyDescent="0.2">
      <c r="A105" s="57" t="s">
        <v>166</v>
      </c>
      <c r="B105" s="58">
        <f>VLOOKUP($A105,'S0 remplacer avec S44'!$C:$BQ,32,0)</f>
        <v>205.3</v>
      </c>
      <c r="C105" s="58">
        <f>VLOOKUP($A105,'S0 remplacer avec S44'!$C:$BQ,39,0)</f>
        <v>94</v>
      </c>
      <c r="D105" s="58">
        <f>VLOOKUP($A105,'S0 remplacer avec S44'!$C:$BQ,40,0)</f>
        <v>154</v>
      </c>
      <c r="E105" s="58">
        <f>VLOOKUP($A105,'S0 remplacer avec S44'!$C:$BQ,22,0)</f>
        <v>1974.17869</v>
      </c>
      <c r="F105" s="66">
        <f>VLOOKUP($A105,'S0 remplacer avec S44'!$C:$BQ,29,0)</f>
        <v>746</v>
      </c>
      <c r="G105" s="66">
        <f>VLOOKUP($A105,'S0 remplacer avec S44'!$C:$BQ,30,0)</f>
        <v>1290</v>
      </c>
      <c r="H105" s="66">
        <f>VLOOKUP($A105,'S0 remplacer avec S44'!$C:$BQ,52,0)</f>
        <v>177.8</v>
      </c>
      <c r="I105" s="66">
        <f>VLOOKUP($A105,'S0 remplacer avec S44'!$C:$BQ,59,0)</f>
        <v>0</v>
      </c>
      <c r="J105" s="66">
        <f>VLOOKUP($A105,'S0 remplacer avec S44'!$C:$BQ,60,0)</f>
        <v>5</v>
      </c>
      <c r="K105" s="58">
        <f>VLOOKUP($A105,'S45'!$C:$BQ,32,0)</f>
        <v>208.8</v>
      </c>
      <c r="L105" s="58">
        <f>VLOOKUP($A105,'S45'!$C:$BQ,39,0)</f>
        <v>91</v>
      </c>
      <c r="M105" s="58">
        <f>VLOOKUP($A105,'S45'!$C:$BQ,40,0)</f>
        <v>151</v>
      </c>
      <c r="N105" s="58">
        <f>VLOOKUP($A105,'S45'!$C:$BQ,22,0)</f>
        <v>2010.5760299999999</v>
      </c>
      <c r="O105" s="66">
        <f>VLOOKUP($A105,'S45'!$C:$BQ,29,0)</f>
        <v>710</v>
      </c>
      <c r="P105" s="66">
        <f>VLOOKUP($A105,'S45'!$C:$BQ,30,0)</f>
        <v>1254</v>
      </c>
      <c r="Q105" s="66">
        <f>VLOOKUP($A105,'S45'!$C:$BQ,52,0)</f>
        <v>184.8</v>
      </c>
      <c r="R105" s="66">
        <f>VLOOKUP($A105,'S45'!$C:$BQ,59,0)</f>
        <v>0</v>
      </c>
      <c r="S105" s="66">
        <f>VLOOKUP($A105,'S45'!$C:$BQ,60,0)</f>
        <v>0</v>
      </c>
      <c r="T105" s="58">
        <f>VLOOKUP($A105,'S46'!$C:$BQ,32,0)</f>
        <v>211.8</v>
      </c>
      <c r="U105" s="58">
        <f>VLOOKUP($A105,'S46'!$C:$BQ,39,0)</f>
        <v>88</v>
      </c>
      <c r="V105" s="58">
        <f>VLOOKUP($A105,'S46'!$C:$BQ,40,0)</f>
        <v>148</v>
      </c>
      <c r="W105" s="58">
        <f>VLOOKUP($A105,'S46'!$C:$BQ,22,0)</f>
        <v>2035.5579600000001</v>
      </c>
      <c r="X105" s="66">
        <f>VLOOKUP($A105,'S46'!$C:$BQ,29,0)</f>
        <v>685</v>
      </c>
      <c r="Y105" s="66">
        <f>VLOOKUP($A105,'S46'!$C:$BQ,30,0)</f>
        <v>1229</v>
      </c>
      <c r="Z105" s="66">
        <f>VLOOKUP($A105,'S46'!$C:$BQ,52,0)</f>
        <v>184.8</v>
      </c>
      <c r="AA105" s="66">
        <f>VLOOKUP($A105,'S46'!$C:$BQ,59,0)</f>
        <v>0</v>
      </c>
      <c r="AB105" s="66">
        <f>VLOOKUP($A105,'S46'!$C:$BQ,60,0)</f>
        <v>0</v>
      </c>
      <c r="AC105" s="58" t="e">
        <f>VLOOKUP($A105,'S47'!$C:$BQ,32,0)</f>
        <v>#N/A</v>
      </c>
      <c r="AD105" s="58" t="e">
        <f>VLOOKUP($A105,'S47'!$C:$BQ,39,0)</f>
        <v>#N/A</v>
      </c>
      <c r="AE105" s="58" t="e">
        <f>VLOOKUP($A105,'S47'!$C:$BQ,40,0)</f>
        <v>#N/A</v>
      </c>
      <c r="AF105" s="58" t="e">
        <f>VLOOKUP($A105,'S47'!$C:$BQ,22,0)</f>
        <v>#N/A</v>
      </c>
      <c r="AG105" s="66" t="e">
        <f>VLOOKUP($A105,'S47'!$C:$BQ,29,0)</f>
        <v>#N/A</v>
      </c>
      <c r="AH105" s="66" t="e">
        <f>VLOOKUP($A105,'S47'!$C:$BQ,30,0)</f>
        <v>#N/A</v>
      </c>
      <c r="AI105" s="66" t="e">
        <f>VLOOKUP($A105,'S47'!$C:$BQ,52,0)</f>
        <v>#N/A</v>
      </c>
      <c r="AJ105" s="66" t="e">
        <f>VLOOKUP($A105,'S47'!$C:$BQ,59,0)</f>
        <v>#N/A</v>
      </c>
      <c r="AK105" s="66" t="e">
        <f>VLOOKUP($A105,'S47'!$C:$BQ,60,0)</f>
        <v>#N/A</v>
      </c>
      <c r="AL105" s="58" t="e">
        <f>VLOOKUP($A105,'S48'!$C:$BQ,32,0)</f>
        <v>#N/A</v>
      </c>
      <c r="AM105" s="58" t="e">
        <f>VLOOKUP($A105,'S48'!$C:$BQ,39,0)</f>
        <v>#N/A</v>
      </c>
      <c r="AN105" s="58" t="e">
        <f>VLOOKUP($A105,'S48'!$C:$BQ,40,0)</f>
        <v>#N/A</v>
      </c>
      <c r="AO105" s="58" t="e">
        <f>VLOOKUP($A105,'S48'!$C:$BQ,22,0)</f>
        <v>#N/A</v>
      </c>
      <c r="AP105" s="66" t="e">
        <f>VLOOKUP($A105,'S48'!$C:$BQ,29,0)</f>
        <v>#N/A</v>
      </c>
      <c r="AQ105" s="66" t="e">
        <f>VLOOKUP($A105,'S48'!$C:$BQ,30,0)</f>
        <v>#N/A</v>
      </c>
      <c r="AR105" s="66" t="e">
        <f>VLOOKUP($A105,'S48'!$C:$BQ,52,0)</f>
        <v>#N/A</v>
      </c>
      <c r="AS105" s="66" t="e">
        <f>VLOOKUP($A105,'S48'!$C:$BQ,59,0)</f>
        <v>#N/A</v>
      </c>
      <c r="AT105" s="66" t="e">
        <f>VLOOKUP($A105,'S48'!$C:$BQ,60,0)</f>
        <v>#N/A</v>
      </c>
      <c r="AU105" s="58" t="e">
        <f>VLOOKUP($A105,'S49'!$C:$BQ,32,0)</f>
        <v>#N/A</v>
      </c>
      <c r="AV105" s="58" t="e">
        <f>VLOOKUP($A105,'S49'!$C:$BQ,39,0)</f>
        <v>#N/A</v>
      </c>
      <c r="AW105" s="58" t="e">
        <f>VLOOKUP($A105,'S49'!$C:$BQ,40,0)</f>
        <v>#N/A</v>
      </c>
      <c r="AX105" s="58" t="e">
        <f>VLOOKUP($A105,'S49'!$C:$BQ,22,0)</f>
        <v>#N/A</v>
      </c>
      <c r="AY105" s="66" t="e">
        <f>VLOOKUP($A105,'S49'!$C:$BQ,29,0)</f>
        <v>#N/A</v>
      </c>
      <c r="AZ105" s="66" t="e">
        <f>VLOOKUP($A105,'S49'!$C:$BQ,30,0)</f>
        <v>#N/A</v>
      </c>
      <c r="BA105" s="66" t="e">
        <f>VLOOKUP($A105,'S49'!$C:$BQ,52,0)</f>
        <v>#N/A</v>
      </c>
      <c r="BB105" s="66" t="e">
        <f>VLOOKUP($A105,'S49'!$C:$BQ,59,0)</f>
        <v>#N/A</v>
      </c>
      <c r="BC105" s="66" t="e">
        <f>VLOOKUP($A105,'S49'!$C:$BQ,60,0)</f>
        <v>#N/A</v>
      </c>
      <c r="BD105" s="58" t="e">
        <f>VLOOKUP($A105,'S50'!$C:$BQ,32,0)</f>
        <v>#N/A</v>
      </c>
      <c r="BE105" s="58" t="e">
        <f>VLOOKUP($A105,'S50'!$C:$BQ,39,0)</f>
        <v>#N/A</v>
      </c>
      <c r="BF105" s="58" t="e">
        <f>VLOOKUP($A105,'S50'!$C:$BQ,40,0)</f>
        <v>#N/A</v>
      </c>
      <c r="BG105" s="58" t="e">
        <f>VLOOKUP($A105,'S50'!$C:$BQ,22,0)</f>
        <v>#N/A</v>
      </c>
      <c r="BH105" s="66" t="e">
        <f>VLOOKUP($A105,'S50'!$C:$BQ,29,0)</f>
        <v>#N/A</v>
      </c>
      <c r="BI105" s="66" t="e">
        <f>VLOOKUP($A105,'S50'!$C:$BQ,30,0)</f>
        <v>#N/A</v>
      </c>
      <c r="BJ105" s="66" t="e">
        <f>VLOOKUP($A105,'S50'!$C:$BQ,52,0)</f>
        <v>#N/A</v>
      </c>
      <c r="BK105" s="66" t="e">
        <f>VLOOKUP($A105,'S50'!$C:$BQ,59,0)</f>
        <v>#N/A</v>
      </c>
      <c r="BL105" s="66" t="e">
        <f>VLOOKUP($A105,'S50'!$C:$BQ,60,0)</f>
        <v>#N/A</v>
      </c>
    </row>
    <row r="106" spans="1:64" x14ac:dyDescent="0.2">
      <c r="A106" s="57" t="s">
        <v>167</v>
      </c>
      <c r="B106" s="58">
        <f>VLOOKUP($A106,'S0 remplacer avec S44'!$C:$BQ,32,0)</f>
        <v>268</v>
      </c>
      <c r="C106" s="58">
        <f>VLOOKUP($A106,'S0 remplacer avec S44'!$C:$BQ,39,0)</f>
        <v>100</v>
      </c>
      <c r="D106" s="58">
        <f>VLOOKUP($A106,'S0 remplacer avec S44'!$C:$BQ,40,0)</f>
        <v>173</v>
      </c>
      <c r="E106" s="58">
        <f>VLOOKUP($A106,'S0 remplacer avec S44'!$C:$BQ,22,0)</f>
        <v>2752.7860599999999</v>
      </c>
      <c r="F106" s="66">
        <f>VLOOKUP($A106,'S0 remplacer avec S44'!$C:$BQ,29,0)</f>
        <v>586</v>
      </c>
      <c r="G106" s="66">
        <f>VLOOKUP($A106,'S0 remplacer avec S44'!$C:$BQ,30,0)</f>
        <v>1253</v>
      </c>
      <c r="H106" s="66">
        <f>VLOOKUP($A106,'S0 remplacer avec S44'!$C:$BQ,52,0)</f>
        <v>171.4</v>
      </c>
      <c r="I106" s="66">
        <f>VLOOKUP($A106,'S0 remplacer avec S44'!$C:$BQ,59,0)</f>
        <v>16</v>
      </c>
      <c r="J106" s="66">
        <f>VLOOKUP($A106,'S0 remplacer avec S44'!$C:$BQ,60,0)</f>
        <v>53</v>
      </c>
      <c r="K106" s="58">
        <f>VLOOKUP($A106,'S45'!$C:$BQ,32,0)</f>
        <v>271.10000000000002</v>
      </c>
      <c r="L106" s="58">
        <f>VLOOKUP($A106,'S45'!$C:$BQ,39,0)</f>
        <v>96</v>
      </c>
      <c r="M106" s="58">
        <f>VLOOKUP($A106,'S45'!$C:$BQ,40,0)</f>
        <v>170</v>
      </c>
      <c r="N106" s="58">
        <f>VLOOKUP($A106,'S45'!$C:$BQ,22,0)</f>
        <v>2786.35826</v>
      </c>
      <c r="O106" s="66">
        <f>VLOOKUP($A106,'S45'!$C:$BQ,29,0)</f>
        <v>552</v>
      </c>
      <c r="P106" s="66">
        <f>VLOOKUP($A106,'S45'!$C:$BQ,30,0)</f>
        <v>1220</v>
      </c>
      <c r="Q106" s="66">
        <f>VLOOKUP($A106,'S45'!$C:$BQ,52,0)</f>
        <v>179.4</v>
      </c>
      <c r="R106" s="66">
        <f>VLOOKUP($A106,'S45'!$C:$BQ,59,0)</f>
        <v>8</v>
      </c>
      <c r="S106" s="66">
        <f>VLOOKUP($A106,'S45'!$C:$BQ,60,0)</f>
        <v>45</v>
      </c>
      <c r="T106" s="58">
        <f>VLOOKUP($A106,'S46'!$C:$BQ,32,0)</f>
        <v>270.60000000000002</v>
      </c>
      <c r="U106" s="58">
        <f>VLOOKUP($A106,'S46'!$C:$BQ,39,0)</f>
        <v>97</v>
      </c>
      <c r="V106" s="58">
        <f>VLOOKUP($A106,'S46'!$C:$BQ,40,0)</f>
        <v>170</v>
      </c>
      <c r="W106" s="58">
        <f>VLOOKUP($A106,'S46'!$C:$BQ,22,0)</f>
        <v>2790.9751099999999</v>
      </c>
      <c r="X106" s="66">
        <f>VLOOKUP($A106,'S46'!$C:$BQ,29,0)</f>
        <v>548</v>
      </c>
      <c r="Y106" s="66">
        <f>VLOOKUP($A106,'S46'!$C:$BQ,30,0)</f>
        <v>1215</v>
      </c>
      <c r="Z106" s="66">
        <f>VLOOKUP($A106,'S46'!$C:$BQ,52,0)</f>
        <v>183.4</v>
      </c>
      <c r="AA106" s="66">
        <f>VLOOKUP($A106,'S46'!$C:$BQ,59,0)</f>
        <v>4</v>
      </c>
      <c r="AB106" s="66">
        <f>VLOOKUP($A106,'S46'!$C:$BQ,60,0)</f>
        <v>41</v>
      </c>
      <c r="AC106" s="58" t="e">
        <f>VLOOKUP($A106,'S47'!$C:$BQ,32,0)</f>
        <v>#N/A</v>
      </c>
      <c r="AD106" s="58" t="e">
        <f>VLOOKUP($A106,'S47'!$C:$BQ,39,0)</f>
        <v>#N/A</v>
      </c>
      <c r="AE106" s="58" t="e">
        <f>VLOOKUP($A106,'S47'!$C:$BQ,40,0)</f>
        <v>#N/A</v>
      </c>
      <c r="AF106" s="58" t="e">
        <f>VLOOKUP($A106,'S47'!$C:$BQ,22,0)</f>
        <v>#N/A</v>
      </c>
      <c r="AG106" s="66" t="e">
        <f>VLOOKUP($A106,'S47'!$C:$BQ,29,0)</f>
        <v>#N/A</v>
      </c>
      <c r="AH106" s="66" t="e">
        <f>VLOOKUP($A106,'S47'!$C:$BQ,30,0)</f>
        <v>#N/A</v>
      </c>
      <c r="AI106" s="66" t="e">
        <f>VLOOKUP($A106,'S47'!$C:$BQ,52,0)</f>
        <v>#N/A</v>
      </c>
      <c r="AJ106" s="66" t="e">
        <f>VLOOKUP($A106,'S47'!$C:$BQ,59,0)</f>
        <v>#N/A</v>
      </c>
      <c r="AK106" s="66" t="e">
        <f>VLOOKUP($A106,'S47'!$C:$BQ,60,0)</f>
        <v>#N/A</v>
      </c>
      <c r="AL106" s="58" t="e">
        <f>VLOOKUP($A106,'S48'!$C:$BQ,32,0)</f>
        <v>#N/A</v>
      </c>
      <c r="AM106" s="58" t="e">
        <f>VLOOKUP($A106,'S48'!$C:$BQ,39,0)</f>
        <v>#N/A</v>
      </c>
      <c r="AN106" s="58" t="e">
        <f>VLOOKUP($A106,'S48'!$C:$BQ,40,0)</f>
        <v>#N/A</v>
      </c>
      <c r="AO106" s="58" t="e">
        <f>VLOOKUP($A106,'S48'!$C:$BQ,22,0)</f>
        <v>#N/A</v>
      </c>
      <c r="AP106" s="66" t="e">
        <f>VLOOKUP($A106,'S48'!$C:$BQ,29,0)</f>
        <v>#N/A</v>
      </c>
      <c r="AQ106" s="66" t="e">
        <f>VLOOKUP($A106,'S48'!$C:$BQ,30,0)</f>
        <v>#N/A</v>
      </c>
      <c r="AR106" s="66" t="e">
        <f>VLOOKUP($A106,'S48'!$C:$BQ,52,0)</f>
        <v>#N/A</v>
      </c>
      <c r="AS106" s="66" t="e">
        <f>VLOOKUP($A106,'S48'!$C:$BQ,59,0)</f>
        <v>#N/A</v>
      </c>
      <c r="AT106" s="66" t="e">
        <f>VLOOKUP($A106,'S48'!$C:$BQ,60,0)</f>
        <v>#N/A</v>
      </c>
      <c r="AU106" s="58" t="e">
        <f>VLOOKUP($A106,'S49'!$C:$BQ,32,0)</f>
        <v>#N/A</v>
      </c>
      <c r="AV106" s="58" t="e">
        <f>VLOOKUP($A106,'S49'!$C:$BQ,39,0)</f>
        <v>#N/A</v>
      </c>
      <c r="AW106" s="58" t="e">
        <f>VLOOKUP($A106,'S49'!$C:$BQ,40,0)</f>
        <v>#N/A</v>
      </c>
      <c r="AX106" s="58" t="e">
        <f>VLOOKUP($A106,'S49'!$C:$BQ,22,0)</f>
        <v>#N/A</v>
      </c>
      <c r="AY106" s="66" t="e">
        <f>VLOOKUP($A106,'S49'!$C:$BQ,29,0)</f>
        <v>#N/A</v>
      </c>
      <c r="AZ106" s="66" t="e">
        <f>VLOOKUP($A106,'S49'!$C:$BQ,30,0)</f>
        <v>#N/A</v>
      </c>
      <c r="BA106" s="66" t="e">
        <f>VLOOKUP($A106,'S49'!$C:$BQ,52,0)</f>
        <v>#N/A</v>
      </c>
      <c r="BB106" s="66" t="e">
        <f>VLOOKUP($A106,'S49'!$C:$BQ,59,0)</f>
        <v>#N/A</v>
      </c>
      <c r="BC106" s="66" t="e">
        <f>VLOOKUP($A106,'S49'!$C:$BQ,60,0)</f>
        <v>#N/A</v>
      </c>
      <c r="BD106" s="58" t="e">
        <f>VLOOKUP($A106,'S50'!$C:$BQ,32,0)</f>
        <v>#N/A</v>
      </c>
      <c r="BE106" s="58" t="e">
        <f>VLOOKUP($A106,'S50'!$C:$BQ,39,0)</f>
        <v>#N/A</v>
      </c>
      <c r="BF106" s="58" t="e">
        <f>VLOOKUP($A106,'S50'!$C:$BQ,40,0)</f>
        <v>#N/A</v>
      </c>
      <c r="BG106" s="58" t="e">
        <f>VLOOKUP($A106,'S50'!$C:$BQ,22,0)</f>
        <v>#N/A</v>
      </c>
      <c r="BH106" s="66" t="e">
        <f>VLOOKUP($A106,'S50'!$C:$BQ,29,0)</f>
        <v>#N/A</v>
      </c>
      <c r="BI106" s="66" t="e">
        <f>VLOOKUP($A106,'S50'!$C:$BQ,30,0)</f>
        <v>#N/A</v>
      </c>
      <c r="BJ106" s="66" t="e">
        <f>VLOOKUP($A106,'S50'!$C:$BQ,52,0)</f>
        <v>#N/A</v>
      </c>
      <c r="BK106" s="66" t="e">
        <f>VLOOKUP($A106,'S50'!$C:$BQ,59,0)</f>
        <v>#N/A</v>
      </c>
      <c r="BL106" s="66" t="e">
        <f>VLOOKUP($A106,'S50'!$C:$BQ,60,0)</f>
        <v>#N/A</v>
      </c>
    </row>
    <row r="107" spans="1:64" x14ac:dyDescent="0.2">
      <c r="A107" s="57" t="s">
        <v>168</v>
      </c>
      <c r="B107" s="58">
        <f>VLOOKUP($A107,'S0 remplacer avec S44'!$C:$BQ,32,0)</f>
        <v>124.85</v>
      </c>
      <c r="C107" s="58">
        <f>VLOOKUP($A107,'S0 remplacer avec S44'!$C:$BQ,39,0)</f>
        <v>65</v>
      </c>
      <c r="D107" s="58">
        <f>VLOOKUP($A107,'S0 remplacer avec S44'!$C:$BQ,40,0)</f>
        <v>102</v>
      </c>
      <c r="E107" s="58">
        <f>VLOOKUP($A107,'S0 remplacer avec S44'!$C:$BQ,22,0)</f>
        <v>1843.8243199999999</v>
      </c>
      <c r="F107" s="66">
        <f>VLOOKUP($A107,'S0 remplacer avec S44'!$C:$BQ,29,0)</f>
        <v>0</v>
      </c>
      <c r="G107" s="66">
        <f>VLOOKUP($A107,'S0 remplacer avec S44'!$C:$BQ,30,0)</f>
        <v>218</v>
      </c>
      <c r="H107" s="66">
        <f>VLOOKUP($A107,'S0 remplacer avec S44'!$C:$BQ,52,0)</f>
        <v>100.2</v>
      </c>
      <c r="I107" s="66">
        <f>VLOOKUP($A107,'S0 remplacer avec S44'!$C:$BQ,59,0)</f>
        <v>0</v>
      </c>
      <c r="J107" s="66">
        <f>VLOOKUP($A107,'S0 remplacer avec S44'!$C:$BQ,60,0)</f>
        <v>15</v>
      </c>
      <c r="K107" s="58">
        <f>VLOOKUP($A107,'S45'!$C:$BQ,32,0)</f>
        <v>127.85</v>
      </c>
      <c r="L107" s="58">
        <f>VLOOKUP($A107,'S45'!$C:$BQ,39,0)</f>
        <v>62</v>
      </c>
      <c r="M107" s="58">
        <f>VLOOKUP($A107,'S45'!$C:$BQ,40,0)</f>
        <v>99</v>
      </c>
      <c r="N107" s="58">
        <f>VLOOKUP($A107,'S45'!$C:$BQ,22,0)</f>
        <v>1871.5566100000001</v>
      </c>
      <c r="O107" s="66">
        <f>VLOOKUP($A107,'S45'!$C:$BQ,29,0)</f>
        <v>0</v>
      </c>
      <c r="P107" s="66">
        <f>VLOOKUP($A107,'S45'!$C:$BQ,30,0)</f>
        <v>190</v>
      </c>
      <c r="Q107" s="66">
        <f>VLOOKUP($A107,'S45'!$C:$BQ,52,0)</f>
        <v>103.2</v>
      </c>
      <c r="R107" s="66">
        <f>VLOOKUP($A107,'S45'!$C:$BQ,59,0)</f>
        <v>0</v>
      </c>
      <c r="S107" s="66">
        <f>VLOOKUP($A107,'S45'!$C:$BQ,60,0)</f>
        <v>12</v>
      </c>
      <c r="T107" s="58">
        <f>VLOOKUP($A107,'S46'!$C:$BQ,32,0)</f>
        <v>127.35</v>
      </c>
      <c r="U107" s="58">
        <f>VLOOKUP($A107,'S46'!$C:$BQ,39,0)</f>
        <v>62</v>
      </c>
      <c r="V107" s="58">
        <f>VLOOKUP($A107,'S46'!$C:$BQ,40,0)</f>
        <v>100</v>
      </c>
      <c r="W107" s="58">
        <f>VLOOKUP($A107,'S46'!$C:$BQ,22,0)</f>
        <v>1879.86205</v>
      </c>
      <c r="X107" s="66">
        <f>VLOOKUP($A107,'S46'!$C:$BQ,29,0)</f>
        <v>0</v>
      </c>
      <c r="Y107" s="66">
        <f>VLOOKUP($A107,'S46'!$C:$BQ,30,0)</f>
        <v>182</v>
      </c>
      <c r="Z107" s="66">
        <f>VLOOKUP($A107,'S46'!$C:$BQ,52,0)</f>
        <v>105.2</v>
      </c>
      <c r="AA107" s="66">
        <f>VLOOKUP($A107,'S46'!$C:$BQ,59,0)</f>
        <v>0</v>
      </c>
      <c r="AB107" s="66">
        <f>VLOOKUP($A107,'S46'!$C:$BQ,60,0)</f>
        <v>10</v>
      </c>
      <c r="AC107" s="58" t="e">
        <f>VLOOKUP($A107,'S47'!$C:$BQ,32,0)</f>
        <v>#N/A</v>
      </c>
      <c r="AD107" s="58" t="e">
        <f>VLOOKUP($A107,'S47'!$C:$BQ,39,0)</f>
        <v>#N/A</v>
      </c>
      <c r="AE107" s="58" t="e">
        <f>VLOOKUP($A107,'S47'!$C:$BQ,40,0)</f>
        <v>#N/A</v>
      </c>
      <c r="AF107" s="58" t="e">
        <f>VLOOKUP($A107,'S47'!$C:$BQ,22,0)</f>
        <v>#N/A</v>
      </c>
      <c r="AG107" s="66" t="e">
        <f>VLOOKUP($A107,'S47'!$C:$BQ,29,0)</f>
        <v>#N/A</v>
      </c>
      <c r="AH107" s="66" t="e">
        <f>VLOOKUP($A107,'S47'!$C:$BQ,30,0)</f>
        <v>#N/A</v>
      </c>
      <c r="AI107" s="66" t="e">
        <f>VLOOKUP($A107,'S47'!$C:$BQ,52,0)</f>
        <v>#N/A</v>
      </c>
      <c r="AJ107" s="66" t="e">
        <f>VLOOKUP($A107,'S47'!$C:$BQ,59,0)</f>
        <v>#N/A</v>
      </c>
      <c r="AK107" s="66" t="e">
        <f>VLOOKUP($A107,'S47'!$C:$BQ,60,0)</f>
        <v>#N/A</v>
      </c>
      <c r="AL107" s="58" t="e">
        <f>VLOOKUP($A107,'S48'!$C:$BQ,32,0)</f>
        <v>#N/A</v>
      </c>
      <c r="AM107" s="58" t="e">
        <f>VLOOKUP($A107,'S48'!$C:$BQ,39,0)</f>
        <v>#N/A</v>
      </c>
      <c r="AN107" s="58" t="e">
        <f>VLOOKUP($A107,'S48'!$C:$BQ,40,0)</f>
        <v>#N/A</v>
      </c>
      <c r="AO107" s="58" t="e">
        <f>VLOOKUP($A107,'S48'!$C:$BQ,22,0)</f>
        <v>#N/A</v>
      </c>
      <c r="AP107" s="66" t="e">
        <f>VLOOKUP($A107,'S48'!$C:$BQ,29,0)</f>
        <v>#N/A</v>
      </c>
      <c r="AQ107" s="66" t="e">
        <f>VLOOKUP($A107,'S48'!$C:$BQ,30,0)</f>
        <v>#N/A</v>
      </c>
      <c r="AR107" s="66" t="e">
        <f>VLOOKUP($A107,'S48'!$C:$BQ,52,0)</f>
        <v>#N/A</v>
      </c>
      <c r="AS107" s="66" t="e">
        <f>VLOOKUP($A107,'S48'!$C:$BQ,59,0)</f>
        <v>#N/A</v>
      </c>
      <c r="AT107" s="66" t="e">
        <f>VLOOKUP($A107,'S48'!$C:$BQ,60,0)</f>
        <v>#N/A</v>
      </c>
      <c r="AU107" s="58" t="e">
        <f>VLOOKUP($A107,'S49'!$C:$BQ,32,0)</f>
        <v>#N/A</v>
      </c>
      <c r="AV107" s="58" t="e">
        <f>VLOOKUP($A107,'S49'!$C:$BQ,39,0)</f>
        <v>#N/A</v>
      </c>
      <c r="AW107" s="58" t="e">
        <f>VLOOKUP($A107,'S49'!$C:$BQ,40,0)</f>
        <v>#N/A</v>
      </c>
      <c r="AX107" s="58" t="e">
        <f>VLOOKUP($A107,'S49'!$C:$BQ,22,0)</f>
        <v>#N/A</v>
      </c>
      <c r="AY107" s="66" t="e">
        <f>VLOOKUP($A107,'S49'!$C:$BQ,29,0)</f>
        <v>#N/A</v>
      </c>
      <c r="AZ107" s="66" t="e">
        <f>VLOOKUP($A107,'S49'!$C:$BQ,30,0)</f>
        <v>#N/A</v>
      </c>
      <c r="BA107" s="66" t="e">
        <f>VLOOKUP($A107,'S49'!$C:$BQ,52,0)</f>
        <v>#N/A</v>
      </c>
      <c r="BB107" s="66" t="e">
        <f>VLOOKUP($A107,'S49'!$C:$BQ,59,0)</f>
        <v>#N/A</v>
      </c>
      <c r="BC107" s="66" t="e">
        <f>VLOOKUP($A107,'S49'!$C:$BQ,60,0)</f>
        <v>#N/A</v>
      </c>
      <c r="BD107" s="58" t="e">
        <f>VLOOKUP($A107,'S50'!$C:$BQ,32,0)</f>
        <v>#N/A</v>
      </c>
      <c r="BE107" s="58" t="e">
        <f>VLOOKUP($A107,'S50'!$C:$BQ,39,0)</f>
        <v>#N/A</v>
      </c>
      <c r="BF107" s="58" t="e">
        <f>VLOOKUP($A107,'S50'!$C:$BQ,40,0)</f>
        <v>#N/A</v>
      </c>
      <c r="BG107" s="58" t="e">
        <f>VLOOKUP($A107,'S50'!$C:$BQ,22,0)</f>
        <v>#N/A</v>
      </c>
      <c r="BH107" s="66" t="e">
        <f>VLOOKUP($A107,'S50'!$C:$BQ,29,0)</f>
        <v>#N/A</v>
      </c>
      <c r="BI107" s="66" t="e">
        <f>VLOOKUP($A107,'S50'!$C:$BQ,30,0)</f>
        <v>#N/A</v>
      </c>
      <c r="BJ107" s="66" t="e">
        <f>VLOOKUP($A107,'S50'!$C:$BQ,52,0)</f>
        <v>#N/A</v>
      </c>
      <c r="BK107" s="66" t="e">
        <f>VLOOKUP($A107,'S50'!$C:$BQ,59,0)</f>
        <v>#N/A</v>
      </c>
      <c r="BL107" s="66" t="e">
        <f>VLOOKUP($A107,'S50'!$C:$BQ,60,0)</f>
        <v>#N/A</v>
      </c>
    </row>
    <row r="108" spans="1:64" x14ac:dyDescent="0.2">
      <c r="A108" s="57" t="s">
        <v>169</v>
      </c>
      <c r="B108" s="58">
        <f>VLOOKUP($A108,'S0 remplacer avec S44'!$C:$BQ,32,0)</f>
        <v>162</v>
      </c>
      <c r="C108" s="58">
        <f>VLOOKUP($A108,'S0 remplacer avec S44'!$C:$BQ,39,0)</f>
        <v>60</v>
      </c>
      <c r="D108" s="58">
        <f>VLOOKUP($A108,'S0 remplacer avec S44'!$C:$BQ,40,0)</f>
        <v>104</v>
      </c>
      <c r="E108" s="58">
        <f>VLOOKUP($A108,'S0 remplacer avec S44'!$C:$BQ,22,0)</f>
        <v>1643.4824900000001</v>
      </c>
      <c r="F108" s="66">
        <f>VLOOKUP($A108,'S0 remplacer avec S44'!$C:$BQ,29,0)</f>
        <v>373</v>
      </c>
      <c r="G108" s="66">
        <f>VLOOKUP($A108,'S0 remplacer avec S44'!$C:$BQ,30,0)</f>
        <v>776</v>
      </c>
      <c r="H108" s="66">
        <f>VLOOKUP($A108,'S0 remplacer avec S44'!$C:$BQ,52,0)</f>
        <v>120</v>
      </c>
      <c r="I108" s="66">
        <f>VLOOKUP($A108,'S0 remplacer avec S44'!$C:$BQ,59,0)</f>
        <v>0</v>
      </c>
      <c r="J108" s="66">
        <f>VLOOKUP($A108,'S0 remplacer avec S44'!$C:$BQ,60,0)</f>
        <v>16</v>
      </c>
      <c r="K108" s="58">
        <f>VLOOKUP($A108,'S45'!$C:$BQ,32,0)</f>
        <v>163</v>
      </c>
      <c r="L108" s="58">
        <f>VLOOKUP($A108,'S45'!$C:$BQ,39,0)</f>
        <v>59</v>
      </c>
      <c r="M108" s="58">
        <f>VLOOKUP($A108,'S45'!$C:$BQ,40,0)</f>
        <v>103</v>
      </c>
      <c r="N108" s="58">
        <f>VLOOKUP($A108,'S45'!$C:$BQ,22,0)</f>
        <v>1639.4466299999999</v>
      </c>
      <c r="O108" s="66">
        <f>VLOOKUP($A108,'S45'!$C:$BQ,29,0)</f>
        <v>377</v>
      </c>
      <c r="P108" s="66">
        <f>VLOOKUP($A108,'S45'!$C:$BQ,30,0)</f>
        <v>780</v>
      </c>
      <c r="Q108" s="66">
        <f>VLOOKUP($A108,'S45'!$C:$BQ,52,0)</f>
        <v>121</v>
      </c>
      <c r="R108" s="66">
        <f>VLOOKUP($A108,'S45'!$C:$BQ,59,0)</f>
        <v>0</v>
      </c>
      <c r="S108" s="66">
        <f>VLOOKUP($A108,'S45'!$C:$BQ,60,0)</f>
        <v>15</v>
      </c>
      <c r="T108" s="58">
        <f>VLOOKUP($A108,'S46'!$C:$BQ,32,0)</f>
        <v>164</v>
      </c>
      <c r="U108" s="58">
        <f>VLOOKUP($A108,'S46'!$C:$BQ,39,0)</f>
        <v>58</v>
      </c>
      <c r="V108" s="58">
        <f>VLOOKUP($A108,'S46'!$C:$BQ,40,0)</f>
        <v>102</v>
      </c>
      <c r="W108" s="58">
        <f>VLOOKUP($A108,'S46'!$C:$BQ,22,0)</f>
        <v>1640.6866500000001</v>
      </c>
      <c r="X108" s="66">
        <f>VLOOKUP($A108,'S46'!$C:$BQ,29,0)</f>
        <v>376</v>
      </c>
      <c r="Y108" s="66">
        <f>VLOOKUP($A108,'S46'!$C:$BQ,30,0)</f>
        <v>779</v>
      </c>
      <c r="Z108" s="66">
        <f>VLOOKUP($A108,'S46'!$C:$BQ,52,0)</f>
        <v>122</v>
      </c>
      <c r="AA108" s="66">
        <f>VLOOKUP($A108,'S46'!$C:$BQ,59,0)</f>
        <v>0</v>
      </c>
      <c r="AB108" s="66">
        <f>VLOOKUP($A108,'S46'!$C:$BQ,60,0)</f>
        <v>14</v>
      </c>
      <c r="AC108" s="58" t="e">
        <f>VLOOKUP($A108,'S47'!$C:$BQ,32,0)</f>
        <v>#N/A</v>
      </c>
      <c r="AD108" s="58" t="e">
        <f>VLOOKUP($A108,'S47'!$C:$BQ,39,0)</f>
        <v>#N/A</v>
      </c>
      <c r="AE108" s="58" t="e">
        <f>VLOOKUP($A108,'S47'!$C:$BQ,40,0)</f>
        <v>#N/A</v>
      </c>
      <c r="AF108" s="58" t="e">
        <f>VLOOKUP($A108,'S47'!$C:$BQ,22,0)</f>
        <v>#N/A</v>
      </c>
      <c r="AG108" s="66" t="e">
        <f>VLOOKUP($A108,'S47'!$C:$BQ,29,0)</f>
        <v>#N/A</v>
      </c>
      <c r="AH108" s="66" t="e">
        <f>VLOOKUP($A108,'S47'!$C:$BQ,30,0)</f>
        <v>#N/A</v>
      </c>
      <c r="AI108" s="66" t="e">
        <f>VLOOKUP($A108,'S47'!$C:$BQ,52,0)</f>
        <v>#N/A</v>
      </c>
      <c r="AJ108" s="66" t="e">
        <f>VLOOKUP($A108,'S47'!$C:$BQ,59,0)</f>
        <v>#N/A</v>
      </c>
      <c r="AK108" s="66" t="e">
        <f>VLOOKUP($A108,'S47'!$C:$BQ,60,0)</f>
        <v>#N/A</v>
      </c>
      <c r="AL108" s="58" t="e">
        <f>VLOOKUP($A108,'S48'!$C:$BQ,32,0)</f>
        <v>#N/A</v>
      </c>
      <c r="AM108" s="58" t="e">
        <f>VLOOKUP($A108,'S48'!$C:$BQ,39,0)</f>
        <v>#N/A</v>
      </c>
      <c r="AN108" s="58" t="e">
        <f>VLOOKUP($A108,'S48'!$C:$BQ,40,0)</f>
        <v>#N/A</v>
      </c>
      <c r="AO108" s="58" t="e">
        <f>VLOOKUP($A108,'S48'!$C:$BQ,22,0)</f>
        <v>#N/A</v>
      </c>
      <c r="AP108" s="66" t="e">
        <f>VLOOKUP($A108,'S48'!$C:$BQ,29,0)</f>
        <v>#N/A</v>
      </c>
      <c r="AQ108" s="66" t="e">
        <f>VLOOKUP($A108,'S48'!$C:$BQ,30,0)</f>
        <v>#N/A</v>
      </c>
      <c r="AR108" s="66" t="e">
        <f>VLOOKUP($A108,'S48'!$C:$BQ,52,0)</f>
        <v>#N/A</v>
      </c>
      <c r="AS108" s="66" t="e">
        <f>VLOOKUP($A108,'S48'!$C:$BQ,59,0)</f>
        <v>#N/A</v>
      </c>
      <c r="AT108" s="66" t="e">
        <f>VLOOKUP($A108,'S48'!$C:$BQ,60,0)</f>
        <v>#N/A</v>
      </c>
      <c r="AU108" s="58" t="e">
        <f>VLOOKUP($A108,'S49'!$C:$BQ,32,0)</f>
        <v>#N/A</v>
      </c>
      <c r="AV108" s="58" t="e">
        <f>VLOOKUP($A108,'S49'!$C:$BQ,39,0)</f>
        <v>#N/A</v>
      </c>
      <c r="AW108" s="58" t="e">
        <f>VLOOKUP($A108,'S49'!$C:$BQ,40,0)</f>
        <v>#N/A</v>
      </c>
      <c r="AX108" s="58" t="e">
        <f>VLOOKUP($A108,'S49'!$C:$BQ,22,0)</f>
        <v>#N/A</v>
      </c>
      <c r="AY108" s="66" t="e">
        <f>VLOOKUP($A108,'S49'!$C:$BQ,29,0)</f>
        <v>#N/A</v>
      </c>
      <c r="AZ108" s="66" t="e">
        <f>VLOOKUP($A108,'S49'!$C:$BQ,30,0)</f>
        <v>#N/A</v>
      </c>
      <c r="BA108" s="66" t="e">
        <f>VLOOKUP($A108,'S49'!$C:$BQ,52,0)</f>
        <v>#N/A</v>
      </c>
      <c r="BB108" s="66" t="e">
        <f>VLOOKUP($A108,'S49'!$C:$BQ,59,0)</f>
        <v>#N/A</v>
      </c>
      <c r="BC108" s="66" t="e">
        <f>VLOOKUP($A108,'S49'!$C:$BQ,60,0)</f>
        <v>#N/A</v>
      </c>
      <c r="BD108" s="58" t="e">
        <f>VLOOKUP($A108,'S50'!$C:$BQ,32,0)</f>
        <v>#N/A</v>
      </c>
      <c r="BE108" s="58" t="e">
        <f>VLOOKUP($A108,'S50'!$C:$BQ,39,0)</f>
        <v>#N/A</v>
      </c>
      <c r="BF108" s="58" t="e">
        <f>VLOOKUP($A108,'S50'!$C:$BQ,40,0)</f>
        <v>#N/A</v>
      </c>
      <c r="BG108" s="58" t="e">
        <f>VLOOKUP($A108,'S50'!$C:$BQ,22,0)</f>
        <v>#N/A</v>
      </c>
      <c r="BH108" s="66" t="e">
        <f>VLOOKUP($A108,'S50'!$C:$BQ,29,0)</f>
        <v>#N/A</v>
      </c>
      <c r="BI108" s="66" t="e">
        <f>VLOOKUP($A108,'S50'!$C:$BQ,30,0)</f>
        <v>#N/A</v>
      </c>
      <c r="BJ108" s="66" t="e">
        <f>VLOOKUP($A108,'S50'!$C:$BQ,52,0)</f>
        <v>#N/A</v>
      </c>
      <c r="BK108" s="66" t="e">
        <f>VLOOKUP($A108,'S50'!$C:$BQ,59,0)</f>
        <v>#N/A</v>
      </c>
      <c r="BL108" s="66" t="e">
        <f>VLOOKUP($A108,'S50'!$C:$BQ,60,0)</f>
        <v>#N/A</v>
      </c>
    </row>
    <row r="109" spans="1:64" x14ac:dyDescent="0.2">
      <c r="A109" s="57" t="s">
        <v>170</v>
      </c>
      <c r="B109" s="58">
        <f>VLOOKUP($A109,'S0 remplacer avec S44'!$C:$BQ,32,0)</f>
        <v>85.5</v>
      </c>
      <c r="C109" s="58">
        <f>VLOOKUP($A109,'S0 remplacer avec S44'!$C:$BQ,39,0)</f>
        <v>125</v>
      </c>
      <c r="D109" s="58">
        <f>VLOOKUP($A109,'S0 remplacer avec S44'!$C:$BQ,40,0)</f>
        <v>167</v>
      </c>
      <c r="E109" s="58">
        <f>VLOOKUP($A109,'S0 remplacer avec S44'!$C:$BQ,22,0)</f>
        <v>1670.8596250000001</v>
      </c>
      <c r="F109" s="66">
        <f>VLOOKUP($A109,'S0 remplacer avec S44'!$C:$BQ,29,0)</f>
        <v>238</v>
      </c>
      <c r="G109" s="66">
        <f>VLOOKUP($A109,'S0 remplacer avec S44'!$C:$BQ,30,0)</f>
        <v>620</v>
      </c>
      <c r="H109" s="66">
        <f>VLOOKUP($A109,'S0 remplacer avec S44'!$C:$BQ,52,0)</f>
        <v>99.8</v>
      </c>
      <c r="I109" s="66">
        <f>VLOOKUP($A109,'S0 remplacer avec S44'!$C:$BQ,59,0)</f>
        <v>7</v>
      </c>
      <c r="J109" s="66">
        <f>VLOOKUP($A109,'S0 remplacer avec S44'!$C:$BQ,60,0)</f>
        <v>29</v>
      </c>
      <c r="K109" s="58">
        <f>VLOOKUP($A109,'S45'!$C:$BQ,32,0)</f>
        <v>86</v>
      </c>
      <c r="L109" s="58">
        <f>VLOOKUP($A109,'S45'!$C:$BQ,39,0)</f>
        <v>124</v>
      </c>
      <c r="M109" s="58">
        <f>VLOOKUP($A109,'S45'!$C:$BQ,40,0)</f>
        <v>166</v>
      </c>
      <c r="N109" s="58">
        <f>VLOOKUP($A109,'S45'!$C:$BQ,22,0)</f>
        <v>1683.719625</v>
      </c>
      <c r="O109" s="66">
        <f>VLOOKUP($A109,'S45'!$C:$BQ,29,0)</f>
        <v>225</v>
      </c>
      <c r="P109" s="66">
        <f>VLOOKUP($A109,'S45'!$C:$BQ,30,0)</f>
        <v>607</v>
      </c>
      <c r="Q109" s="66">
        <f>VLOOKUP($A109,'S45'!$C:$BQ,52,0)</f>
        <v>100.8</v>
      </c>
      <c r="R109" s="66">
        <f>VLOOKUP($A109,'S45'!$C:$BQ,59,0)</f>
        <v>6</v>
      </c>
      <c r="S109" s="66">
        <f>VLOOKUP($A109,'S45'!$C:$BQ,60,0)</f>
        <v>28</v>
      </c>
      <c r="T109" s="58">
        <f>VLOOKUP($A109,'S46'!$C:$BQ,32,0)</f>
        <v>86.5</v>
      </c>
      <c r="U109" s="58">
        <f>VLOOKUP($A109,'S46'!$C:$BQ,39,0)</f>
        <v>124</v>
      </c>
      <c r="V109" s="58">
        <f>VLOOKUP($A109,'S46'!$C:$BQ,40,0)</f>
        <v>166</v>
      </c>
      <c r="W109" s="58">
        <f>VLOOKUP($A109,'S46'!$C:$BQ,22,0)</f>
        <v>1689.517625</v>
      </c>
      <c r="X109" s="66">
        <f>VLOOKUP($A109,'S46'!$C:$BQ,29,0)</f>
        <v>219</v>
      </c>
      <c r="Y109" s="66">
        <f>VLOOKUP($A109,'S46'!$C:$BQ,30,0)</f>
        <v>601</v>
      </c>
      <c r="Z109" s="66">
        <f>VLOOKUP($A109,'S46'!$C:$BQ,52,0)</f>
        <v>100.8</v>
      </c>
      <c r="AA109" s="66">
        <f>VLOOKUP($A109,'S46'!$C:$BQ,59,0)</f>
        <v>6</v>
      </c>
      <c r="AB109" s="66">
        <f>VLOOKUP($A109,'S46'!$C:$BQ,60,0)</f>
        <v>28</v>
      </c>
      <c r="AC109" s="58" t="e">
        <f>VLOOKUP($A109,'S47'!$C:$BQ,32,0)</f>
        <v>#N/A</v>
      </c>
      <c r="AD109" s="58" t="e">
        <f>VLOOKUP($A109,'S47'!$C:$BQ,39,0)</f>
        <v>#N/A</v>
      </c>
      <c r="AE109" s="58" t="e">
        <f>VLOOKUP($A109,'S47'!$C:$BQ,40,0)</f>
        <v>#N/A</v>
      </c>
      <c r="AF109" s="58" t="e">
        <f>VLOOKUP($A109,'S47'!$C:$BQ,22,0)</f>
        <v>#N/A</v>
      </c>
      <c r="AG109" s="66" t="e">
        <f>VLOOKUP($A109,'S47'!$C:$BQ,29,0)</f>
        <v>#N/A</v>
      </c>
      <c r="AH109" s="66" t="e">
        <f>VLOOKUP($A109,'S47'!$C:$BQ,30,0)</f>
        <v>#N/A</v>
      </c>
      <c r="AI109" s="66" t="e">
        <f>VLOOKUP($A109,'S47'!$C:$BQ,52,0)</f>
        <v>#N/A</v>
      </c>
      <c r="AJ109" s="66" t="e">
        <f>VLOOKUP($A109,'S47'!$C:$BQ,59,0)</f>
        <v>#N/A</v>
      </c>
      <c r="AK109" s="66" t="e">
        <f>VLOOKUP($A109,'S47'!$C:$BQ,60,0)</f>
        <v>#N/A</v>
      </c>
      <c r="AL109" s="58" t="e">
        <f>VLOOKUP($A109,'S48'!$C:$BQ,32,0)</f>
        <v>#N/A</v>
      </c>
      <c r="AM109" s="58" t="e">
        <f>VLOOKUP($A109,'S48'!$C:$BQ,39,0)</f>
        <v>#N/A</v>
      </c>
      <c r="AN109" s="58" t="e">
        <f>VLOOKUP($A109,'S48'!$C:$BQ,40,0)</f>
        <v>#N/A</v>
      </c>
      <c r="AO109" s="58" t="e">
        <f>VLOOKUP($A109,'S48'!$C:$BQ,22,0)</f>
        <v>#N/A</v>
      </c>
      <c r="AP109" s="66" t="e">
        <f>VLOOKUP($A109,'S48'!$C:$BQ,29,0)</f>
        <v>#N/A</v>
      </c>
      <c r="AQ109" s="66" t="e">
        <f>VLOOKUP($A109,'S48'!$C:$BQ,30,0)</f>
        <v>#N/A</v>
      </c>
      <c r="AR109" s="66" t="e">
        <f>VLOOKUP($A109,'S48'!$C:$BQ,52,0)</f>
        <v>#N/A</v>
      </c>
      <c r="AS109" s="66" t="e">
        <f>VLOOKUP($A109,'S48'!$C:$BQ,59,0)</f>
        <v>#N/A</v>
      </c>
      <c r="AT109" s="66" t="e">
        <f>VLOOKUP($A109,'S48'!$C:$BQ,60,0)</f>
        <v>#N/A</v>
      </c>
      <c r="AU109" s="58" t="e">
        <f>VLOOKUP($A109,'S49'!$C:$BQ,32,0)</f>
        <v>#N/A</v>
      </c>
      <c r="AV109" s="58" t="e">
        <f>VLOOKUP($A109,'S49'!$C:$BQ,39,0)</f>
        <v>#N/A</v>
      </c>
      <c r="AW109" s="58" t="e">
        <f>VLOOKUP($A109,'S49'!$C:$BQ,40,0)</f>
        <v>#N/A</v>
      </c>
      <c r="AX109" s="58" t="e">
        <f>VLOOKUP($A109,'S49'!$C:$BQ,22,0)</f>
        <v>#N/A</v>
      </c>
      <c r="AY109" s="66" t="e">
        <f>VLOOKUP($A109,'S49'!$C:$BQ,29,0)</f>
        <v>#N/A</v>
      </c>
      <c r="AZ109" s="66" t="e">
        <f>VLOOKUP($A109,'S49'!$C:$BQ,30,0)</f>
        <v>#N/A</v>
      </c>
      <c r="BA109" s="66" t="e">
        <f>VLOOKUP($A109,'S49'!$C:$BQ,52,0)</f>
        <v>#N/A</v>
      </c>
      <c r="BB109" s="66" t="e">
        <f>VLOOKUP($A109,'S49'!$C:$BQ,59,0)</f>
        <v>#N/A</v>
      </c>
      <c r="BC109" s="66" t="e">
        <f>VLOOKUP($A109,'S49'!$C:$BQ,60,0)</f>
        <v>#N/A</v>
      </c>
      <c r="BD109" s="58" t="e">
        <f>VLOOKUP($A109,'S50'!$C:$BQ,32,0)</f>
        <v>#N/A</v>
      </c>
      <c r="BE109" s="58" t="e">
        <f>VLOOKUP($A109,'S50'!$C:$BQ,39,0)</f>
        <v>#N/A</v>
      </c>
      <c r="BF109" s="58" t="e">
        <f>VLOOKUP($A109,'S50'!$C:$BQ,40,0)</f>
        <v>#N/A</v>
      </c>
      <c r="BG109" s="58" t="e">
        <f>VLOOKUP($A109,'S50'!$C:$BQ,22,0)</f>
        <v>#N/A</v>
      </c>
      <c r="BH109" s="66" t="e">
        <f>VLOOKUP($A109,'S50'!$C:$BQ,29,0)</f>
        <v>#N/A</v>
      </c>
      <c r="BI109" s="66" t="e">
        <f>VLOOKUP($A109,'S50'!$C:$BQ,30,0)</f>
        <v>#N/A</v>
      </c>
      <c r="BJ109" s="66" t="e">
        <f>VLOOKUP($A109,'S50'!$C:$BQ,52,0)</f>
        <v>#N/A</v>
      </c>
      <c r="BK109" s="66" t="e">
        <f>VLOOKUP($A109,'S50'!$C:$BQ,59,0)</f>
        <v>#N/A</v>
      </c>
      <c r="BL109" s="66" t="e">
        <f>VLOOKUP($A109,'S50'!$C:$BQ,60,0)</f>
        <v>#N/A</v>
      </c>
    </row>
    <row r="110" spans="1:64" x14ac:dyDescent="0.2">
      <c r="A110" s="57" t="s">
        <v>171</v>
      </c>
      <c r="B110" s="58">
        <f>VLOOKUP($A110,'S0 remplacer avec S44'!$C:$BQ,32,0)</f>
        <v>341.05</v>
      </c>
      <c r="C110" s="58">
        <f>VLOOKUP($A110,'S0 remplacer avec S44'!$C:$BQ,39,0)</f>
        <v>141</v>
      </c>
      <c r="D110" s="58">
        <f>VLOOKUP($A110,'S0 remplacer avec S44'!$C:$BQ,40,0)</f>
        <v>237</v>
      </c>
      <c r="E110" s="58">
        <f>VLOOKUP($A110,'S0 remplacer avec S44'!$C:$BQ,22,0)</f>
        <v>3969.4122000000002</v>
      </c>
      <c r="F110" s="66">
        <f>VLOOKUP($A110,'S0 remplacer avec S44'!$C:$BQ,29,0)</f>
        <v>411</v>
      </c>
      <c r="G110" s="66">
        <f>VLOOKUP($A110,'S0 remplacer avec S44'!$C:$BQ,30,0)</f>
        <v>1287</v>
      </c>
      <c r="H110" s="66">
        <f>VLOOKUP($A110,'S0 remplacer avec S44'!$C:$BQ,52,0)</f>
        <v>205.4</v>
      </c>
      <c r="I110" s="66">
        <f>VLOOKUP($A110,'S0 remplacer avec S44'!$C:$BQ,59,0)</f>
        <v>40</v>
      </c>
      <c r="J110" s="66">
        <f>VLOOKUP($A110,'S0 remplacer avec S44'!$C:$BQ,60,0)</f>
        <v>89</v>
      </c>
      <c r="K110" s="58">
        <f>VLOOKUP($A110,'S45'!$C:$BQ,32,0)</f>
        <v>346.05</v>
      </c>
      <c r="L110" s="58">
        <f>VLOOKUP($A110,'S45'!$C:$BQ,39,0)</f>
        <v>136</v>
      </c>
      <c r="M110" s="58">
        <f>VLOOKUP($A110,'S45'!$C:$BQ,40,0)</f>
        <v>232</v>
      </c>
      <c r="N110" s="58">
        <f>VLOOKUP($A110,'S45'!$C:$BQ,22,0)</f>
        <v>4061.49098</v>
      </c>
      <c r="O110" s="66">
        <f>VLOOKUP($A110,'S45'!$C:$BQ,29,0)</f>
        <v>319</v>
      </c>
      <c r="P110" s="66">
        <f>VLOOKUP($A110,'S45'!$C:$BQ,30,0)</f>
        <v>1195</v>
      </c>
      <c r="Q110" s="66">
        <f>VLOOKUP($A110,'S45'!$C:$BQ,52,0)</f>
        <v>208.4</v>
      </c>
      <c r="R110" s="66">
        <f>VLOOKUP($A110,'S45'!$C:$BQ,59,0)</f>
        <v>37</v>
      </c>
      <c r="S110" s="66">
        <f>VLOOKUP($A110,'S45'!$C:$BQ,60,0)</f>
        <v>86</v>
      </c>
      <c r="T110" s="58">
        <f>VLOOKUP($A110,'S46'!$C:$BQ,32,0)</f>
        <v>348.05</v>
      </c>
      <c r="U110" s="58">
        <f>VLOOKUP($A110,'S46'!$C:$BQ,39,0)</f>
        <v>134</v>
      </c>
      <c r="V110" s="58">
        <f>VLOOKUP($A110,'S46'!$C:$BQ,40,0)</f>
        <v>230</v>
      </c>
      <c r="W110" s="58">
        <f>VLOOKUP($A110,'S46'!$C:$BQ,22,0)</f>
        <v>4088.57654</v>
      </c>
      <c r="X110" s="66">
        <f>VLOOKUP($A110,'S46'!$C:$BQ,29,0)</f>
        <v>292</v>
      </c>
      <c r="Y110" s="66">
        <f>VLOOKUP($A110,'S46'!$C:$BQ,30,0)</f>
        <v>1168</v>
      </c>
      <c r="Z110" s="66">
        <f>VLOOKUP($A110,'S46'!$C:$BQ,52,0)</f>
        <v>211.4</v>
      </c>
      <c r="AA110" s="66">
        <f>VLOOKUP($A110,'S46'!$C:$BQ,59,0)</f>
        <v>34</v>
      </c>
      <c r="AB110" s="66">
        <f>VLOOKUP($A110,'S46'!$C:$BQ,60,0)</f>
        <v>83</v>
      </c>
      <c r="AC110" s="58" t="e">
        <f>VLOOKUP($A110,'S47'!$C:$BQ,32,0)</f>
        <v>#N/A</v>
      </c>
      <c r="AD110" s="58" t="e">
        <f>VLOOKUP($A110,'S47'!$C:$BQ,39,0)</f>
        <v>#N/A</v>
      </c>
      <c r="AE110" s="58" t="e">
        <f>VLOOKUP($A110,'S47'!$C:$BQ,40,0)</f>
        <v>#N/A</v>
      </c>
      <c r="AF110" s="58" t="e">
        <f>VLOOKUP($A110,'S47'!$C:$BQ,22,0)</f>
        <v>#N/A</v>
      </c>
      <c r="AG110" s="66" t="e">
        <f>VLOOKUP($A110,'S47'!$C:$BQ,29,0)</f>
        <v>#N/A</v>
      </c>
      <c r="AH110" s="66" t="e">
        <f>VLOOKUP($A110,'S47'!$C:$BQ,30,0)</f>
        <v>#N/A</v>
      </c>
      <c r="AI110" s="66" t="e">
        <f>VLOOKUP($A110,'S47'!$C:$BQ,52,0)</f>
        <v>#N/A</v>
      </c>
      <c r="AJ110" s="66" t="e">
        <f>VLOOKUP($A110,'S47'!$C:$BQ,59,0)</f>
        <v>#N/A</v>
      </c>
      <c r="AK110" s="66" t="e">
        <f>VLOOKUP($A110,'S47'!$C:$BQ,60,0)</f>
        <v>#N/A</v>
      </c>
      <c r="AL110" s="58" t="e">
        <f>VLOOKUP($A110,'S48'!$C:$BQ,32,0)</f>
        <v>#N/A</v>
      </c>
      <c r="AM110" s="58" t="e">
        <f>VLOOKUP($A110,'S48'!$C:$BQ,39,0)</f>
        <v>#N/A</v>
      </c>
      <c r="AN110" s="58" t="e">
        <f>VLOOKUP($A110,'S48'!$C:$BQ,40,0)</f>
        <v>#N/A</v>
      </c>
      <c r="AO110" s="58" t="e">
        <f>VLOOKUP($A110,'S48'!$C:$BQ,22,0)</f>
        <v>#N/A</v>
      </c>
      <c r="AP110" s="66" t="e">
        <f>VLOOKUP($A110,'S48'!$C:$BQ,29,0)</f>
        <v>#N/A</v>
      </c>
      <c r="AQ110" s="66" t="e">
        <f>VLOOKUP($A110,'S48'!$C:$BQ,30,0)</f>
        <v>#N/A</v>
      </c>
      <c r="AR110" s="66" t="e">
        <f>VLOOKUP($A110,'S48'!$C:$BQ,52,0)</f>
        <v>#N/A</v>
      </c>
      <c r="AS110" s="66" t="e">
        <f>VLOOKUP($A110,'S48'!$C:$BQ,59,0)</f>
        <v>#N/A</v>
      </c>
      <c r="AT110" s="66" t="e">
        <f>VLOOKUP($A110,'S48'!$C:$BQ,60,0)</f>
        <v>#N/A</v>
      </c>
      <c r="AU110" s="58" t="e">
        <f>VLOOKUP($A110,'S49'!$C:$BQ,32,0)</f>
        <v>#N/A</v>
      </c>
      <c r="AV110" s="58" t="e">
        <f>VLOOKUP($A110,'S49'!$C:$BQ,39,0)</f>
        <v>#N/A</v>
      </c>
      <c r="AW110" s="58" t="e">
        <f>VLOOKUP($A110,'S49'!$C:$BQ,40,0)</f>
        <v>#N/A</v>
      </c>
      <c r="AX110" s="58" t="e">
        <f>VLOOKUP($A110,'S49'!$C:$BQ,22,0)</f>
        <v>#N/A</v>
      </c>
      <c r="AY110" s="66" t="e">
        <f>VLOOKUP($A110,'S49'!$C:$BQ,29,0)</f>
        <v>#N/A</v>
      </c>
      <c r="AZ110" s="66" t="e">
        <f>VLOOKUP($A110,'S49'!$C:$BQ,30,0)</f>
        <v>#N/A</v>
      </c>
      <c r="BA110" s="66" t="e">
        <f>VLOOKUP($A110,'S49'!$C:$BQ,52,0)</f>
        <v>#N/A</v>
      </c>
      <c r="BB110" s="66" t="e">
        <f>VLOOKUP($A110,'S49'!$C:$BQ,59,0)</f>
        <v>#N/A</v>
      </c>
      <c r="BC110" s="66" t="e">
        <f>VLOOKUP($A110,'S49'!$C:$BQ,60,0)</f>
        <v>#N/A</v>
      </c>
      <c r="BD110" s="58" t="e">
        <f>VLOOKUP($A110,'S50'!$C:$BQ,32,0)</f>
        <v>#N/A</v>
      </c>
      <c r="BE110" s="58" t="e">
        <f>VLOOKUP($A110,'S50'!$C:$BQ,39,0)</f>
        <v>#N/A</v>
      </c>
      <c r="BF110" s="58" t="e">
        <f>VLOOKUP($A110,'S50'!$C:$BQ,40,0)</f>
        <v>#N/A</v>
      </c>
      <c r="BG110" s="58" t="e">
        <f>VLOOKUP($A110,'S50'!$C:$BQ,22,0)</f>
        <v>#N/A</v>
      </c>
      <c r="BH110" s="66" t="e">
        <f>VLOOKUP($A110,'S50'!$C:$BQ,29,0)</f>
        <v>#N/A</v>
      </c>
      <c r="BI110" s="66" t="e">
        <f>VLOOKUP($A110,'S50'!$C:$BQ,30,0)</f>
        <v>#N/A</v>
      </c>
      <c r="BJ110" s="66" t="e">
        <f>VLOOKUP($A110,'S50'!$C:$BQ,52,0)</f>
        <v>#N/A</v>
      </c>
      <c r="BK110" s="66" t="e">
        <f>VLOOKUP($A110,'S50'!$C:$BQ,59,0)</f>
        <v>#N/A</v>
      </c>
      <c r="BL110" s="66" t="e">
        <f>VLOOKUP($A110,'S50'!$C:$BQ,60,0)</f>
        <v>#N/A</v>
      </c>
    </row>
    <row r="111" spans="1:64" x14ac:dyDescent="0.2">
      <c r="A111" s="57" t="s">
        <v>172</v>
      </c>
      <c r="B111" s="58">
        <f>VLOOKUP($A111,'S0 remplacer avec S44'!$C:$BQ,32,0)</f>
        <v>229.6</v>
      </c>
      <c r="C111" s="58">
        <f>VLOOKUP($A111,'S0 remplacer avec S44'!$C:$BQ,39,0)</f>
        <v>152</v>
      </c>
      <c r="D111" s="58">
        <f>VLOOKUP($A111,'S0 remplacer avec S44'!$C:$BQ,40,0)</f>
        <v>228</v>
      </c>
      <c r="E111" s="58">
        <f>VLOOKUP($A111,'S0 remplacer avec S44'!$C:$BQ,22,0)</f>
        <v>3925.9583050000001</v>
      </c>
      <c r="F111" s="66">
        <f>VLOOKUP($A111,'S0 remplacer avec S44'!$C:$BQ,29,0)</f>
        <v>0</v>
      </c>
      <c r="G111" s="66">
        <f>VLOOKUP($A111,'S0 remplacer avec S44'!$C:$BQ,30,0)</f>
        <v>231</v>
      </c>
      <c r="H111" s="66">
        <f>VLOOKUP($A111,'S0 remplacer avec S44'!$C:$BQ,52,0)</f>
        <v>194.2</v>
      </c>
      <c r="I111" s="66">
        <f>VLOOKUP($A111,'S0 remplacer avec S44'!$C:$BQ,59,0)</f>
        <v>0</v>
      </c>
      <c r="J111" s="66">
        <f>VLOOKUP($A111,'S0 remplacer avec S44'!$C:$BQ,60,0)</f>
        <v>38</v>
      </c>
      <c r="K111" s="58">
        <f>VLOOKUP($A111,'S45'!$C:$BQ,32,0)</f>
        <v>236.1</v>
      </c>
      <c r="L111" s="58">
        <f>VLOOKUP($A111,'S45'!$C:$BQ,39,0)</f>
        <v>145</v>
      </c>
      <c r="M111" s="58">
        <f>VLOOKUP($A111,'S45'!$C:$BQ,40,0)</f>
        <v>221</v>
      </c>
      <c r="N111" s="58">
        <f>VLOOKUP($A111,'S45'!$C:$BQ,22,0)</f>
        <v>3999.6817150000002</v>
      </c>
      <c r="O111" s="66">
        <f>VLOOKUP($A111,'S45'!$C:$BQ,29,0)</f>
        <v>0</v>
      </c>
      <c r="P111" s="66">
        <f>VLOOKUP($A111,'S45'!$C:$BQ,30,0)</f>
        <v>157</v>
      </c>
      <c r="Q111" s="66">
        <f>VLOOKUP($A111,'S45'!$C:$BQ,52,0)</f>
        <v>203.2</v>
      </c>
      <c r="R111" s="66">
        <f>VLOOKUP($A111,'S45'!$C:$BQ,59,0)</f>
        <v>0</v>
      </c>
      <c r="S111" s="66">
        <f>VLOOKUP($A111,'S45'!$C:$BQ,60,0)</f>
        <v>29</v>
      </c>
      <c r="T111" s="58">
        <f>VLOOKUP($A111,'S46'!$C:$BQ,32,0)</f>
        <v>235.1</v>
      </c>
      <c r="U111" s="58">
        <f>VLOOKUP($A111,'S46'!$C:$BQ,39,0)</f>
        <v>146</v>
      </c>
      <c r="V111" s="58">
        <f>VLOOKUP($A111,'S46'!$C:$BQ,40,0)</f>
        <v>222</v>
      </c>
      <c r="W111" s="58">
        <f>VLOOKUP($A111,'S46'!$C:$BQ,22,0)</f>
        <v>4010.9373949999999</v>
      </c>
      <c r="X111" s="66">
        <f>VLOOKUP($A111,'S46'!$C:$BQ,29,0)</f>
        <v>0</v>
      </c>
      <c r="Y111" s="66">
        <f>VLOOKUP($A111,'S46'!$C:$BQ,30,0)</f>
        <v>146</v>
      </c>
      <c r="Z111" s="66">
        <f>VLOOKUP($A111,'S46'!$C:$BQ,52,0)</f>
        <v>204.2</v>
      </c>
      <c r="AA111" s="66">
        <f>VLOOKUP($A111,'S46'!$C:$BQ,59,0)</f>
        <v>0</v>
      </c>
      <c r="AB111" s="66">
        <f>VLOOKUP($A111,'S46'!$C:$BQ,60,0)</f>
        <v>28</v>
      </c>
      <c r="AC111" s="58" t="e">
        <f>VLOOKUP($A111,'S47'!$C:$BQ,32,0)</f>
        <v>#N/A</v>
      </c>
      <c r="AD111" s="58" t="e">
        <f>VLOOKUP($A111,'S47'!$C:$BQ,39,0)</f>
        <v>#N/A</v>
      </c>
      <c r="AE111" s="58" t="e">
        <f>VLOOKUP($A111,'S47'!$C:$BQ,40,0)</f>
        <v>#N/A</v>
      </c>
      <c r="AF111" s="58" t="e">
        <f>VLOOKUP($A111,'S47'!$C:$BQ,22,0)</f>
        <v>#N/A</v>
      </c>
      <c r="AG111" s="66" t="e">
        <f>VLOOKUP($A111,'S47'!$C:$BQ,29,0)</f>
        <v>#N/A</v>
      </c>
      <c r="AH111" s="66" t="e">
        <f>VLOOKUP($A111,'S47'!$C:$BQ,30,0)</f>
        <v>#N/A</v>
      </c>
      <c r="AI111" s="66" t="e">
        <f>VLOOKUP($A111,'S47'!$C:$BQ,52,0)</f>
        <v>#N/A</v>
      </c>
      <c r="AJ111" s="66" t="e">
        <f>VLOOKUP($A111,'S47'!$C:$BQ,59,0)</f>
        <v>#N/A</v>
      </c>
      <c r="AK111" s="66" t="e">
        <f>VLOOKUP($A111,'S47'!$C:$BQ,60,0)</f>
        <v>#N/A</v>
      </c>
      <c r="AL111" s="58" t="e">
        <f>VLOOKUP($A111,'S48'!$C:$BQ,32,0)</f>
        <v>#N/A</v>
      </c>
      <c r="AM111" s="58" t="e">
        <f>VLOOKUP($A111,'S48'!$C:$BQ,39,0)</f>
        <v>#N/A</v>
      </c>
      <c r="AN111" s="58" t="e">
        <f>VLOOKUP($A111,'S48'!$C:$BQ,40,0)</f>
        <v>#N/A</v>
      </c>
      <c r="AO111" s="58" t="e">
        <f>VLOOKUP($A111,'S48'!$C:$BQ,22,0)</f>
        <v>#N/A</v>
      </c>
      <c r="AP111" s="66" t="e">
        <f>VLOOKUP($A111,'S48'!$C:$BQ,29,0)</f>
        <v>#N/A</v>
      </c>
      <c r="AQ111" s="66" t="e">
        <f>VLOOKUP($A111,'S48'!$C:$BQ,30,0)</f>
        <v>#N/A</v>
      </c>
      <c r="AR111" s="66" t="e">
        <f>VLOOKUP($A111,'S48'!$C:$BQ,52,0)</f>
        <v>#N/A</v>
      </c>
      <c r="AS111" s="66" t="e">
        <f>VLOOKUP($A111,'S48'!$C:$BQ,59,0)</f>
        <v>#N/A</v>
      </c>
      <c r="AT111" s="66" t="e">
        <f>VLOOKUP($A111,'S48'!$C:$BQ,60,0)</f>
        <v>#N/A</v>
      </c>
      <c r="AU111" s="58" t="e">
        <f>VLOOKUP($A111,'S49'!$C:$BQ,32,0)</f>
        <v>#N/A</v>
      </c>
      <c r="AV111" s="58" t="e">
        <f>VLOOKUP($A111,'S49'!$C:$BQ,39,0)</f>
        <v>#N/A</v>
      </c>
      <c r="AW111" s="58" t="e">
        <f>VLOOKUP($A111,'S49'!$C:$BQ,40,0)</f>
        <v>#N/A</v>
      </c>
      <c r="AX111" s="58" t="e">
        <f>VLOOKUP($A111,'S49'!$C:$BQ,22,0)</f>
        <v>#N/A</v>
      </c>
      <c r="AY111" s="66" t="e">
        <f>VLOOKUP($A111,'S49'!$C:$BQ,29,0)</f>
        <v>#N/A</v>
      </c>
      <c r="AZ111" s="66" t="e">
        <f>VLOOKUP($A111,'S49'!$C:$BQ,30,0)</f>
        <v>#N/A</v>
      </c>
      <c r="BA111" s="66" t="e">
        <f>VLOOKUP($A111,'S49'!$C:$BQ,52,0)</f>
        <v>#N/A</v>
      </c>
      <c r="BB111" s="66" t="e">
        <f>VLOOKUP($A111,'S49'!$C:$BQ,59,0)</f>
        <v>#N/A</v>
      </c>
      <c r="BC111" s="66" t="e">
        <f>VLOOKUP($A111,'S49'!$C:$BQ,60,0)</f>
        <v>#N/A</v>
      </c>
      <c r="BD111" s="58" t="e">
        <f>VLOOKUP($A111,'S50'!$C:$BQ,32,0)</f>
        <v>#N/A</v>
      </c>
      <c r="BE111" s="58" t="e">
        <f>VLOOKUP($A111,'S50'!$C:$BQ,39,0)</f>
        <v>#N/A</v>
      </c>
      <c r="BF111" s="58" t="e">
        <f>VLOOKUP($A111,'S50'!$C:$BQ,40,0)</f>
        <v>#N/A</v>
      </c>
      <c r="BG111" s="58" t="e">
        <f>VLOOKUP($A111,'S50'!$C:$BQ,22,0)</f>
        <v>#N/A</v>
      </c>
      <c r="BH111" s="66" t="e">
        <f>VLOOKUP($A111,'S50'!$C:$BQ,29,0)</f>
        <v>#N/A</v>
      </c>
      <c r="BI111" s="66" t="e">
        <f>VLOOKUP($A111,'S50'!$C:$BQ,30,0)</f>
        <v>#N/A</v>
      </c>
      <c r="BJ111" s="66" t="e">
        <f>VLOOKUP($A111,'S50'!$C:$BQ,52,0)</f>
        <v>#N/A</v>
      </c>
      <c r="BK111" s="66" t="e">
        <f>VLOOKUP($A111,'S50'!$C:$BQ,59,0)</f>
        <v>#N/A</v>
      </c>
      <c r="BL111" s="66" t="e">
        <f>VLOOKUP($A111,'S50'!$C:$BQ,60,0)</f>
        <v>#N/A</v>
      </c>
    </row>
    <row r="112" spans="1:64" x14ac:dyDescent="0.2">
      <c r="A112" s="57" t="s">
        <v>173</v>
      </c>
      <c r="B112" s="58">
        <f>VLOOKUP($A112,'S0 remplacer avec S44'!$C:$BQ,32,0)</f>
        <v>251.55</v>
      </c>
      <c r="C112" s="58">
        <f>VLOOKUP($A112,'S0 remplacer avec S44'!$C:$BQ,39,0)</f>
        <v>2</v>
      </c>
      <c r="D112" s="58">
        <f>VLOOKUP($A112,'S0 remplacer avec S44'!$C:$BQ,40,0)</f>
        <v>52</v>
      </c>
      <c r="E112" s="58">
        <f>VLOOKUP($A112,'S0 remplacer avec S44'!$C:$BQ,22,0)</f>
        <v>3343.492405</v>
      </c>
      <c r="F112" s="66">
        <f>VLOOKUP($A112,'S0 remplacer avec S44'!$C:$BQ,29,0)</f>
        <v>0</v>
      </c>
      <c r="G112" s="66">
        <f>VLOOKUP($A112,'S0 remplacer avec S44'!$C:$BQ,30,0)</f>
        <v>0</v>
      </c>
      <c r="H112" s="66">
        <f>VLOOKUP($A112,'S0 remplacer avec S44'!$C:$BQ,52,0)</f>
        <v>127.4</v>
      </c>
      <c r="I112" s="66">
        <f>VLOOKUP($A112,'S0 remplacer avec S44'!$C:$BQ,59,0)</f>
        <v>1</v>
      </c>
      <c r="J112" s="66">
        <f>VLOOKUP($A112,'S0 remplacer avec S44'!$C:$BQ,60,0)</f>
        <v>27</v>
      </c>
      <c r="K112" s="58">
        <f>VLOOKUP($A112,'S45'!$C:$BQ,32,0)</f>
        <v>258.55</v>
      </c>
      <c r="L112" s="58">
        <f>VLOOKUP($A112,'S45'!$C:$BQ,39,0)</f>
        <v>0</v>
      </c>
      <c r="M112" s="58">
        <f>VLOOKUP($A112,'S45'!$C:$BQ,40,0)</f>
        <v>45</v>
      </c>
      <c r="N112" s="58">
        <f>VLOOKUP($A112,'S45'!$C:$BQ,22,0)</f>
        <v>3396.7458550000001</v>
      </c>
      <c r="O112" s="66">
        <f>VLOOKUP($A112,'S45'!$C:$BQ,29,0)</f>
        <v>0</v>
      </c>
      <c r="P112" s="66">
        <f>VLOOKUP($A112,'S45'!$C:$BQ,30,0)</f>
        <v>0</v>
      </c>
      <c r="Q112" s="66">
        <f>VLOOKUP($A112,'S45'!$C:$BQ,52,0)</f>
        <v>128.4</v>
      </c>
      <c r="R112" s="66">
        <f>VLOOKUP($A112,'S45'!$C:$BQ,59,0)</f>
        <v>0</v>
      </c>
      <c r="S112" s="66">
        <f>VLOOKUP($A112,'S45'!$C:$BQ,60,0)</f>
        <v>26</v>
      </c>
      <c r="T112" s="58">
        <f>VLOOKUP($A112,'S46'!$C:$BQ,32,0)</f>
        <v>260.05</v>
      </c>
      <c r="U112" s="58">
        <f>VLOOKUP($A112,'S46'!$C:$BQ,39,0)</f>
        <v>0</v>
      </c>
      <c r="V112" s="58">
        <f>VLOOKUP($A112,'S46'!$C:$BQ,40,0)</f>
        <v>44</v>
      </c>
      <c r="W112" s="58">
        <f>VLOOKUP($A112,'S46'!$C:$BQ,22,0)</f>
        <v>3401.3980150000002</v>
      </c>
      <c r="X112" s="66">
        <f>VLOOKUP($A112,'S46'!$C:$BQ,29,0)</f>
        <v>0</v>
      </c>
      <c r="Y112" s="66">
        <f>VLOOKUP($A112,'S46'!$C:$BQ,30,0)</f>
        <v>0</v>
      </c>
      <c r="Z112" s="66">
        <f>VLOOKUP($A112,'S46'!$C:$BQ,52,0)</f>
        <v>129.4</v>
      </c>
      <c r="AA112" s="66">
        <f>VLOOKUP($A112,'S46'!$C:$BQ,59,0)</f>
        <v>0</v>
      </c>
      <c r="AB112" s="66">
        <f>VLOOKUP($A112,'S46'!$C:$BQ,60,0)</f>
        <v>25</v>
      </c>
      <c r="AC112" s="58" t="e">
        <f>VLOOKUP($A112,'S47'!$C:$BQ,32,0)</f>
        <v>#N/A</v>
      </c>
      <c r="AD112" s="58" t="e">
        <f>VLOOKUP($A112,'S47'!$C:$BQ,39,0)</f>
        <v>#N/A</v>
      </c>
      <c r="AE112" s="58" t="e">
        <f>VLOOKUP($A112,'S47'!$C:$BQ,40,0)</f>
        <v>#N/A</v>
      </c>
      <c r="AF112" s="58" t="e">
        <f>VLOOKUP($A112,'S47'!$C:$BQ,22,0)</f>
        <v>#N/A</v>
      </c>
      <c r="AG112" s="66" t="e">
        <f>VLOOKUP($A112,'S47'!$C:$BQ,29,0)</f>
        <v>#N/A</v>
      </c>
      <c r="AH112" s="66" t="e">
        <f>VLOOKUP($A112,'S47'!$C:$BQ,30,0)</f>
        <v>#N/A</v>
      </c>
      <c r="AI112" s="66" t="e">
        <f>VLOOKUP($A112,'S47'!$C:$BQ,52,0)</f>
        <v>#N/A</v>
      </c>
      <c r="AJ112" s="66" t="e">
        <f>VLOOKUP($A112,'S47'!$C:$BQ,59,0)</f>
        <v>#N/A</v>
      </c>
      <c r="AK112" s="66" t="e">
        <f>VLOOKUP($A112,'S47'!$C:$BQ,60,0)</f>
        <v>#N/A</v>
      </c>
      <c r="AL112" s="58" t="e">
        <f>VLOOKUP($A112,'S48'!$C:$BQ,32,0)</f>
        <v>#N/A</v>
      </c>
      <c r="AM112" s="58" t="e">
        <f>VLOOKUP($A112,'S48'!$C:$BQ,39,0)</f>
        <v>#N/A</v>
      </c>
      <c r="AN112" s="58" t="e">
        <f>VLOOKUP($A112,'S48'!$C:$BQ,40,0)</f>
        <v>#N/A</v>
      </c>
      <c r="AO112" s="58" t="e">
        <f>VLOOKUP($A112,'S48'!$C:$BQ,22,0)</f>
        <v>#N/A</v>
      </c>
      <c r="AP112" s="66" t="e">
        <f>VLOOKUP($A112,'S48'!$C:$BQ,29,0)</f>
        <v>#N/A</v>
      </c>
      <c r="AQ112" s="66" t="e">
        <f>VLOOKUP($A112,'S48'!$C:$BQ,30,0)</f>
        <v>#N/A</v>
      </c>
      <c r="AR112" s="66" t="e">
        <f>VLOOKUP($A112,'S48'!$C:$BQ,52,0)</f>
        <v>#N/A</v>
      </c>
      <c r="AS112" s="66" t="e">
        <f>VLOOKUP($A112,'S48'!$C:$BQ,59,0)</f>
        <v>#N/A</v>
      </c>
      <c r="AT112" s="66" t="e">
        <f>VLOOKUP($A112,'S48'!$C:$BQ,60,0)</f>
        <v>#N/A</v>
      </c>
      <c r="AU112" s="58" t="e">
        <f>VLOOKUP($A112,'S49'!$C:$BQ,32,0)</f>
        <v>#N/A</v>
      </c>
      <c r="AV112" s="58" t="e">
        <f>VLOOKUP($A112,'S49'!$C:$BQ,39,0)</f>
        <v>#N/A</v>
      </c>
      <c r="AW112" s="58" t="e">
        <f>VLOOKUP($A112,'S49'!$C:$BQ,40,0)</f>
        <v>#N/A</v>
      </c>
      <c r="AX112" s="58" t="e">
        <f>VLOOKUP($A112,'S49'!$C:$BQ,22,0)</f>
        <v>#N/A</v>
      </c>
      <c r="AY112" s="66" t="e">
        <f>VLOOKUP($A112,'S49'!$C:$BQ,29,0)</f>
        <v>#N/A</v>
      </c>
      <c r="AZ112" s="66" t="e">
        <f>VLOOKUP($A112,'S49'!$C:$BQ,30,0)</f>
        <v>#N/A</v>
      </c>
      <c r="BA112" s="66" t="e">
        <f>VLOOKUP($A112,'S49'!$C:$BQ,52,0)</f>
        <v>#N/A</v>
      </c>
      <c r="BB112" s="66" t="e">
        <f>VLOOKUP($A112,'S49'!$C:$BQ,59,0)</f>
        <v>#N/A</v>
      </c>
      <c r="BC112" s="66" t="e">
        <f>VLOOKUP($A112,'S49'!$C:$BQ,60,0)</f>
        <v>#N/A</v>
      </c>
      <c r="BD112" s="58" t="e">
        <f>VLOOKUP($A112,'S50'!$C:$BQ,32,0)</f>
        <v>#N/A</v>
      </c>
      <c r="BE112" s="58" t="e">
        <f>VLOOKUP($A112,'S50'!$C:$BQ,39,0)</f>
        <v>#N/A</v>
      </c>
      <c r="BF112" s="58" t="e">
        <f>VLOOKUP($A112,'S50'!$C:$BQ,40,0)</f>
        <v>#N/A</v>
      </c>
      <c r="BG112" s="58" t="e">
        <f>VLOOKUP($A112,'S50'!$C:$BQ,22,0)</f>
        <v>#N/A</v>
      </c>
      <c r="BH112" s="66" t="e">
        <f>VLOOKUP($A112,'S50'!$C:$BQ,29,0)</f>
        <v>#N/A</v>
      </c>
      <c r="BI112" s="66" t="e">
        <f>VLOOKUP($A112,'S50'!$C:$BQ,30,0)</f>
        <v>#N/A</v>
      </c>
      <c r="BJ112" s="66" t="e">
        <f>VLOOKUP($A112,'S50'!$C:$BQ,52,0)</f>
        <v>#N/A</v>
      </c>
      <c r="BK112" s="66" t="e">
        <f>VLOOKUP($A112,'S50'!$C:$BQ,59,0)</f>
        <v>#N/A</v>
      </c>
      <c r="BL112" s="66" t="e">
        <f>VLOOKUP($A112,'S50'!$C:$BQ,60,0)</f>
        <v>#N/A</v>
      </c>
    </row>
    <row r="113" spans="1:64" x14ac:dyDescent="0.2">
      <c r="A113" s="57" t="s">
        <v>174</v>
      </c>
      <c r="B113" s="58">
        <f>VLOOKUP($A113,'S0 remplacer avec S44'!$C:$BQ,32,0)</f>
        <v>130</v>
      </c>
      <c r="C113" s="58">
        <f>VLOOKUP($A113,'S0 remplacer avec S44'!$C:$BQ,39,0)</f>
        <v>19</v>
      </c>
      <c r="D113" s="58">
        <f>VLOOKUP($A113,'S0 remplacer avec S44'!$C:$BQ,40,0)</f>
        <v>49</v>
      </c>
      <c r="E113" s="58">
        <f>VLOOKUP($A113,'S0 remplacer avec S44'!$C:$BQ,22,0)</f>
        <v>1413.122245</v>
      </c>
      <c r="F113" s="66">
        <f>VLOOKUP($A113,'S0 remplacer avec S44'!$C:$BQ,29,0)</f>
        <v>0</v>
      </c>
      <c r="G113" s="66">
        <f>VLOOKUP($A113,'S0 remplacer avec S44'!$C:$BQ,30,0)</f>
        <v>207</v>
      </c>
      <c r="H113" s="66">
        <f>VLOOKUP($A113,'S0 remplacer avec S44'!$C:$BQ,52,0)</f>
        <v>62.2</v>
      </c>
      <c r="I113" s="66">
        <f>VLOOKUP($A113,'S0 remplacer avec S44'!$C:$BQ,59,0)</f>
        <v>14</v>
      </c>
      <c r="J113" s="66">
        <f>VLOOKUP($A113,'S0 remplacer avec S44'!$C:$BQ,60,0)</f>
        <v>29</v>
      </c>
      <c r="K113" s="58">
        <f>VLOOKUP($A113,'S45'!$C:$BQ,32,0)</f>
        <v>132.5</v>
      </c>
      <c r="L113" s="58">
        <f>VLOOKUP($A113,'S45'!$C:$BQ,39,0)</f>
        <v>16</v>
      </c>
      <c r="M113" s="58">
        <f>VLOOKUP($A113,'S45'!$C:$BQ,40,0)</f>
        <v>46</v>
      </c>
      <c r="N113" s="58">
        <f>VLOOKUP($A113,'S45'!$C:$BQ,22,0)</f>
        <v>1414.441525</v>
      </c>
      <c r="O113" s="66">
        <f>VLOOKUP($A113,'S45'!$C:$BQ,29,0)</f>
        <v>0</v>
      </c>
      <c r="P113" s="66">
        <f>VLOOKUP($A113,'S45'!$C:$BQ,30,0)</f>
        <v>206</v>
      </c>
      <c r="Q113" s="66">
        <f>VLOOKUP($A113,'S45'!$C:$BQ,52,0)</f>
        <v>63.2</v>
      </c>
      <c r="R113" s="66">
        <f>VLOOKUP($A113,'S45'!$C:$BQ,59,0)</f>
        <v>13</v>
      </c>
      <c r="S113" s="66">
        <f>VLOOKUP($A113,'S45'!$C:$BQ,60,0)</f>
        <v>28</v>
      </c>
      <c r="T113" s="58">
        <f>VLOOKUP($A113,'S46'!$C:$BQ,32,0)</f>
        <v>131.5</v>
      </c>
      <c r="U113" s="58">
        <f>VLOOKUP($A113,'S46'!$C:$BQ,39,0)</f>
        <v>17</v>
      </c>
      <c r="V113" s="58">
        <f>VLOOKUP($A113,'S46'!$C:$BQ,40,0)</f>
        <v>47</v>
      </c>
      <c r="W113" s="58">
        <f>VLOOKUP($A113,'S46'!$C:$BQ,22,0)</f>
        <v>1419.1634349999999</v>
      </c>
      <c r="X113" s="66">
        <f>VLOOKUP($A113,'S46'!$C:$BQ,29,0)</f>
        <v>0</v>
      </c>
      <c r="Y113" s="66">
        <f>VLOOKUP($A113,'S46'!$C:$BQ,30,0)</f>
        <v>201</v>
      </c>
      <c r="Z113" s="66">
        <f>VLOOKUP($A113,'S46'!$C:$BQ,52,0)</f>
        <v>63.2</v>
      </c>
      <c r="AA113" s="66">
        <f>VLOOKUP($A113,'S46'!$C:$BQ,59,0)</f>
        <v>13</v>
      </c>
      <c r="AB113" s="66">
        <f>VLOOKUP($A113,'S46'!$C:$BQ,60,0)</f>
        <v>28</v>
      </c>
      <c r="AC113" s="58" t="e">
        <f>VLOOKUP($A113,'S47'!$C:$BQ,32,0)</f>
        <v>#N/A</v>
      </c>
      <c r="AD113" s="58" t="e">
        <f>VLOOKUP($A113,'S47'!$C:$BQ,39,0)</f>
        <v>#N/A</v>
      </c>
      <c r="AE113" s="58" t="e">
        <f>VLOOKUP($A113,'S47'!$C:$BQ,40,0)</f>
        <v>#N/A</v>
      </c>
      <c r="AF113" s="58" t="e">
        <f>VLOOKUP($A113,'S47'!$C:$BQ,22,0)</f>
        <v>#N/A</v>
      </c>
      <c r="AG113" s="66" t="e">
        <f>VLOOKUP($A113,'S47'!$C:$BQ,29,0)</f>
        <v>#N/A</v>
      </c>
      <c r="AH113" s="66" t="e">
        <f>VLOOKUP($A113,'S47'!$C:$BQ,30,0)</f>
        <v>#N/A</v>
      </c>
      <c r="AI113" s="66" t="e">
        <f>VLOOKUP($A113,'S47'!$C:$BQ,52,0)</f>
        <v>#N/A</v>
      </c>
      <c r="AJ113" s="66" t="e">
        <f>VLOOKUP($A113,'S47'!$C:$BQ,59,0)</f>
        <v>#N/A</v>
      </c>
      <c r="AK113" s="66" t="e">
        <f>VLOOKUP($A113,'S47'!$C:$BQ,60,0)</f>
        <v>#N/A</v>
      </c>
      <c r="AL113" s="58" t="e">
        <f>VLOOKUP($A113,'S48'!$C:$BQ,32,0)</f>
        <v>#N/A</v>
      </c>
      <c r="AM113" s="58" t="e">
        <f>VLOOKUP($A113,'S48'!$C:$BQ,39,0)</f>
        <v>#N/A</v>
      </c>
      <c r="AN113" s="58" t="e">
        <f>VLOOKUP($A113,'S48'!$C:$BQ,40,0)</f>
        <v>#N/A</v>
      </c>
      <c r="AO113" s="58" t="e">
        <f>VLOOKUP($A113,'S48'!$C:$BQ,22,0)</f>
        <v>#N/A</v>
      </c>
      <c r="AP113" s="66" t="e">
        <f>VLOOKUP($A113,'S48'!$C:$BQ,29,0)</f>
        <v>#N/A</v>
      </c>
      <c r="AQ113" s="66" t="e">
        <f>VLOOKUP($A113,'S48'!$C:$BQ,30,0)</f>
        <v>#N/A</v>
      </c>
      <c r="AR113" s="66" t="e">
        <f>VLOOKUP($A113,'S48'!$C:$BQ,52,0)</f>
        <v>#N/A</v>
      </c>
      <c r="AS113" s="66" t="e">
        <f>VLOOKUP($A113,'S48'!$C:$BQ,59,0)</f>
        <v>#N/A</v>
      </c>
      <c r="AT113" s="66" t="e">
        <f>VLOOKUP($A113,'S48'!$C:$BQ,60,0)</f>
        <v>#N/A</v>
      </c>
      <c r="AU113" s="58" t="e">
        <f>VLOOKUP($A113,'S49'!$C:$BQ,32,0)</f>
        <v>#N/A</v>
      </c>
      <c r="AV113" s="58" t="e">
        <f>VLOOKUP($A113,'S49'!$C:$BQ,39,0)</f>
        <v>#N/A</v>
      </c>
      <c r="AW113" s="58" t="e">
        <f>VLOOKUP($A113,'S49'!$C:$BQ,40,0)</f>
        <v>#N/A</v>
      </c>
      <c r="AX113" s="58" t="e">
        <f>VLOOKUP($A113,'S49'!$C:$BQ,22,0)</f>
        <v>#N/A</v>
      </c>
      <c r="AY113" s="66" t="e">
        <f>VLOOKUP($A113,'S49'!$C:$BQ,29,0)</f>
        <v>#N/A</v>
      </c>
      <c r="AZ113" s="66" t="e">
        <f>VLOOKUP($A113,'S49'!$C:$BQ,30,0)</f>
        <v>#N/A</v>
      </c>
      <c r="BA113" s="66" t="e">
        <f>VLOOKUP($A113,'S49'!$C:$BQ,52,0)</f>
        <v>#N/A</v>
      </c>
      <c r="BB113" s="66" t="e">
        <f>VLOOKUP($A113,'S49'!$C:$BQ,59,0)</f>
        <v>#N/A</v>
      </c>
      <c r="BC113" s="66" t="e">
        <f>VLOOKUP($A113,'S49'!$C:$BQ,60,0)</f>
        <v>#N/A</v>
      </c>
      <c r="BD113" s="58" t="e">
        <f>VLOOKUP($A113,'S50'!$C:$BQ,32,0)</f>
        <v>#N/A</v>
      </c>
      <c r="BE113" s="58" t="e">
        <f>VLOOKUP($A113,'S50'!$C:$BQ,39,0)</f>
        <v>#N/A</v>
      </c>
      <c r="BF113" s="58" t="e">
        <f>VLOOKUP($A113,'S50'!$C:$BQ,40,0)</f>
        <v>#N/A</v>
      </c>
      <c r="BG113" s="58" t="e">
        <f>VLOOKUP($A113,'S50'!$C:$BQ,22,0)</f>
        <v>#N/A</v>
      </c>
      <c r="BH113" s="66" t="e">
        <f>VLOOKUP($A113,'S50'!$C:$BQ,29,0)</f>
        <v>#N/A</v>
      </c>
      <c r="BI113" s="66" t="e">
        <f>VLOOKUP($A113,'S50'!$C:$BQ,30,0)</f>
        <v>#N/A</v>
      </c>
      <c r="BJ113" s="66" t="e">
        <f>VLOOKUP($A113,'S50'!$C:$BQ,52,0)</f>
        <v>#N/A</v>
      </c>
      <c r="BK113" s="66" t="e">
        <f>VLOOKUP($A113,'S50'!$C:$BQ,59,0)</f>
        <v>#N/A</v>
      </c>
      <c r="BL113" s="66" t="e">
        <f>VLOOKUP($A113,'S50'!$C:$BQ,60,0)</f>
        <v>#N/A</v>
      </c>
    </row>
    <row r="114" spans="1:64" x14ac:dyDescent="0.2">
      <c r="A114" s="57" t="s">
        <v>177</v>
      </c>
      <c r="B114" s="58">
        <f>VLOOKUP($A114,'S0 remplacer avec S44'!$C:$BQ,32,0)</f>
        <v>335.85</v>
      </c>
      <c r="C114" s="58">
        <f>VLOOKUP($A114,'S0 remplacer avec S44'!$C:$BQ,39,0)</f>
        <v>2</v>
      </c>
      <c r="D114" s="58">
        <f>VLOOKUP($A114,'S0 remplacer avec S44'!$C:$BQ,40,0)</f>
        <v>70</v>
      </c>
      <c r="E114" s="58">
        <f>VLOOKUP($A114,'S0 remplacer avec S44'!$C:$BQ,22,0)</f>
        <v>2763.1614100000002</v>
      </c>
      <c r="F114" s="66">
        <f>VLOOKUP($A114,'S0 remplacer avec S44'!$C:$BQ,29,0)</f>
        <v>309</v>
      </c>
      <c r="G114" s="66">
        <f>VLOOKUP($A114,'S0 remplacer avec S44'!$C:$BQ,30,0)</f>
        <v>924</v>
      </c>
      <c r="H114" s="66">
        <f>VLOOKUP($A114,'S0 remplacer avec S44'!$C:$BQ,52,0)</f>
        <v>211.4</v>
      </c>
      <c r="I114" s="66">
        <f>VLOOKUP($A114,'S0 remplacer avec S44'!$C:$BQ,59,0)</f>
        <v>0</v>
      </c>
      <c r="J114" s="66">
        <f>VLOOKUP($A114,'S0 remplacer avec S44'!$C:$BQ,60,0)</f>
        <v>0</v>
      </c>
      <c r="K114" s="58">
        <f>VLOOKUP($A114,'S45'!$C:$BQ,32,0)</f>
        <v>333.35</v>
      </c>
      <c r="L114" s="58">
        <f>VLOOKUP($A114,'S45'!$C:$BQ,39,0)</f>
        <v>5</v>
      </c>
      <c r="M114" s="58">
        <f>VLOOKUP($A114,'S45'!$C:$BQ,40,0)</f>
        <v>72</v>
      </c>
      <c r="N114" s="58">
        <f>VLOOKUP($A114,'S45'!$C:$BQ,22,0)</f>
        <v>2780.1226099999999</v>
      </c>
      <c r="O114" s="66">
        <f>VLOOKUP($A114,'S45'!$C:$BQ,29,0)</f>
        <v>292</v>
      </c>
      <c r="P114" s="66">
        <f>VLOOKUP($A114,'S45'!$C:$BQ,30,0)</f>
        <v>907</v>
      </c>
      <c r="Q114" s="66">
        <f>VLOOKUP($A114,'S45'!$C:$BQ,52,0)</f>
        <v>213.4</v>
      </c>
      <c r="R114" s="66">
        <f>VLOOKUP($A114,'S45'!$C:$BQ,59,0)</f>
        <v>0</v>
      </c>
      <c r="S114" s="66">
        <f>VLOOKUP($A114,'S45'!$C:$BQ,60,0)</f>
        <v>0</v>
      </c>
      <c r="T114" s="58">
        <f>VLOOKUP($A114,'S46'!$C:$BQ,32,0)</f>
        <v>333.35</v>
      </c>
      <c r="U114" s="58">
        <f>VLOOKUP($A114,'S46'!$C:$BQ,39,0)</f>
        <v>5</v>
      </c>
      <c r="V114" s="58">
        <f>VLOOKUP($A114,'S46'!$C:$BQ,40,0)</f>
        <v>72</v>
      </c>
      <c r="W114" s="58">
        <f>VLOOKUP($A114,'S46'!$C:$BQ,22,0)</f>
        <v>2821.5930699999999</v>
      </c>
      <c r="X114" s="66">
        <f>VLOOKUP($A114,'S46'!$C:$BQ,29,0)</f>
        <v>251</v>
      </c>
      <c r="Y114" s="66">
        <f>VLOOKUP($A114,'S46'!$C:$BQ,30,0)</f>
        <v>865</v>
      </c>
      <c r="Z114" s="66">
        <f>VLOOKUP($A114,'S46'!$C:$BQ,52,0)</f>
        <v>214.4</v>
      </c>
      <c r="AA114" s="66">
        <f>VLOOKUP($A114,'S46'!$C:$BQ,59,0)</f>
        <v>0</v>
      </c>
      <c r="AB114" s="66">
        <f>VLOOKUP($A114,'S46'!$C:$BQ,60,0)</f>
        <v>0</v>
      </c>
      <c r="AC114" s="58" t="e">
        <f>VLOOKUP($A114,'S47'!$C:$BQ,32,0)</f>
        <v>#N/A</v>
      </c>
      <c r="AD114" s="58" t="e">
        <f>VLOOKUP($A114,'S47'!$C:$BQ,39,0)</f>
        <v>#N/A</v>
      </c>
      <c r="AE114" s="58" t="e">
        <f>VLOOKUP($A114,'S47'!$C:$BQ,40,0)</f>
        <v>#N/A</v>
      </c>
      <c r="AF114" s="58" t="e">
        <f>VLOOKUP($A114,'S47'!$C:$BQ,22,0)</f>
        <v>#N/A</v>
      </c>
      <c r="AG114" s="66" t="e">
        <f>VLOOKUP($A114,'S47'!$C:$BQ,29,0)</f>
        <v>#N/A</v>
      </c>
      <c r="AH114" s="66" t="e">
        <f>VLOOKUP($A114,'S47'!$C:$BQ,30,0)</f>
        <v>#N/A</v>
      </c>
      <c r="AI114" s="66" t="e">
        <f>VLOOKUP($A114,'S47'!$C:$BQ,52,0)</f>
        <v>#N/A</v>
      </c>
      <c r="AJ114" s="66" t="e">
        <f>VLOOKUP($A114,'S47'!$C:$BQ,59,0)</f>
        <v>#N/A</v>
      </c>
      <c r="AK114" s="66" t="e">
        <f>VLOOKUP($A114,'S47'!$C:$BQ,60,0)</f>
        <v>#N/A</v>
      </c>
      <c r="AL114" s="58" t="e">
        <f>VLOOKUP($A114,'S48'!$C:$BQ,32,0)</f>
        <v>#N/A</v>
      </c>
      <c r="AM114" s="58" t="e">
        <f>VLOOKUP($A114,'S48'!$C:$BQ,39,0)</f>
        <v>#N/A</v>
      </c>
      <c r="AN114" s="58" t="e">
        <f>VLOOKUP($A114,'S48'!$C:$BQ,40,0)</f>
        <v>#N/A</v>
      </c>
      <c r="AO114" s="58" t="e">
        <f>VLOOKUP($A114,'S48'!$C:$BQ,22,0)</f>
        <v>#N/A</v>
      </c>
      <c r="AP114" s="66" t="e">
        <f>VLOOKUP($A114,'S48'!$C:$BQ,29,0)</f>
        <v>#N/A</v>
      </c>
      <c r="AQ114" s="66" t="e">
        <f>VLOOKUP($A114,'S48'!$C:$BQ,30,0)</f>
        <v>#N/A</v>
      </c>
      <c r="AR114" s="66" t="e">
        <f>VLOOKUP($A114,'S48'!$C:$BQ,52,0)</f>
        <v>#N/A</v>
      </c>
      <c r="AS114" s="66" t="e">
        <f>VLOOKUP($A114,'S48'!$C:$BQ,59,0)</f>
        <v>#N/A</v>
      </c>
      <c r="AT114" s="66" t="e">
        <f>VLOOKUP($A114,'S48'!$C:$BQ,60,0)</f>
        <v>#N/A</v>
      </c>
      <c r="AU114" s="58" t="e">
        <f>VLOOKUP($A114,'S49'!$C:$BQ,32,0)</f>
        <v>#N/A</v>
      </c>
      <c r="AV114" s="58" t="e">
        <f>VLOOKUP($A114,'S49'!$C:$BQ,39,0)</f>
        <v>#N/A</v>
      </c>
      <c r="AW114" s="58" t="e">
        <f>VLOOKUP($A114,'S49'!$C:$BQ,40,0)</f>
        <v>#N/A</v>
      </c>
      <c r="AX114" s="58" t="e">
        <f>VLOOKUP($A114,'S49'!$C:$BQ,22,0)</f>
        <v>#N/A</v>
      </c>
      <c r="AY114" s="66" t="e">
        <f>VLOOKUP($A114,'S49'!$C:$BQ,29,0)</f>
        <v>#N/A</v>
      </c>
      <c r="AZ114" s="66" t="e">
        <f>VLOOKUP($A114,'S49'!$C:$BQ,30,0)</f>
        <v>#N/A</v>
      </c>
      <c r="BA114" s="66" t="e">
        <f>VLOOKUP($A114,'S49'!$C:$BQ,52,0)</f>
        <v>#N/A</v>
      </c>
      <c r="BB114" s="66" t="e">
        <f>VLOOKUP($A114,'S49'!$C:$BQ,59,0)</f>
        <v>#N/A</v>
      </c>
      <c r="BC114" s="66" t="e">
        <f>VLOOKUP($A114,'S49'!$C:$BQ,60,0)</f>
        <v>#N/A</v>
      </c>
      <c r="BD114" s="58" t="e">
        <f>VLOOKUP($A114,'S50'!$C:$BQ,32,0)</f>
        <v>#N/A</v>
      </c>
      <c r="BE114" s="58" t="e">
        <f>VLOOKUP($A114,'S50'!$C:$BQ,39,0)</f>
        <v>#N/A</v>
      </c>
      <c r="BF114" s="58" t="e">
        <f>VLOOKUP($A114,'S50'!$C:$BQ,40,0)</f>
        <v>#N/A</v>
      </c>
      <c r="BG114" s="58" t="e">
        <f>VLOOKUP($A114,'S50'!$C:$BQ,22,0)</f>
        <v>#N/A</v>
      </c>
      <c r="BH114" s="66" t="e">
        <f>VLOOKUP($A114,'S50'!$C:$BQ,29,0)</f>
        <v>#N/A</v>
      </c>
      <c r="BI114" s="66" t="e">
        <f>VLOOKUP($A114,'S50'!$C:$BQ,30,0)</f>
        <v>#N/A</v>
      </c>
      <c r="BJ114" s="66" t="e">
        <f>VLOOKUP($A114,'S50'!$C:$BQ,52,0)</f>
        <v>#N/A</v>
      </c>
      <c r="BK114" s="66" t="e">
        <f>VLOOKUP($A114,'S50'!$C:$BQ,59,0)</f>
        <v>#N/A</v>
      </c>
      <c r="BL114" s="66" t="e">
        <f>VLOOKUP($A114,'S50'!$C:$BQ,60,0)</f>
        <v>#N/A</v>
      </c>
    </row>
    <row r="115" spans="1:64" x14ac:dyDescent="0.2">
      <c r="A115" s="57" t="s">
        <v>178</v>
      </c>
      <c r="B115" s="58">
        <f>VLOOKUP($A115,'S0 remplacer avec S44'!$C:$BQ,32,0)</f>
        <v>760</v>
      </c>
      <c r="C115" s="58">
        <f>VLOOKUP($A115,'S0 remplacer avec S44'!$C:$BQ,39,0)</f>
        <v>0</v>
      </c>
      <c r="D115" s="58">
        <f>VLOOKUP($A115,'S0 remplacer avec S44'!$C:$BQ,40,0)</f>
        <v>0</v>
      </c>
      <c r="E115" s="58">
        <f>VLOOKUP($A115,'S0 remplacer avec S44'!$C:$BQ,22,0)</f>
        <v>6627.3678849999997</v>
      </c>
      <c r="F115" s="66">
        <f>VLOOKUP($A115,'S0 remplacer avec S44'!$C:$BQ,29,0)</f>
        <v>0</v>
      </c>
      <c r="G115" s="66">
        <f>VLOOKUP($A115,'S0 remplacer avec S44'!$C:$BQ,30,0)</f>
        <v>53</v>
      </c>
      <c r="H115" s="66">
        <f>VLOOKUP($A115,'S0 remplacer avec S44'!$C:$BQ,52,0)</f>
        <v>475.2</v>
      </c>
      <c r="I115" s="66">
        <f>VLOOKUP($A115,'S0 remplacer avec S44'!$C:$BQ,59,0)</f>
        <v>0</v>
      </c>
      <c r="J115" s="66">
        <f>VLOOKUP($A115,'S0 remplacer avec S44'!$C:$BQ,60,0)</f>
        <v>0</v>
      </c>
      <c r="K115" s="58">
        <f>VLOOKUP($A115,'S45'!$C:$BQ,32,0)</f>
        <v>761.7</v>
      </c>
      <c r="L115" s="58">
        <f>VLOOKUP($A115,'S45'!$C:$BQ,39,0)</f>
        <v>0</v>
      </c>
      <c r="M115" s="58">
        <f>VLOOKUP($A115,'S45'!$C:$BQ,40,0)</f>
        <v>0</v>
      </c>
      <c r="N115" s="58">
        <f>VLOOKUP($A115,'S45'!$C:$BQ,22,0)</f>
        <v>6763.4544550000001</v>
      </c>
      <c r="O115" s="66">
        <f>VLOOKUP($A115,'S45'!$C:$BQ,29,0)</f>
        <v>0</v>
      </c>
      <c r="P115" s="66">
        <f>VLOOKUP($A115,'S45'!$C:$BQ,30,0)</f>
        <v>0</v>
      </c>
      <c r="Q115" s="66">
        <f>VLOOKUP($A115,'S45'!$C:$BQ,52,0)</f>
        <v>485.2</v>
      </c>
      <c r="R115" s="66">
        <f>VLOOKUP($A115,'S45'!$C:$BQ,59,0)</f>
        <v>0</v>
      </c>
      <c r="S115" s="66">
        <f>VLOOKUP($A115,'S45'!$C:$BQ,60,0)</f>
        <v>0</v>
      </c>
      <c r="T115" s="58">
        <f>VLOOKUP($A115,'S46'!$C:$BQ,32,0)</f>
        <v>761.4</v>
      </c>
      <c r="U115" s="58">
        <f>VLOOKUP($A115,'S46'!$C:$BQ,39,0)</f>
        <v>0</v>
      </c>
      <c r="V115" s="58">
        <f>VLOOKUP($A115,'S46'!$C:$BQ,40,0)</f>
        <v>0</v>
      </c>
      <c r="W115" s="58">
        <f>VLOOKUP($A115,'S46'!$C:$BQ,22,0)</f>
        <v>6772.8553650000003</v>
      </c>
      <c r="X115" s="66">
        <f>VLOOKUP($A115,'S46'!$C:$BQ,29,0)</f>
        <v>0</v>
      </c>
      <c r="Y115" s="66">
        <f>VLOOKUP($A115,'S46'!$C:$BQ,30,0)</f>
        <v>0</v>
      </c>
      <c r="Z115" s="66">
        <f>VLOOKUP($A115,'S46'!$C:$BQ,52,0)</f>
        <v>496.2</v>
      </c>
      <c r="AA115" s="66">
        <f>VLOOKUP($A115,'S46'!$C:$BQ,59,0)</f>
        <v>0</v>
      </c>
      <c r="AB115" s="66">
        <f>VLOOKUP($A115,'S46'!$C:$BQ,60,0)</f>
        <v>0</v>
      </c>
      <c r="AC115" s="58" t="e">
        <f>VLOOKUP($A115,'S47'!$C:$BQ,32,0)</f>
        <v>#N/A</v>
      </c>
      <c r="AD115" s="58" t="e">
        <f>VLOOKUP($A115,'S47'!$C:$BQ,39,0)</f>
        <v>#N/A</v>
      </c>
      <c r="AE115" s="58" t="e">
        <f>VLOOKUP($A115,'S47'!$C:$BQ,40,0)</f>
        <v>#N/A</v>
      </c>
      <c r="AF115" s="58" t="e">
        <f>VLOOKUP($A115,'S47'!$C:$BQ,22,0)</f>
        <v>#N/A</v>
      </c>
      <c r="AG115" s="66" t="e">
        <f>VLOOKUP($A115,'S47'!$C:$BQ,29,0)</f>
        <v>#N/A</v>
      </c>
      <c r="AH115" s="66" t="e">
        <f>VLOOKUP($A115,'S47'!$C:$BQ,30,0)</f>
        <v>#N/A</v>
      </c>
      <c r="AI115" s="66" t="e">
        <f>VLOOKUP($A115,'S47'!$C:$BQ,52,0)</f>
        <v>#N/A</v>
      </c>
      <c r="AJ115" s="66" t="e">
        <f>VLOOKUP($A115,'S47'!$C:$BQ,59,0)</f>
        <v>#N/A</v>
      </c>
      <c r="AK115" s="66" t="e">
        <f>VLOOKUP($A115,'S47'!$C:$BQ,60,0)</f>
        <v>#N/A</v>
      </c>
      <c r="AL115" s="58" t="e">
        <f>VLOOKUP($A115,'S48'!$C:$BQ,32,0)</f>
        <v>#N/A</v>
      </c>
      <c r="AM115" s="58" t="e">
        <f>VLOOKUP($A115,'S48'!$C:$BQ,39,0)</f>
        <v>#N/A</v>
      </c>
      <c r="AN115" s="58" t="e">
        <f>VLOOKUP($A115,'S48'!$C:$BQ,40,0)</f>
        <v>#N/A</v>
      </c>
      <c r="AO115" s="58" t="e">
        <f>VLOOKUP($A115,'S48'!$C:$BQ,22,0)</f>
        <v>#N/A</v>
      </c>
      <c r="AP115" s="66" t="e">
        <f>VLOOKUP($A115,'S48'!$C:$BQ,29,0)</f>
        <v>#N/A</v>
      </c>
      <c r="AQ115" s="66" t="e">
        <f>VLOOKUP($A115,'S48'!$C:$BQ,30,0)</f>
        <v>#N/A</v>
      </c>
      <c r="AR115" s="66" t="e">
        <f>VLOOKUP($A115,'S48'!$C:$BQ,52,0)</f>
        <v>#N/A</v>
      </c>
      <c r="AS115" s="66" t="e">
        <f>VLOOKUP($A115,'S48'!$C:$BQ,59,0)</f>
        <v>#N/A</v>
      </c>
      <c r="AT115" s="66" t="e">
        <f>VLOOKUP($A115,'S48'!$C:$BQ,60,0)</f>
        <v>#N/A</v>
      </c>
      <c r="AU115" s="58" t="e">
        <f>VLOOKUP($A115,'S49'!$C:$BQ,32,0)</f>
        <v>#N/A</v>
      </c>
      <c r="AV115" s="58" t="e">
        <f>VLOOKUP($A115,'S49'!$C:$BQ,39,0)</f>
        <v>#N/A</v>
      </c>
      <c r="AW115" s="58" t="e">
        <f>VLOOKUP($A115,'S49'!$C:$BQ,40,0)</f>
        <v>#N/A</v>
      </c>
      <c r="AX115" s="58" t="e">
        <f>VLOOKUP($A115,'S49'!$C:$BQ,22,0)</f>
        <v>#N/A</v>
      </c>
      <c r="AY115" s="66" t="e">
        <f>VLOOKUP($A115,'S49'!$C:$BQ,29,0)</f>
        <v>#N/A</v>
      </c>
      <c r="AZ115" s="66" t="e">
        <f>VLOOKUP($A115,'S49'!$C:$BQ,30,0)</f>
        <v>#N/A</v>
      </c>
      <c r="BA115" s="66" t="e">
        <f>VLOOKUP($A115,'S49'!$C:$BQ,52,0)</f>
        <v>#N/A</v>
      </c>
      <c r="BB115" s="66" t="e">
        <f>VLOOKUP($A115,'S49'!$C:$BQ,59,0)</f>
        <v>#N/A</v>
      </c>
      <c r="BC115" s="66" t="e">
        <f>VLOOKUP($A115,'S49'!$C:$BQ,60,0)</f>
        <v>#N/A</v>
      </c>
      <c r="BD115" s="58" t="e">
        <f>VLOOKUP($A115,'S50'!$C:$BQ,32,0)</f>
        <v>#N/A</v>
      </c>
      <c r="BE115" s="58" t="e">
        <f>VLOOKUP($A115,'S50'!$C:$BQ,39,0)</f>
        <v>#N/A</v>
      </c>
      <c r="BF115" s="58" t="e">
        <f>VLOOKUP($A115,'S50'!$C:$BQ,40,0)</f>
        <v>#N/A</v>
      </c>
      <c r="BG115" s="58" t="e">
        <f>VLOOKUP($A115,'S50'!$C:$BQ,22,0)</f>
        <v>#N/A</v>
      </c>
      <c r="BH115" s="66" t="e">
        <f>VLOOKUP($A115,'S50'!$C:$BQ,29,0)</f>
        <v>#N/A</v>
      </c>
      <c r="BI115" s="66" t="e">
        <f>VLOOKUP($A115,'S50'!$C:$BQ,30,0)</f>
        <v>#N/A</v>
      </c>
      <c r="BJ115" s="66" t="e">
        <f>VLOOKUP($A115,'S50'!$C:$BQ,52,0)</f>
        <v>#N/A</v>
      </c>
      <c r="BK115" s="66" t="e">
        <f>VLOOKUP($A115,'S50'!$C:$BQ,59,0)</f>
        <v>#N/A</v>
      </c>
      <c r="BL115" s="66" t="e">
        <f>VLOOKUP($A115,'S50'!$C:$BQ,60,0)</f>
        <v>#N/A</v>
      </c>
    </row>
    <row r="116" spans="1:64" x14ac:dyDescent="0.2">
      <c r="A116" s="57" t="s">
        <v>179</v>
      </c>
      <c r="B116" s="58">
        <f>VLOOKUP($A116,'S0 remplacer avec S44'!$C:$BQ,32,0)</f>
        <v>220.05</v>
      </c>
      <c r="C116" s="58">
        <f>VLOOKUP($A116,'S0 remplacer avec S44'!$C:$BQ,39,0)</f>
        <v>0</v>
      </c>
      <c r="D116" s="58">
        <f>VLOOKUP($A116,'S0 remplacer avec S44'!$C:$BQ,40,0)</f>
        <v>0</v>
      </c>
      <c r="E116" s="58">
        <f>VLOOKUP($A116,'S0 remplacer avec S44'!$C:$BQ,22,0)</f>
        <v>1931.3181300000001</v>
      </c>
      <c r="F116" s="66">
        <f>VLOOKUP($A116,'S0 remplacer avec S44'!$C:$BQ,29,0)</f>
        <v>0</v>
      </c>
      <c r="G116" s="66">
        <f>VLOOKUP($A116,'S0 remplacer avec S44'!$C:$BQ,30,0)</f>
        <v>0</v>
      </c>
      <c r="H116" s="66">
        <f>VLOOKUP($A116,'S0 remplacer avec S44'!$C:$BQ,52,0)</f>
        <v>156</v>
      </c>
      <c r="I116" s="66">
        <f>VLOOKUP($A116,'S0 remplacer avec S44'!$C:$BQ,59,0)</f>
        <v>0</v>
      </c>
      <c r="J116" s="66">
        <f>VLOOKUP($A116,'S0 remplacer avec S44'!$C:$BQ,60,0)</f>
        <v>0</v>
      </c>
      <c r="K116" s="58">
        <f>VLOOKUP($A116,'S45'!$C:$BQ,32,0)</f>
        <v>223.05</v>
      </c>
      <c r="L116" s="58">
        <f>VLOOKUP($A116,'S45'!$C:$BQ,39,0)</f>
        <v>0</v>
      </c>
      <c r="M116" s="58">
        <f>VLOOKUP($A116,'S45'!$C:$BQ,40,0)</f>
        <v>0</v>
      </c>
      <c r="N116" s="58">
        <f>VLOOKUP($A116,'S45'!$C:$BQ,22,0)</f>
        <v>1937.42713</v>
      </c>
      <c r="O116" s="66">
        <f>VLOOKUP($A116,'S45'!$C:$BQ,29,0)</f>
        <v>0</v>
      </c>
      <c r="P116" s="66">
        <f>VLOOKUP($A116,'S45'!$C:$BQ,30,0)</f>
        <v>0</v>
      </c>
      <c r="Q116" s="66">
        <f>VLOOKUP($A116,'S45'!$C:$BQ,52,0)</f>
        <v>157</v>
      </c>
      <c r="R116" s="66">
        <f>VLOOKUP($A116,'S45'!$C:$BQ,59,0)</f>
        <v>0</v>
      </c>
      <c r="S116" s="66">
        <f>VLOOKUP($A116,'S45'!$C:$BQ,60,0)</f>
        <v>0</v>
      </c>
      <c r="T116" s="58">
        <f>VLOOKUP($A116,'S46'!$C:$BQ,32,0)</f>
        <v>226.05</v>
      </c>
      <c r="U116" s="58">
        <f>VLOOKUP($A116,'S46'!$C:$BQ,39,0)</f>
        <v>0</v>
      </c>
      <c r="V116" s="58">
        <f>VLOOKUP($A116,'S46'!$C:$BQ,40,0)</f>
        <v>0</v>
      </c>
      <c r="W116" s="58">
        <f>VLOOKUP($A116,'S46'!$C:$BQ,22,0)</f>
        <v>1954.0461600000001</v>
      </c>
      <c r="X116" s="66">
        <f>VLOOKUP($A116,'S46'!$C:$BQ,29,0)</f>
        <v>0</v>
      </c>
      <c r="Y116" s="66">
        <f>VLOOKUP($A116,'S46'!$C:$BQ,30,0)</f>
        <v>0</v>
      </c>
      <c r="Z116" s="66">
        <f>VLOOKUP($A116,'S46'!$C:$BQ,52,0)</f>
        <v>158</v>
      </c>
      <c r="AA116" s="66">
        <f>VLOOKUP($A116,'S46'!$C:$BQ,59,0)</f>
        <v>0</v>
      </c>
      <c r="AB116" s="66">
        <f>VLOOKUP($A116,'S46'!$C:$BQ,60,0)</f>
        <v>0</v>
      </c>
      <c r="AC116" s="58" t="e">
        <f>VLOOKUP($A116,'S47'!$C:$BQ,32,0)</f>
        <v>#N/A</v>
      </c>
      <c r="AD116" s="58" t="e">
        <f>VLOOKUP($A116,'S47'!$C:$BQ,39,0)</f>
        <v>#N/A</v>
      </c>
      <c r="AE116" s="58" t="e">
        <f>VLOOKUP($A116,'S47'!$C:$BQ,40,0)</f>
        <v>#N/A</v>
      </c>
      <c r="AF116" s="58" t="e">
        <f>VLOOKUP($A116,'S47'!$C:$BQ,22,0)</f>
        <v>#N/A</v>
      </c>
      <c r="AG116" s="66" t="e">
        <f>VLOOKUP($A116,'S47'!$C:$BQ,29,0)</f>
        <v>#N/A</v>
      </c>
      <c r="AH116" s="66" t="e">
        <f>VLOOKUP($A116,'S47'!$C:$BQ,30,0)</f>
        <v>#N/A</v>
      </c>
      <c r="AI116" s="66" t="e">
        <f>VLOOKUP($A116,'S47'!$C:$BQ,52,0)</f>
        <v>#N/A</v>
      </c>
      <c r="AJ116" s="66" t="e">
        <f>VLOOKUP($A116,'S47'!$C:$BQ,59,0)</f>
        <v>#N/A</v>
      </c>
      <c r="AK116" s="66" t="e">
        <f>VLOOKUP($A116,'S47'!$C:$BQ,60,0)</f>
        <v>#N/A</v>
      </c>
      <c r="AL116" s="58" t="e">
        <f>VLOOKUP($A116,'S48'!$C:$BQ,32,0)</f>
        <v>#N/A</v>
      </c>
      <c r="AM116" s="58" t="e">
        <f>VLOOKUP($A116,'S48'!$C:$BQ,39,0)</f>
        <v>#N/A</v>
      </c>
      <c r="AN116" s="58" t="e">
        <f>VLOOKUP($A116,'S48'!$C:$BQ,40,0)</f>
        <v>#N/A</v>
      </c>
      <c r="AO116" s="58" t="e">
        <f>VLOOKUP($A116,'S48'!$C:$BQ,22,0)</f>
        <v>#N/A</v>
      </c>
      <c r="AP116" s="66" t="e">
        <f>VLOOKUP($A116,'S48'!$C:$BQ,29,0)</f>
        <v>#N/A</v>
      </c>
      <c r="AQ116" s="66" t="e">
        <f>VLOOKUP($A116,'S48'!$C:$BQ,30,0)</f>
        <v>#N/A</v>
      </c>
      <c r="AR116" s="66" t="e">
        <f>VLOOKUP($A116,'S48'!$C:$BQ,52,0)</f>
        <v>#N/A</v>
      </c>
      <c r="AS116" s="66" t="e">
        <f>VLOOKUP($A116,'S48'!$C:$BQ,59,0)</f>
        <v>#N/A</v>
      </c>
      <c r="AT116" s="66" t="e">
        <f>VLOOKUP($A116,'S48'!$C:$BQ,60,0)</f>
        <v>#N/A</v>
      </c>
      <c r="AU116" s="58" t="e">
        <f>VLOOKUP($A116,'S49'!$C:$BQ,32,0)</f>
        <v>#N/A</v>
      </c>
      <c r="AV116" s="58" t="e">
        <f>VLOOKUP($A116,'S49'!$C:$BQ,39,0)</f>
        <v>#N/A</v>
      </c>
      <c r="AW116" s="58" t="e">
        <f>VLOOKUP($A116,'S49'!$C:$BQ,40,0)</f>
        <v>#N/A</v>
      </c>
      <c r="AX116" s="58" t="e">
        <f>VLOOKUP($A116,'S49'!$C:$BQ,22,0)</f>
        <v>#N/A</v>
      </c>
      <c r="AY116" s="66" t="e">
        <f>VLOOKUP($A116,'S49'!$C:$BQ,29,0)</f>
        <v>#N/A</v>
      </c>
      <c r="AZ116" s="66" t="e">
        <f>VLOOKUP($A116,'S49'!$C:$BQ,30,0)</f>
        <v>#N/A</v>
      </c>
      <c r="BA116" s="66" t="e">
        <f>VLOOKUP($A116,'S49'!$C:$BQ,52,0)</f>
        <v>#N/A</v>
      </c>
      <c r="BB116" s="66" t="e">
        <f>VLOOKUP($A116,'S49'!$C:$BQ,59,0)</f>
        <v>#N/A</v>
      </c>
      <c r="BC116" s="66" t="e">
        <f>VLOOKUP($A116,'S49'!$C:$BQ,60,0)</f>
        <v>#N/A</v>
      </c>
      <c r="BD116" s="58" t="e">
        <f>VLOOKUP($A116,'S50'!$C:$BQ,32,0)</f>
        <v>#N/A</v>
      </c>
      <c r="BE116" s="58" t="e">
        <f>VLOOKUP($A116,'S50'!$C:$BQ,39,0)</f>
        <v>#N/A</v>
      </c>
      <c r="BF116" s="58" t="e">
        <f>VLOOKUP($A116,'S50'!$C:$BQ,40,0)</f>
        <v>#N/A</v>
      </c>
      <c r="BG116" s="58" t="e">
        <f>VLOOKUP($A116,'S50'!$C:$BQ,22,0)</f>
        <v>#N/A</v>
      </c>
      <c r="BH116" s="66" t="e">
        <f>VLOOKUP($A116,'S50'!$C:$BQ,29,0)</f>
        <v>#N/A</v>
      </c>
      <c r="BI116" s="66" t="e">
        <f>VLOOKUP($A116,'S50'!$C:$BQ,30,0)</f>
        <v>#N/A</v>
      </c>
      <c r="BJ116" s="66" t="e">
        <f>VLOOKUP($A116,'S50'!$C:$BQ,52,0)</f>
        <v>#N/A</v>
      </c>
      <c r="BK116" s="66" t="e">
        <f>VLOOKUP($A116,'S50'!$C:$BQ,59,0)</f>
        <v>#N/A</v>
      </c>
      <c r="BL116" s="66" t="e">
        <f>VLOOKUP($A116,'S50'!$C:$BQ,60,0)</f>
        <v>#N/A</v>
      </c>
    </row>
    <row r="117" spans="1:64" x14ac:dyDescent="0.2">
      <c r="A117" s="57" t="s">
        <v>180</v>
      </c>
      <c r="B117" s="58">
        <f>VLOOKUP($A117,'S0 remplacer avec S44'!$C:$BQ,32,0)</f>
        <v>175.2</v>
      </c>
      <c r="C117" s="58">
        <f>VLOOKUP($A117,'S0 remplacer avec S44'!$C:$BQ,39,0)</f>
        <v>23</v>
      </c>
      <c r="D117" s="58">
        <f>VLOOKUP($A117,'S0 remplacer avec S44'!$C:$BQ,40,0)</f>
        <v>63</v>
      </c>
      <c r="E117" s="58">
        <f>VLOOKUP($A117,'S0 remplacer avec S44'!$C:$BQ,22,0)</f>
        <v>1593.3157650000001</v>
      </c>
      <c r="F117" s="66">
        <f>VLOOKUP($A117,'S0 remplacer avec S44'!$C:$BQ,29,0)</f>
        <v>205</v>
      </c>
      <c r="G117" s="66">
        <f>VLOOKUP($A117,'S0 remplacer avec S44'!$C:$BQ,30,0)</f>
        <v>565</v>
      </c>
      <c r="H117" s="66">
        <f>VLOOKUP($A117,'S0 remplacer avec S44'!$C:$BQ,52,0)</f>
        <v>102.2</v>
      </c>
      <c r="I117" s="66">
        <f>VLOOKUP($A117,'S0 remplacer avec S44'!$C:$BQ,59,0)</f>
        <v>0</v>
      </c>
      <c r="J117" s="66">
        <f>VLOOKUP($A117,'S0 remplacer avec S44'!$C:$BQ,60,0)</f>
        <v>19</v>
      </c>
      <c r="K117" s="58">
        <f>VLOOKUP($A117,'S45'!$C:$BQ,32,0)</f>
        <v>177.2</v>
      </c>
      <c r="L117" s="58">
        <f>VLOOKUP($A117,'S45'!$C:$BQ,39,0)</f>
        <v>21</v>
      </c>
      <c r="M117" s="58">
        <f>VLOOKUP($A117,'S45'!$C:$BQ,40,0)</f>
        <v>61</v>
      </c>
      <c r="N117" s="58">
        <f>VLOOKUP($A117,'S45'!$C:$BQ,22,0)</f>
        <v>1617.2624249999999</v>
      </c>
      <c r="O117" s="66">
        <f>VLOOKUP($A117,'S45'!$C:$BQ,29,0)</f>
        <v>181</v>
      </c>
      <c r="P117" s="66">
        <f>VLOOKUP($A117,'S45'!$C:$BQ,30,0)</f>
        <v>541</v>
      </c>
      <c r="Q117" s="66">
        <f>VLOOKUP($A117,'S45'!$C:$BQ,52,0)</f>
        <v>105.2</v>
      </c>
      <c r="R117" s="66">
        <f>VLOOKUP($A117,'S45'!$C:$BQ,59,0)</f>
        <v>0</v>
      </c>
      <c r="S117" s="66">
        <f>VLOOKUP($A117,'S45'!$C:$BQ,60,0)</f>
        <v>16</v>
      </c>
      <c r="T117" s="58">
        <f>VLOOKUP($A117,'S46'!$C:$BQ,32,0)</f>
        <v>174.7</v>
      </c>
      <c r="U117" s="58">
        <f>VLOOKUP($A117,'S46'!$C:$BQ,39,0)</f>
        <v>23</v>
      </c>
      <c r="V117" s="58">
        <f>VLOOKUP($A117,'S46'!$C:$BQ,40,0)</f>
        <v>63</v>
      </c>
      <c r="W117" s="58">
        <f>VLOOKUP($A117,'S46'!$C:$BQ,22,0)</f>
        <v>1634.3838450000001</v>
      </c>
      <c r="X117" s="66">
        <f>VLOOKUP($A117,'S46'!$C:$BQ,29,0)</f>
        <v>164</v>
      </c>
      <c r="Y117" s="66">
        <f>VLOOKUP($A117,'S46'!$C:$BQ,30,0)</f>
        <v>524</v>
      </c>
      <c r="Z117" s="66">
        <f>VLOOKUP($A117,'S46'!$C:$BQ,52,0)</f>
        <v>106.2</v>
      </c>
      <c r="AA117" s="66">
        <f>VLOOKUP($A117,'S46'!$C:$BQ,59,0)</f>
        <v>0</v>
      </c>
      <c r="AB117" s="66">
        <f>VLOOKUP($A117,'S46'!$C:$BQ,60,0)</f>
        <v>15</v>
      </c>
      <c r="AC117" s="58" t="e">
        <f>VLOOKUP($A117,'S47'!$C:$BQ,32,0)</f>
        <v>#N/A</v>
      </c>
      <c r="AD117" s="58" t="e">
        <f>VLOOKUP($A117,'S47'!$C:$BQ,39,0)</f>
        <v>#N/A</v>
      </c>
      <c r="AE117" s="58" t="e">
        <f>VLOOKUP($A117,'S47'!$C:$BQ,40,0)</f>
        <v>#N/A</v>
      </c>
      <c r="AF117" s="58" t="e">
        <f>VLOOKUP($A117,'S47'!$C:$BQ,22,0)</f>
        <v>#N/A</v>
      </c>
      <c r="AG117" s="66" t="e">
        <f>VLOOKUP($A117,'S47'!$C:$BQ,29,0)</f>
        <v>#N/A</v>
      </c>
      <c r="AH117" s="66" t="e">
        <f>VLOOKUP($A117,'S47'!$C:$BQ,30,0)</f>
        <v>#N/A</v>
      </c>
      <c r="AI117" s="66" t="e">
        <f>VLOOKUP($A117,'S47'!$C:$BQ,52,0)</f>
        <v>#N/A</v>
      </c>
      <c r="AJ117" s="66" t="e">
        <f>VLOOKUP($A117,'S47'!$C:$BQ,59,0)</f>
        <v>#N/A</v>
      </c>
      <c r="AK117" s="66" t="e">
        <f>VLOOKUP($A117,'S47'!$C:$BQ,60,0)</f>
        <v>#N/A</v>
      </c>
      <c r="AL117" s="58" t="e">
        <f>VLOOKUP($A117,'S48'!$C:$BQ,32,0)</f>
        <v>#N/A</v>
      </c>
      <c r="AM117" s="58" t="e">
        <f>VLOOKUP($A117,'S48'!$C:$BQ,39,0)</f>
        <v>#N/A</v>
      </c>
      <c r="AN117" s="58" t="e">
        <f>VLOOKUP($A117,'S48'!$C:$BQ,40,0)</f>
        <v>#N/A</v>
      </c>
      <c r="AO117" s="58" t="e">
        <f>VLOOKUP($A117,'S48'!$C:$BQ,22,0)</f>
        <v>#N/A</v>
      </c>
      <c r="AP117" s="66" t="e">
        <f>VLOOKUP($A117,'S48'!$C:$BQ,29,0)</f>
        <v>#N/A</v>
      </c>
      <c r="AQ117" s="66" t="e">
        <f>VLOOKUP($A117,'S48'!$C:$BQ,30,0)</f>
        <v>#N/A</v>
      </c>
      <c r="AR117" s="66" t="e">
        <f>VLOOKUP($A117,'S48'!$C:$BQ,52,0)</f>
        <v>#N/A</v>
      </c>
      <c r="AS117" s="66" t="e">
        <f>VLOOKUP($A117,'S48'!$C:$BQ,59,0)</f>
        <v>#N/A</v>
      </c>
      <c r="AT117" s="66" t="e">
        <f>VLOOKUP($A117,'S48'!$C:$BQ,60,0)</f>
        <v>#N/A</v>
      </c>
      <c r="AU117" s="58" t="e">
        <f>VLOOKUP($A117,'S49'!$C:$BQ,32,0)</f>
        <v>#N/A</v>
      </c>
      <c r="AV117" s="58" t="e">
        <f>VLOOKUP($A117,'S49'!$C:$BQ,39,0)</f>
        <v>#N/A</v>
      </c>
      <c r="AW117" s="58" t="e">
        <f>VLOOKUP($A117,'S49'!$C:$BQ,40,0)</f>
        <v>#N/A</v>
      </c>
      <c r="AX117" s="58" t="e">
        <f>VLOOKUP($A117,'S49'!$C:$BQ,22,0)</f>
        <v>#N/A</v>
      </c>
      <c r="AY117" s="66" t="e">
        <f>VLOOKUP($A117,'S49'!$C:$BQ,29,0)</f>
        <v>#N/A</v>
      </c>
      <c r="AZ117" s="66" t="e">
        <f>VLOOKUP($A117,'S49'!$C:$BQ,30,0)</f>
        <v>#N/A</v>
      </c>
      <c r="BA117" s="66" t="e">
        <f>VLOOKUP($A117,'S49'!$C:$BQ,52,0)</f>
        <v>#N/A</v>
      </c>
      <c r="BB117" s="66" t="e">
        <f>VLOOKUP($A117,'S49'!$C:$BQ,59,0)</f>
        <v>#N/A</v>
      </c>
      <c r="BC117" s="66" t="e">
        <f>VLOOKUP($A117,'S49'!$C:$BQ,60,0)</f>
        <v>#N/A</v>
      </c>
      <c r="BD117" s="58" t="e">
        <f>VLOOKUP($A117,'S50'!$C:$BQ,32,0)</f>
        <v>#N/A</v>
      </c>
      <c r="BE117" s="58" t="e">
        <f>VLOOKUP($A117,'S50'!$C:$BQ,39,0)</f>
        <v>#N/A</v>
      </c>
      <c r="BF117" s="58" t="e">
        <f>VLOOKUP($A117,'S50'!$C:$BQ,40,0)</f>
        <v>#N/A</v>
      </c>
      <c r="BG117" s="58" t="e">
        <f>VLOOKUP($A117,'S50'!$C:$BQ,22,0)</f>
        <v>#N/A</v>
      </c>
      <c r="BH117" s="66" t="e">
        <f>VLOOKUP($A117,'S50'!$C:$BQ,29,0)</f>
        <v>#N/A</v>
      </c>
      <c r="BI117" s="66" t="e">
        <f>VLOOKUP($A117,'S50'!$C:$BQ,30,0)</f>
        <v>#N/A</v>
      </c>
      <c r="BJ117" s="66" t="e">
        <f>VLOOKUP($A117,'S50'!$C:$BQ,52,0)</f>
        <v>#N/A</v>
      </c>
      <c r="BK117" s="66" t="e">
        <f>VLOOKUP($A117,'S50'!$C:$BQ,59,0)</f>
        <v>#N/A</v>
      </c>
      <c r="BL117" s="66" t="e">
        <f>VLOOKUP($A117,'S50'!$C:$BQ,60,0)</f>
        <v>#N/A</v>
      </c>
    </row>
    <row r="118" spans="1:64" x14ac:dyDescent="0.2">
      <c r="A118" s="57" t="s">
        <v>181</v>
      </c>
      <c r="B118" s="58">
        <f>VLOOKUP($A118,'S0 remplacer avec S44'!$C:$BQ,32,0)</f>
        <v>264.39999999999998</v>
      </c>
      <c r="C118" s="58">
        <f>VLOOKUP($A118,'S0 remplacer avec S44'!$C:$BQ,39,0)</f>
        <v>0</v>
      </c>
      <c r="D118" s="58">
        <f>VLOOKUP($A118,'S0 remplacer avec S44'!$C:$BQ,40,0)</f>
        <v>0</v>
      </c>
      <c r="E118" s="58">
        <f>VLOOKUP($A118,'S0 remplacer avec S44'!$C:$BQ,22,0)</f>
        <v>2267.54358</v>
      </c>
      <c r="F118" s="66">
        <f>VLOOKUP($A118,'S0 remplacer avec S44'!$C:$BQ,29,0)</f>
        <v>0</v>
      </c>
      <c r="G118" s="66">
        <f>VLOOKUP($A118,'S0 remplacer avec S44'!$C:$BQ,30,0)</f>
        <v>0</v>
      </c>
      <c r="H118" s="66">
        <f>VLOOKUP($A118,'S0 remplacer avec S44'!$C:$BQ,52,0)</f>
        <v>189</v>
      </c>
      <c r="I118" s="66">
        <f>VLOOKUP($A118,'S0 remplacer avec S44'!$C:$BQ,59,0)</f>
        <v>0</v>
      </c>
      <c r="J118" s="66">
        <f>VLOOKUP($A118,'S0 remplacer avec S44'!$C:$BQ,60,0)</f>
        <v>0</v>
      </c>
      <c r="K118" s="58">
        <f>VLOOKUP($A118,'S45'!$C:$BQ,32,0)</f>
        <v>266.39999999999998</v>
      </c>
      <c r="L118" s="58">
        <f>VLOOKUP($A118,'S45'!$C:$BQ,39,0)</f>
        <v>0</v>
      </c>
      <c r="M118" s="58">
        <f>VLOOKUP($A118,'S45'!$C:$BQ,40,0)</f>
        <v>0</v>
      </c>
      <c r="N118" s="58">
        <f>VLOOKUP($A118,'S45'!$C:$BQ,22,0)</f>
        <v>2293.2113100000001</v>
      </c>
      <c r="O118" s="66">
        <f>VLOOKUP($A118,'S45'!$C:$BQ,29,0)</f>
        <v>0</v>
      </c>
      <c r="P118" s="66">
        <f>VLOOKUP($A118,'S45'!$C:$BQ,30,0)</f>
        <v>0</v>
      </c>
      <c r="Q118" s="66">
        <f>VLOOKUP($A118,'S45'!$C:$BQ,52,0)</f>
        <v>195</v>
      </c>
      <c r="R118" s="66">
        <f>VLOOKUP($A118,'S45'!$C:$BQ,59,0)</f>
        <v>0</v>
      </c>
      <c r="S118" s="66">
        <f>VLOOKUP($A118,'S45'!$C:$BQ,60,0)</f>
        <v>0</v>
      </c>
      <c r="T118" s="58">
        <f>VLOOKUP($A118,'S46'!$C:$BQ,32,0)</f>
        <v>266.89999999999998</v>
      </c>
      <c r="U118" s="58">
        <f>VLOOKUP($A118,'S46'!$C:$BQ,39,0)</f>
        <v>0</v>
      </c>
      <c r="V118" s="58">
        <f>VLOOKUP($A118,'S46'!$C:$BQ,40,0)</f>
        <v>0</v>
      </c>
      <c r="W118" s="58">
        <f>VLOOKUP($A118,'S46'!$C:$BQ,22,0)</f>
        <v>2294.6258699999998</v>
      </c>
      <c r="X118" s="66">
        <f>VLOOKUP($A118,'S46'!$C:$BQ,29,0)</f>
        <v>0</v>
      </c>
      <c r="Y118" s="66">
        <f>VLOOKUP($A118,'S46'!$C:$BQ,30,0)</f>
        <v>0</v>
      </c>
      <c r="Z118" s="66">
        <f>VLOOKUP($A118,'S46'!$C:$BQ,52,0)</f>
        <v>196</v>
      </c>
      <c r="AA118" s="66">
        <f>VLOOKUP($A118,'S46'!$C:$BQ,59,0)</f>
        <v>0</v>
      </c>
      <c r="AB118" s="66">
        <f>VLOOKUP($A118,'S46'!$C:$BQ,60,0)</f>
        <v>0</v>
      </c>
      <c r="AC118" s="58" t="e">
        <f>VLOOKUP($A118,'S47'!$C:$BQ,32,0)</f>
        <v>#N/A</v>
      </c>
      <c r="AD118" s="58" t="e">
        <f>VLOOKUP($A118,'S47'!$C:$BQ,39,0)</f>
        <v>#N/A</v>
      </c>
      <c r="AE118" s="58" t="e">
        <f>VLOOKUP($A118,'S47'!$C:$BQ,40,0)</f>
        <v>#N/A</v>
      </c>
      <c r="AF118" s="58" t="e">
        <f>VLOOKUP($A118,'S47'!$C:$BQ,22,0)</f>
        <v>#N/A</v>
      </c>
      <c r="AG118" s="66" t="e">
        <f>VLOOKUP($A118,'S47'!$C:$BQ,29,0)</f>
        <v>#N/A</v>
      </c>
      <c r="AH118" s="66" t="e">
        <f>VLOOKUP($A118,'S47'!$C:$BQ,30,0)</f>
        <v>#N/A</v>
      </c>
      <c r="AI118" s="66" t="e">
        <f>VLOOKUP($A118,'S47'!$C:$BQ,52,0)</f>
        <v>#N/A</v>
      </c>
      <c r="AJ118" s="66" t="e">
        <f>VLOOKUP($A118,'S47'!$C:$BQ,59,0)</f>
        <v>#N/A</v>
      </c>
      <c r="AK118" s="66" t="e">
        <f>VLOOKUP($A118,'S47'!$C:$BQ,60,0)</f>
        <v>#N/A</v>
      </c>
      <c r="AL118" s="58" t="e">
        <f>VLOOKUP($A118,'S48'!$C:$BQ,32,0)</f>
        <v>#N/A</v>
      </c>
      <c r="AM118" s="58" t="e">
        <f>VLOOKUP($A118,'S48'!$C:$BQ,39,0)</f>
        <v>#N/A</v>
      </c>
      <c r="AN118" s="58" t="e">
        <f>VLOOKUP($A118,'S48'!$C:$BQ,40,0)</f>
        <v>#N/A</v>
      </c>
      <c r="AO118" s="58" t="e">
        <f>VLOOKUP($A118,'S48'!$C:$BQ,22,0)</f>
        <v>#N/A</v>
      </c>
      <c r="AP118" s="66" t="e">
        <f>VLOOKUP($A118,'S48'!$C:$BQ,29,0)</f>
        <v>#N/A</v>
      </c>
      <c r="AQ118" s="66" t="e">
        <f>VLOOKUP($A118,'S48'!$C:$BQ,30,0)</f>
        <v>#N/A</v>
      </c>
      <c r="AR118" s="66" t="e">
        <f>VLOOKUP($A118,'S48'!$C:$BQ,52,0)</f>
        <v>#N/A</v>
      </c>
      <c r="AS118" s="66" t="e">
        <f>VLOOKUP($A118,'S48'!$C:$BQ,59,0)</f>
        <v>#N/A</v>
      </c>
      <c r="AT118" s="66" t="e">
        <f>VLOOKUP($A118,'S48'!$C:$BQ,60,0)</f>
        <v>#N/A</v>
      </c>
      <c r="AU118" s="58" t="e">
        <f>VLOOKUP($A118,'S49'!$C:$BQ,32,0)</f>
        <v>#N/A</v>
      </c>
      <c r="AV118" s="58" t="e">
        <f>VLOOKUP($A118,'S49'!$C:$BQ,39,0)</f>
        <v>#N/A</v>
      </c>
      <c r="AW118" s="58" t="e">
        <f>VLOOKUP($A118,'S49'!$C:$BQ,40,0)</f>
        <v>#N/A</v>
      </c>
      <c r="AX118" s="58" t="e">
        <f>VLOOKUP($A118,'S49'!$C:$BQ,22,0)</f>
        <v>#N/A</v>
      </c>
      <c r="AY118" s="66" t="e">
        <f>VLOOKUP($A118,'S49'!$C:$BQ,29,0)</f>
        <v>#N/A</v>
      </c>
      <c r="AZ118" s="66" t="e">
        <f>VLOOKUP($A118,'S49'!$C:$BQ,30,0)</f>
        <v>#N/A</v>
      </c>
      <c r="BA118" s="66" t="e">
        <f>VLOOKUP($A118,'S49'!$C:$BQ,52,0)</f>
        <v>#N/A</v>
      </c>
      <c r="BB118" s="66" t="e">
        <f>VLOOKUP($A118,'S49'!$C:$BQ,59,0)</f>
        <v>#N/A</v>
      </c>
      <c r="BC118" s="66" t="e">
        <f>VLOOKUP($A118,'S49'!$C:$BQ,60,0)</f>
        <v>#N/A</v>
      </c>
      <c r="BD118" s="58" t="e">
        <f>VLOOKUP($A118,'S50'!$C:$BQ,32,0)</f>
        <v>#N/A</v>
      </c>
      <c r="BE118" s="58" t="e">
        <f>VLOOKUP($A118,'S50'!$C:$BQ,39,0)</f>
        <v>#N/A</v>
      </c>
      <c r="BF118" s="58" t="e">
        <f>VLOOKUP($A118,'S50'!$C:$BQ,40,0)</f>
        <v>#N/A</v>
      </c>
      <c r="BG118" s="58" t="e">
        <f>VLOOKUP($A118,'S50'!$C:$BQ,22,0)</f>
        <v>#N/A</v>
      </c>
      <c r="BH118" s="66" t="e">
        <f>VLOOKUP($A118,'S50'!$C:$BQ,29,0)</f>
        <v>#N/A</v>
      </c>
      <c r="BI118" s="66" t="e">
        <f>VLOOKUP($A118,'S50'!$C:$BQ,30,0)</f>
        <v>#N/A</v>
      </c>
      <c r="BJ118" s="66" t="e">
        <f>VLOOKUP($A118,'S50'!$C:$BQ,52,0)</f>
        <v>#N/A</v>
      </c>
      <c r="BK118" s="66" t="e">
        <f>VLOOKUP($A118,'S50'!$C:$BQ,59,0)</f>
        <v>#N/A</v>
      </c>
      <c r="BL118" s="66" t="e">
        <f>VLOOKUP($A118,'S50'!$C:$BQ,60,0)</f>
        <v>#N/A</v>
      </c>
    </row>
    <row r="119" spans="1:64" x14ac:dyDescent="0.2">
      <c r="A119" s="57" t="s">
        <v>182</v>
      </c>
      <c r="B119" s="58">
        <f>VLOOKUP($A119,'S0 remplacer avec S44'!$C:$BQ,32,0)</f>
        <v>171.75</v>
      </c>
      <c r="C119" s="58">
        <f>VLOOKUP($A119,'S0 remplacer avec S44'!$C:$BQ,39,0)</f>
        <v>34</v>
      </c>
      <c r="D119" s="58">
        <f>VLOOKUP($A119,'S0 remplacer avec S44'!$C:$BQ,40,0)</f>
        <v>75</v>
      </c>
      <c r="E119" s="58">
        <f>VLOOKUP($A119,'S0 remplacer avec S44'!$C:$BQ,22,0)</f>
        <v>1684.8502100000001</v>
      </c>
      <c r="F119" s="66">
        <f>VLOOKUP($A119,'S0 remplacer avec S44'!$C:$BQ,29,0)</f>
        <v>183</v>
      </c>
      <c r="G119" s="66">
        <f>VLOOKUP($A119,'S0 remplacer avec S44'!$C:$BQ,30,0)</f>
        <v>557</v>
      </c>
      <c r="H119" s="66">
        <f>VLOOKUP($A119,'S0 remplacer avec S44'!$C:$BQ,52,0)</f>
        <v>123</v>
      </c>
      <c r="I119" s="66">
        <f>VLOOKUP($A119,'S0 remplacer avec S44'!$C:$BQ,59,0)</f>
        <v>0</v>
      </c>
      <c r="J119" s="66">
        <f>VLOOKUP($A119,'S0 remplacer avec S44'!$C:$BQ,60,0)</f>
        <v>3</v>
      </c>
      <c r="K119" s="58">
        <f>VLOOKUP($A119,'S45'!$C:$BQ,32,0)</f>
        <v>171.75</v>
      </c>
      <c r="L119" s="58">
        <f>VLOOKUP($A119,'S45'!$C:$BQ,39,0)</f>
        <v>34</v>
      </c>
      <c r="M119" s="58">
        <f>VLOOKUP($A119,'S45'!$C:$BQ,40,0)</f>
        <v>75</v>
      </c>
      <c r="N119" s="58">
        <f>VLOOKUP($A119,'S45'!$C:$BQ,22,0)</f>
        <v>1706.63851</v>
      </c>
      <c r="O119" s="66">
        <f>VLOOKUP($A119,'S45'!$C:$BQ,29,0)</f>
        <v>161</v>
      </c>
      <c r="P119" s="66">
        <f>VLOOKUP($A119,'S45'!$C:$BQ,30,0)</f>
        <v>535</v>
      </c>
      <c r="Q119" s="66">
        <f>VLOOKUP($A119,'S45'!$C:$BQ,52,0)</f>
        <v>124</v>
      </c>
      <c r="R119" s="66">
        <f>VLOOKUP($A119,'S45'!$C:$BQ,59,0)</f>
        <v>0</v>
      </c>
      <c r="S119" s="66">
        <f>VLOOKUP($A119,'S45'!$C:$BQ,60,0)</f>
        <v>2</v>
      </c>
      <c r="T119" s="58">
        <f>VLOOKUP($A119,'S46'!$C:$BQ,32,0)</f>
        <v>172.75</v>
      </c>
      <c r="U119" s="58">
        <f>VLOOKUP($A119,'S46'!$C:$BQ,39,0)</f>
        <v>33</v>
      </c>
      <c r="V119" s="58">
        <f>VLOOKUP($A119,'S46'!$C:$BQ,40,0)</f>
        <v>74</v>
      </c>
      <c r="W119" s="58">
        <f>VLOOKUP($A119,'S46'!$C:$BQ,22,0)</f>
        <v>1707.83403</v>
      </c>
      <c r="X119" s="66">
        <f>VLOOKUP($A119,'S46'!$C:$BQ,29,0)</f>
        <v>160</v>
      </c>
      <c r="Y119" s="66">
        <f>VLOOKUP($A119,'S46'!$C:$BQ,30,0)</f>
        <v>534</v>
      </c>
      <c r="Z119" s="66">
        <f>VLOOKUP($A119,'S46'!$C:$BQ,52,0)</f>
        <v>125</v>
      </c>
      <c r="AA119" s="66">
        <f>VLOOKUP($A119,'S46'!$C:$BQ,59,0)</f>
        <v>0</v>
      </c>
      <c r="AB119" s="66">
        <f>VLOOKUP($A119,'S46'!$C:$BQ,60,0)</f>
        <v>1</v>
      </c>
      <c r="AC119" s="58" t="e">
        <f>VLOOKUP($A119,'S47'!$C:$BQ,32,0)</f>
        <v>#N/A</v>
      </c>
      <c r="AD119" s="58" t="e">
        <f>VLOOKUP($A119,'S47'!$C:$BQ,39,0)</f>
        <v>#N/A</v>
      </c>
      <c r="AE119" s="58" t="e">
        <f>VLOOKUP($A119,'S47'!$C:$BQ,40,0)</f>
        <v>#N/A</v>
      </c>
      <c r="AF119" s="58" t="e">
        <f>VLOOKUP($A119,'S47'!$C:$BQ,22,0)</f>
        <v>#N/A</v>
      </c>
      <c r="AG119" s="66" t="e">
        <f>VLOOKUP($A119,'S47'!$C:$BQ,29,0)</f>
        <v>#N/A</v>
      </c>
      <c r="AH119" s="66" t="e">
        <f>VLOOKUP($A119,'S47'!$C:$BQ,30,0)</f>
        <v>#N/A</v>
      </c>
      <c r="AI119" s="66" t="e">
        <f>VLOOKUP($A119,'S47'!$C:$BQ,52,0)</f>
        <v>#N/A</v>
      </c>
      <c r="AJ119" s="66" t="e">
        <f>VLOOKUP($A119,'S47'!$C:$BQ,59,0)</f>
        <v>#N/A</v>
      </c>
      <c r="AK119" s="66" t="e">
        <f>VLOOKUP($A119,'S47'!$C:$BQ,60,0)</f>
        <v>#N/A</v>
      </c>
      <c r="AL119" s="58" t="e">
        <f>VLOOKUP($A119,'S48'!$C:$BQ,32,0)</f>
        <v>#N/A</v>
      </c>
      <c r="AM119" s="58" t="e">
        <f>VLOOKUP($A119,'S48'!$C:$BQ,39,0)</f>
        <v>#N/A</v>
      </c>
      <c r="AN119" s="58" t="e">
        <f>VLOOKUP($A119,'S48'!$C:$BQ,40,0)</f>
        <v>#N/A</v>
      </c>
      <c r="AO119" s="58" t="e">
        <f>VLOOKUP($A119,'S48'!$C:$BQ,22,0)</f>
        <v>#N/A</v>
      </c>
      <c r="AP119" s="66" t="e">
        <f>VLOOKUP($A119,'S48'!$C:$BQ,29,0)</f>
        <v>#N/A</v>
      </c>
      <c r="AQ119" s="66" t="e">
        <f>VLOOKUP($A119,'S48'!$C:$BQ,30,0)</f>
        <v>#N/A</v>
      </c>
      <c r="AR119" s="66" t="e">
        <f>VLOOKUP($A119,'S48'!$C:$BQ,52,0)</f>
        <v>#N/A</v>
      </c>
      <c r="AS119" s="66" t="e">
        <f>VLOOKUP($A119,'S48'!$C:$BQ,59,0)</f>
        <v>#N/A</v>
      </c>
      <c r="AT119" s="66" t="e">
        <f>VLOOKUP($A119,'S48'!$C:$BQ,60,0)</f>
        <v>#N/A</v>
      </c>
      <c r="AU119" s="58" t="e">
        <f>VLOOKUP($A119,'S49'!$C:$BQ,32,0)</f>
        <v>#N/A</v>
      </c>
      <c r="AV119" s="58" t="e">
        <f>VLOOKUP($A119,'S49'!$C:$BQ,39,0)</f>
        <v>#N/A</v>
      </c>
      <c r="AW119" s="58" t="e">
        <f>VLOOKUP($A119,'S49'!$C:$BQ,40,0)</f>
        <v>#N/A</v>
      </c>
      <c r="AX119" s="58" t="e">
        <f>VLOOKUP($A119,'S49'!$C:$BQ,22,0)</f>
        <v>#N/A</v>
      </c>
      <c r="AY119" s="66" t="e">
        <f>VLOOKUP($A119,'S49'!$C:$BQ,29,0)</f>
        <v>#N/A</v>
      </c>
      <c r="AZ119" s="66" t="e">
        <f>VLOOKUP($A119,'S49'!$C:$BQ,30,0)</f>
        <v>#N/A</v>
      </c>
      <c r="BA119" s="66" t="e">
        <f>VLOOKUP($A119,'S49'!$C:$BQ,52,0)</f>
        <v>#N/A</v>
      </c>
      <c r="BB119" s="66" t="e">
        <f>VLOOKUP($A119,'S49'!$C:$BQ,59,0)</f>
        <v>#N/A</v>
      </c>
      <c r="BC119" s="66" t="e">
        <f>VLOOKUP($A119,'S49'!$C:$BQ,60,0)</f>
        <v>#N/A</v>
      </c>
      <c r="BD119" s="58" t="e">
        <f>VLOOKUP($A119,'S50'!$C:$BQ,32,0)</f>
        <v>#N/A</v>
      </c>
      <c r="BE119" s="58" t="e">
        <f>VLOOKUP($A119,'S50'!$C:$BQ,39,0)</f>
        <v>#N/A</v>
      </c>
      <c r="BF119" s="58" t="e">
        <f>VLOOKUP($A119,'S50'!$C:$BQ,40,0)</f>
        <v>#N/A</v>
      </c>
      <c r="BG119" s="58" t="e">
        <f>VLOOKUP($A119,'S50'!$C:$BQ,22,0)</f>
        <v>#N/A</v>
      </c>
      <c r="BH119" s="66" t="e">
        <f>VLOOKUP($A119,'S50'!$C:$BQ,29,0)</f>
        <v>#N/A</v>
      </c>
      <c r="BI119" s="66" t="e">
        <f>VLOOKUP($A119,'S50'!$C:$BQ,30,0)</f>
        <v>#N/A</v>
      </c>
      <c r="BJ119" s="66" t="e">
        <f>VLOOKUP($A119,'S50'!$C:$BQ,52,0)</f>
        <v>#N/A</v>
      </c>
      <c r="BK119" s="66" t="e">
        <f>VLOOKUP($A119,'S50'!$C:$BQ,59,0)</f>
        <v>#N/A</v>
      </c>
      <c r="BL119" s="66" t="e">
        <f>VLOOKUP($A119,'S50'!$C:$BQ,60,0)</f>
        <v>#N/A</v>
      </c>
    </row>
    <row r="120" spans="1:64" x14ac:dyDescent="0.2">
      <c r="A120" s="57" t="s">
        <v>183</v>
      </c>
      <c r="B120" s="58">
        <f>VLOOKUP($A120,'S0 remplacer avec S44'!$C:$BQ,32,0)</f>
        <v>144.25</v>
      </c>
      <c r="C120" s="58">
        <f>VLOOKUP($A120,'S0 remplacer avec S44'!$C:$BQ,39,0)</f>
        <v>12</v>
      </c>
      <c r="D120" s="58">
        <f>VLOOKUP($A120,'S0 remplacer avec S44'!$C:$BQ,40,0)</f>
        <v>43</v>
      </c>
      <c r="E120" s="58">
        <f>VLOOKUP($A120,'S0 remplacer avec S44'!$C:$BQ,22,0)</f>
        <v>1037.87886</v>
      </c>
      <c r="F120" s="66">
        <f>VLOOKUP($A120,'S0 remplacer avec S44'!$C:$BQ,29,0)</f>
        <v>382</v>
      </c>
      <c r="G120" s="66">
        <f>VLOOKUP($A120,'S0 remplacer avec S44'!$C:$BQ,30,0)</f>
        <v>665</v>
      </c>
      <c r="H120" s="66">
        <f>VLOOKUP($A120,'S0 remplacer avec S44'!$C:$BQ,52,0)</f>
        <v>78.2</v>
      </c>
      <c r="I120" s="66">
        <f>VLOOKUP($A120,'S0 remplacer avec S44'!$C:$BQ,59,0)</f>
        <v>2</v>
      </c>
      <c r="J120" s="66">
        <f>VLOOKUP($A120,'S0 remplacer avec S44'!$C:$BQ,60,0)</f>
        <v>17</v>
      </c>
      <c r="K120" s="58">
        <f>VLOOKUP($A120,'S45'!$C:$BQ,32,0)</f>
        <v>145</v>
      </c>
      <c r="L120" s="58">
        <f>VLOOKUP($A120,'S45'!$C:$BQ,39,0)</f>
        <v>12</v>
      </c>
      <c r="M120" s="58">
        <f>VLOOKUP($A120,'S45'!$C:$BQ,40,0)</f>
        <v>43</v>
      </c>
      <c r="N120" s="58">
        <f>VLOOKUP($A120,'S45'!$C:$BQ,22,0)</f>
        <v>1045.0889299999999</v>
      </c>
      <c r="O120" s="66">
        <f>VLOOKUP($A120,'S45'!$C:$BQ,29,0)</f>
        <v>374</v>
      </c>
      <c r="P120" s="66">
        <f>VLOOKUP($A120,'S45'!$C:$BQ,30,0)</f>
        <v>658</v>
      </c>
      <c r="Q120" s="66">
        <f>VLOOKUP($A120,'S45'!$C:$BQ,52,0)</f>
        <v>83.2</v>
      </c>
      <c r="R120" s="66">
        <f>VLOOKUP($A120,'S45'!$C:$BQ,59,0)</f>
        <v>0</v>
      </c>
      <c r="S120" s="66">
        <f>VLOOKUP($A120,'S45'!$C:$BQ,60,0)</f>
        <v>12</v>
      </c>
      <c r="T120" s="58">
        <f>VLOOKUP($A120,'S46'!$C:$BQ,32,0)</f>
        <v>146</v>
      </c>
      <c r="U120" s="58">
        <f>VLOOKUP($A120,'S46'!$C:$BQ,39,0)</f>
        <v>11</v>
      </c>
      <c r="V120" s="58">
        <f>VLOOKUP($A120,'S46'!$C:$BQ,40,0)</f>
        <v>42</v>
      </c>
      <c r="W120" s="58">
        <f>VLOOKUP($A120,'S46'!$C:$BQ,22,0)</f>
        <v>1050.08323</v>
      </c>
      <c r="X120" s="66">
        <f>VLOOKUP($A120,'S46'!$C:$BQ,29,0)</f>
        <v>369</v>
      </c>
      <c r="Y120" s="66">
        <f>VLOOKUP($A120,'S46'!$C:$BQ,30,0)</f>
        <v>653</v>
      </c>
      <c r="Z120" s="66">
        <f>VLOOKUP($A120,'S46'!$C:$BQ,52,0)</f>
        <v>84.2</v>
      </c>
      <c r="AA120" s="66">
        <f>VLOOKUP($A120,'S46'!$C:$BQ,59,0)</f>
        <v>0</v>
      </c>
      <c r="AB120" s="66">
        <f>VLOOKUP($A120,'S46'!$C:$BQ,60,0)</f>
        <v>11</v>
      </c>
      <c r="AC120" s="58" t="e">
        <f>VLOOKUP($A120,'S47'!$C:$BQ,32,0)</f>
        <v>#N/A</v>
      </c>
      <c r="AD120" s="58" t="e">
        <f>VLOOKUP($A120,'S47'!$C:$BQ,39,0)</f>
        <v>#N/A</v>
      </c>
      <c r="AE120" s="58" t="e">
        <f>VLOOKUP($A120,'S47'!$C:$BQ,40,0)</f>
        <v>#N/A</v>
      </c>
      <c r="AF120" s="58" t="e">
        <f>VLOOKUP($A120,'S47'!$C:$BQ,22,0)</f>
        <v>#N/A</v>
      </c>
      <c r="AG120" s="66" t="e">
        <f>VLOOKUP($A120,'S47'!$C:$BQ,29,0)</f>
        <v>#N/A</v>
      </c>
      <c r="AH120" s="66" t="e">
        <f>VLOOKUP($A120,'S47'!$C:$BQ,30,0)</f>
        <v>#N/A</v>
      </c>
      <c r="AI120" s="66" t="e">
        <f>VLOOKUP($A120,'S47'!$C:$BQ,52,0)</f>
        <v>#N/A</v>
      </c>
      <c r="AJ120" s="66" t="e">
        <f>VLOOKUP($A120,'S47'!$C:$BQ,59,0)</f>
        <v>#N/A</v>
      </c>
      <c r="AK120" s="66" t="e">
        <f>VLOOKUP($A120,'S47'!$C:$BQ,60,0)</f>
        <v>#N/A</v>
      </c>
      <c r="AL120" s="58" t="e">
        <f>VLOOKUP($A120,'S48'!$C:$BQ,32,0)</f>
        <v>#N/A</v>
      </c>
      <c r="AM120" s="58" t="e">
        <f>VLOOKUP($A120,'S48'!$C:$BQ,39,0)</f>
        <v>#N/A</v>
      </c>
      <c r="AN120" s="58" t="e">
        <f>VLOOKUP($A120,'S48'!$C:$BQ,40,0)</f>
        <v>#N/A</v>
      </c>
      <c r="AO120" s="58" t="e">
        <f>VLOOKUP($A120,'S48'!$C:$BQ,22,0)</f>
        <v>#N/A</v>
      </c>
      <c r="AP120" s="66" t="e">
        <f>VLOOKUP($A120,'S48'!$C:$BQ,29,0)</f>
        <v>#N/A</v>
      </c>
      <c r="AQ120" s="66" t="e">
        <f>VLOOKUP($A120,'S48'!$C:$BQ,30,0)</f>
        <v>#N/A</v>
      </c>
      <c r="AR120" s="66" t="e">
        <f>VLOOKUP($A120,'S48'!$C:$BQ,52,0)</f>
        <v>#N/A</v>
      </c>
      <c r="AS120" s="66" t="e">
        <f>VLOOKUP($A120,'S48'!$C:$BQ,59,0)</f>
        <v>#N/A</v>
      </c>
      <c r="AT120" s="66" t="e">
        <f>VLOOKUP($A120,'S48'!$C:$BQ,60,0)</f>
        <v>#N/A</v>
      </c>
      <c r="AU120" s="58" t="e">
        <f>VLOOKUP($A120,'S49'!$C:$BQ,32,0)</f>
        <v>#N/A</v>
      </c>
      <c r="AV120" s="58" t="e">
        <f>VLOOKUP($A120,'S49'!$C:$BQ,39,0)</f>
        <v>#N/A</v>
      </c>
      <c r="AW120" s="58" t="e">
        <f>VLOOKUP($A120,'S49'!$C:$BQ,40,0)</f>
        <v>#N/A</v>
      </c>
      <c r="AX120" s="58" t="e">
        <f>VLOOKUP($A120,'S49'!$C:$BQ,22,0)</f>
        <v>#N/A</v>
      </c>
      <c r="AY120" s="66" t="e">
        <f>VLOOKUP($A120,'S49'!$C:$BQ,29,0)</f>
        <v>#N/A</v>
      </c>
      <c r="AZ120" s="66" t="e">
        <f>VLOOKUP($A120,'S49'!$C:$BQ,30,0)</f>
        <v>#N/A</v>
      </c>
      <c r="BA120" s="66" t="e">
        <f>VLOOKUP($A120,'S49'!$C:$BQ,52,0)</f>
        <v>#N/A</v>
      </c>
      <c r="BB120" s="66" t="e">
        <f>VLOOKUP($A120,'S49'!$C:$BQ,59,0)</f>
        <v>#N/A</v>
      </c>
      <c r="BC120" s="66" t="e">
        <f>VLOOKUP($A120,'S49'!$C:$BQ,60,0)</f>
        <v>#N/A</v>
      </c>
      <c r="BD120" s="58" t="e">
        <f>VLOOKUP($A120,'S50'!$C:$BQ,32,0)</f>
        <v>#N/A</v>
      </c>
      <c r="BE120" s="58" t="e">
        <f>VLOOKUP($A120,'S50'!$C:$BQ,39,0)</f>
        <v>#N/A</v>
      </c>
      <c r="BF120" s="58" t="e">
        <f>VLOOKUP($A120,'S50'!$C:$BQ,40,0)</f>
        <v>#N/A</v>
      </c>
      <c r="BG120" s="58" t="e">
        <f>VLOOKUP($A120,'S50'!$C:$BQ,22,0)</f>
        <v>#N/A</v>
      </c>
      <c r="BH120" s="66" t="e">
        <f>VLOOKUP($A120,'S50'!$C:$BQ,29,0)</f>
        <v>#N/A</v>
      </c>
      <c r="BI120" s="66" t="e">
        <f>VLOOKUP($A120,'S50'!$C:$BQ,30,0)</f>
        <v>#N/A</v>
      </c>
      <c r="BJ120" s="66" t="e">
        <f>VLOOKUP($A120,'S50'!$C:$BQ,52,0)</f>
        <v>#N/A</v>
      </c>
      <c r="BK120" s="66" t="e">
        <f>VLOOKUP($A120,'S50'!$C:$BQ,59,0)</f>
        <v>#N/A</v>
      </c>
      <c r="BL120" s="66" t="e">
        <f>VLOOKUP($A120,'S50'!$C:$BQ,60,0)</f>
        <v>#N/A</v>
      </c>
    </row>
    <row r="121" spans="1:64" x14ac:dyDescent="0.2">
      <c r="A121" s="57" t="s">
        <v>184</v>
      </c>
      <c r="B121" s="58">
        <f>VLOOKUP($A121,'S0 remplacer avec S44'!$C:$BQ,32,0)</f>
        <v>224.4</v>
      </c>
      <c r="C121" s="58">
        <f>VLOOKUP($A121,'S0 remplacer avec S44'!$C:$BQ,39,0)</f>
        <v>185</v>
      </c>
      <c r="D121" s="58">
        <f>VLOOKUP($A121,'S0 remplacer avec S44'!$C:$BQ,40,0)</f>
        <v>267</v>
      </c>
      <c r="E121" s="58">
        <f>VLOOKUP($A121,'S0 remplacer avec S44'!$C:$BQ,22,0)</f>
        <v>3625.1861549999999</v>
      </c>
      <c r="F121" s="66">
        <f>VLOOKUP($A121,'S0 remplacer avec S44'!$C:$BQ,29,0)</f>
        <v>95</v>
      </c>
      <c r="G121" s="66">
        <f>VLOOKUP($A121,'S0 remplacer avec S44'!$C:$BQ,30,0)</f>
        <v>839</v>
      </c>
      <c r="H121" s="66">
        <f>VLOOKUP($A121,'S0 remplacer avec S44'!$C:$BQ,52,0)</f>
        <v>206.6</v>
      </c>
      <c r="I121" s="66">
        <f>VLOOKUP($A121,'S0 remplacer avec S44'!$C:$BQ,59,0)</f>
        <v>2</v>
      </c>
      <c r="J121" s="66">
        <f>VLOOKUP($A121,'S0 remplacer avec S44'!$C:$BQ,60,0)</f>
        <v>43</v>
      </c>
      <c r="K121" s="58">
        <f>VLOOKUP($A121,'S45'!$C:$BQ,32,0)</f>
        <v>225.4</v>
      </c>
      <c r="L121" s="58">
        <f>VLOOKUP($A121,'S45'!$C:$BQ,39,0)</f>
        <v>184</v>
      </c>
      <c r="M121" s="58">
        <f>VLOOKUP($A121,'S45'!$C:$BQ,40,0)</f>
        <v>266</v>
      </c>
      <c r="N121" s="58">
        <f>VLOOKUP($A121,'S45'!$C:$BQ,22,0)</f>
        <v>3713.3519449999999</v>
      </c>
      <c r="O121" s="66">
        <f>VLOOKUP($A121,'S45'!$C:$BQ,29,0)</f>
        <v>7</v>
      </c>
      <c r="P121" s="66">
        <f>VLOOKUP($A121,'S45'!$C:$BQ,30,0)</f>
        <v>751</v>
      </c>
      <c r="Q121" s="66">
        <f>VLOOKUP($A121,'S45'!$C:$BQ,52,0)</f>
        <v>209.6</v>
      </c>
      <c r="R121" s="66">
        <f>VLOOKUP($A121,'S45'!$C:$BQ,59,0)</f>
        <v>0</v>
      </c>
      <c r="S121" s="66">
        <f>VLOOKUP($A121,'S45'!$C:$BQ,60,0)</f>
        <v>40</v>
      </c>
      <c r="T121" s="58">
        <f>VLOOKUP($A121,'S46'!$C:$BQ,32,0)</f>
        <v>225.4</v>
      </c>
      <c r="U121" s="58">
        <f>VLOOKUP($A121,'S46'!$C:$BQ,39,0)</f>
        <v>184</v>
      </c>
      <c r="V121" s="58">
        <f>VLOOKUP($A121,'S46'!$C:$BQ,40,0)</f>
        <v>266</v>
      </c>
      <c r="W121" s="58">
        <f>VLOOKUP($A121,'S46'!$C:$BQ,22,0)</f>
        <v>3717.3947549999998</v>
      </c>
      <c r="X121" s="66">
        <f>VLOOKUP($A121,'S46'!$C:$BQ,29,0)</f>
        <v>3</v>
      </c>
      <c r="Y121" s="66">
        <f>VLOOKUP($A121,'S46'!$C:$BQ,30,0)</f>
        <v>747</v>
      </c>
      <c r="Z121" s="66">
        <f>VLOOKUP($A121,'S46'!$C:$BQ,52,0)</f>
        <v>209.6</v>
      </c>
      <c r="AA121" s="66">
        <f>VLOOKUP($A121,'S46'!$C:$BQ,59,0)</f>
        <v>0</v>
      </c>
      <c r="AB121" s="66">
        <f>VLOOKUP($A121,'S46'!$C:$BQ,60,0)</f>
        <v>40</v>
      </c>
      <c r="AC121" s="58" t="e">
        <f>VLOOKUP($A121,'S47'!$C:$BQ,32,0)</f>
        <v>#N/A</v>
      </c>
      <c r="AD121" s="58" t="e">
        <f>VLOOKUP($A121,'S47'!$C:$BQ,39,0)</f>
        <v>#N/A</v>
      </c>
      <c r="AE121" s="58" t="e">
        <f>VLOOKUP($A121,'S47'!$C:$BQ,40,0)</f>
        <v>#N/A</v>
      </c>
      <c r="AF121" s="58" t="e">
        <f>VLOOKUP($A121,'S47'!$C:$BQ,22,0)</f>
        <v>#N/A</v>
      </c>
      <c r="AG121" s="66" t="e">
        <f>VLOOKUP($A121,'S47'!$C:$BQ,29,0)</f>
        <v>#N/A</v>
      </c>
      <c r="AH121" s="66" t="e">
        <f>VLOOKUP($A121,'S47'!$C:$BQ,30,0)</f>
        <v>#N/A</v>
      </c>
      <c r="AI121" s="66" t="e">
        <f>VLOOKUP($A121,'S47'!$C:$BQ,52,0)</f>
        <v>#N/A</v>
      </c>
      <c r="AJ121" s="66" t="e">
        <f>VLOOKUP($A121,'S47'!$C:$BQ,59,0)</f>
        <v>#N/A</v>
      </c>
      <c r="AK121" s="66" t="e">
        <f>VLOOKUP($A121,'S47'!$C:$BQ,60,0)</f>
        <v>#N/A</v>
      </c>
      <c r="AL121" s="58" t="e">
        <f>VLOOKUP($A121,'S48'!$C:$BQ,32,0)</f>
        <v>#N/A</v>
      </c>
      <c r="AM121" s="58" t="e">
        <f>VLOOKUP($A121,'S48'!$C:$BQ,39,0)</f>
        <v>#N/A</v>
      </c>
      <c r="AN121" s="58" t="e">
        <f>VLOOKUP($A121,'S48'!$C:$BQ,40,0)</f>
        <v>#N/A</v>
      </c>
      <c r="AO121" s="58" t="e">
        <f>VLOOKUP($A121,'S48'!$C:$BQ,22,0)</f>
        <v>#N/A</v>
      </c>
      <c r="AP121" s="66" t="e">
        <f>VLOOKUP($A121,'S48'!$C:$BQ,29,0)</f>
        <v>#N/A</v>
      </c>
      <c r="AQ121" s="66" t="e">
        <f>VLOOKUP($A121,'S48'!$C:$BQ,30,0)</f>
        <v>#N/A</v>
      </c>
      <c r="AR121" s="66" t="e">
        <f>VLOOKUP($A121,'S48'!$C:$BQ,52,0)</f>
        <v>#N/A</v>
      </c>
      <c r="AS121" s="66" t="e">
        <f>VLOOKUP($A121,'S48'!$C:$BQ,59,0)</f>
        <v>#N/A</v>
      </c>
      <c r="AT121" s="66" t="e">
        <f>VLOOKUP($A121,'S48'!$C:$BQ,60,0)</f>
        <v>#N/A</v>
      </c>
      <c r="AU121" s="58" t="e">
        <f>VLOOKUP($A121,'S49'!$C:$BQ,32,0)</f>
        <v>#N/A</v>
      </c>
      <c r="AV121" s="58" t="e">
        <f>VLOOKUP($A121,'S49'!$C:$BQ,39,0)</f>
        <v>#N/A</v>
      </c>
      <c r="AW121" s="58" t="e">
        <f>VLOOKUP($A121,'S49'!$C:$BQ,40,0)</f>
        <v>#N/A</v>
      </c>
      <c r="AX121" s="58" t="e">
        <f>VLOOKUP($A121,'S49'!$C:$BQ,22,0)</f>
        <v>#N/A</v>
      </c>
      <c r="AY121" s="66" t="e">
        <f>VLOOKUP($A121,'S49'!$C:$BQ,29,0)</f>
        <v>#N/A</v>
      </c>
      <c r="AZ121" s="66" t="e">
        <f>VLOOKUP($A121,'S49'!$C:$BQ,30,0)</f>
        <v>#N/A</v>
      </c>
      <c r="BA121" s="66" t="e">
        <f>VLOOKUP($A121,'S49'!$C:$BQ,52,0)</f>
        <v>#N/A</v>
      </c>
      <c r="BB121" s="66" t="e">
        <f>VLOOKUP($A121,'S49'!$C:$BQ,59,0)</f>
        <v>#N/A</v>
      </c>
      <c r="BC121" s="66" t="e">
        <f>VLOOKUP($A121,'S49'!$C:$BQ,60,0)</f>
        <v>#N/A</v>
      </c>
      <c r="BD121" s="58" t="e">
        <f>VLOOKUP($A121,'S50'!$C:$BQ,32,0)</f>
        <v>#N/A</v>
      </c>
      <c r="BE121" s="58" t="e">
        <f>VLOOKUP($A121,'S50'!$C:$BQ,39,0)</f>
        <v>#N/A</v>
      </c>
      <c r="BF121" s="58" t="e">
        <f>VLOOKUP($A121,'S50'!$C:$BQ,40,0)</f>
        <v>#N/A</v>
      </c>
      <c r="BG121" s="58" t="e">
        <f>VLOOKUP($A121,'S50'!$C:$BQ,22,0)</f>
        <v>#N/A</v>
      </c>
      <c r="BH121" s="66" t="e">
        <f>VLOOKUP($A121,'S50'!$C:$BQ,29,0)</f>
        <v>#N/A</v>
      </c>
      <c r="BI121" s="66" t="e">
        <f>VLOOKUP($A121,'S50'!$C:$BQ,30,0)</f>
        <v>#N/A</v>
      </c>
      <c r="BJ121" s="66" t="e">
        <f>VLOOKUP($A121,'S50'!$C:$BQ,52,0)</f>
        <v>#N/A</v>
      </c>
      <c r="BK121" s="66" t="e">
        <f>VLOOKUP($A121,'S50'!$C:$BQ,59,0)</f>
        <v>#N/A</v>
      </c>
      <c r="BL121" s="66" t="e">
        <f>VLOOKUP($A121,'S50'!$C:$BQ,60,0)</f>
        <v>#N/A</v>
      </c>
    </row>
    <row r="122" spans="1:64" x14ac:dyDescent="0.2">
      <c r="A122" s="57" t="s">
        <v>185</v>
      </c>
      <c r="B122" s="58">
        <f>VLOOKUP($A122,'S0 remplacer avec S44'!$C:$BQ,32,0)</f>
        <v>133.85</v>
      </c>
      <c r="C122" s="58">
        <f>VLOOKUP($A122,'S0 remplacer avec S44'!$C:$BQ,39,0)</f>
        <v>42</v>
      </c>
      <c r="D122" s="58">
        <f>VLOOKUP($A122,'S0 remplacer avec S44'!$C:$BQ,40,0)</f>
        <v>77</v>
      </c>
      <c r="E122" s="58">
        <f>VLOOKUP($A122,'S0 remplacer avec S44'!$C:$BQ,22,0)</f>
        <v>1257.339655</v>
      </c>
      <c r="F122" s="66">
        <f>VLOOKUP($A122,'S0 remplacer avec S44'!$C:$BQ,29,0)</f>
        <v>337</v>
      </c>
      <c r="G122" s="66">
        <f>VLOOKUP($A122,'S0 remplacer avec S44'!$C:$BQ,30,0)</f>
        <v>656</v>
      </c>
      <c r="H122" s="66">
        <f>VLOOKUP($A122,'S0 remplacer avec S44'!$C:$BQ,52,0)</f>
        <v>101</v>
      </c>
      <c r="I122" s="66">
        <f>VLOOKUP($A122,'S0 remplacer avec S44'!$C:$BQ,59,0)</f>
        <v>0</v>
      </c>
      <c r="J122" s="66">
        <f>VLOOKUP($A122,'S0 remplacer avec S44'!$C:$BQ,60,0)</f>
        <v>6</v>
      </c>
      <c r="K122" s="58">
        <f>VLOOKUP($A122,'S45'!$C:$BQ,32,0)</f>
        <v>135.35</v>
      </c>
      <c r="L122" s="58">
        <f>VLOOKUP($A122,'S45'!$C:$BQ,39,0)</f>
        <v>40</v>
      </c>
      <c r="M122" s="58">
        <f>VLOOKUP($A122,'S45'!$C:$BQ,40,0)</f>
        <v>75</v>
      </c>
      <c r="N122" s="58">
        <f>VLOOKUP($A122,'S45'!$C:$BQ,22,0)</f>
        <v>1308.5062250000001</v>
      </c>
      <c r="O122" s="66">
        <f>VLOOKUP($A122,'S45'!$C:$BQ,29,0)</f>
        <v>286</v>
      </c>
      <c r="P122" s="66">
        <f>VLOOKUP($A122,'S45'!$C:$BQ,30,0)</f>
        <v>605</v>
      </c>
      <c r="Q122" s="66">
        <f>VLOOKUP($A122,'S45'!$C:$BQ,52,0)</f>
        <v>103</v>
      </c>
      <c r="R122" s="66">
        <f>VLOOKUP($A122,'S45'!$C:$BQ,59,0)</f>
        <v>0</v>
      </c>
      <c r="S122" s="66">
        <f>VLOOKUP($A122,'S45'!$C:$BQ,60,0)</f>
        <v>4</v>
      </c>
      <c r="T122" s="58">
        <f>VLOOKUP($A122,'S46'!$C:$BQ,32,0)</f>
        <v>135.35</v>
      </c>
      <c r="U122" s="58">
        <f>VLOOKUP($A122,'S46'!$C:$BQ,39,0)</f>
        <v>40</v>
      </c>
      <c r="V122" s="58">
        <f>VLOOKUP($A122,'S46'!$C:$BQ,40,0)</f>
        <v>75</v>
      </c>
      <c r="W122" s="58">
        <f>VLOOKUP($A122,'S46'!$C:$BQ,22,0)</f>
        <v>1310.940965</v>
      </c>
      <c r="X122" s="66">
        <f>VLOOKUP($A122,'S46'!$C:$BQ,29,0)</f>
        <v>284</v>
      </c>
      <c r="Y122" s="66">
        <f>VLOOKUP($A122,'S46'!$C:$BQ,30,0)</f>
        <v>603</v>
      </c>
      <c r="Z122" s="66">
        <f>VLOOKUP($A122,'S46'!$C:$BQ,52,0)</f>
        <v>103</v>
      </c>
      <c r="AA122" s="66">
        <f>VLOOKUP($A122,'S46'!$C:$BQ,59,0)</f>
        <v>0</v>
      </c>
      <c r="AB122" s="66">
        <f>VLOOKUP($A122,'S46'!$C:$BQ,60,0)</f>
        <v>4</v>
      </c>
      <c r="AC122" s="58" t="e">
        <f>VLOOKUP($A122,'S47'!$C:$BQ,32,0)</f>
        <v>#N/A</v>
      </c>
      <c r="AD122" s="58" t="e">
        <f>VLOOKUP($A122,'S47'!$C:$BQ,39,0)</f>
        <v>#N/A</v>
      </c>
      <c r="AE122" s="58" t="e">
        <f>VLOOKUP($A122,'S47'!$C:$BQ,40,0)</f>
        <v>#N/A</v>
      </c>
      <c r="AF122" s="58" t="e">
        <f>VLOOKUP($A122,'S47'!$C:$BQ,22,0)</f>
        <v>#N/A</v>
      </c>
      <c r="AG122" s="66" t="e">
        <f>VLOOKUP($A122,'S47'!$C:$BQ,29,0)</f>
        <v>#N/A</v>
      </c>
      <c r="AH122" s="66" t="e">
        <f>VLOOKUP($A122,'S47'!$C:$BQ,30,0)</f>
        <v>#N/A</v>
      </c>
      <c r="AI122" s="66" t="e">
        <f>VLOOKUP($A122,'S47'!$C:$BQ,52,0)</f>
        <v>#N/A</v>
      </c>
      <c r="AJ122" s="66" t="e">
        <f>VLOOKUP($A122,'S47'!$C:$BQ,59,0)</f>
        <v>#N/A</v>
      </c>
      <c r="AK122" s="66" t="e">
        <f>VLOOKUP($A122,'S47'!$C:$BQ,60,0)</f>
        <v>#N/A</v>
      </c>
      <c r="AL122" s="58" t="e">
        <f>VLOOKUP($A122,'S48'!$C:$BQ,32,0)</f>
        <v>#N/A</v>
      </c>
      <c r="AM122" s="58" t="e">
        <f>VLOOKUP($A122,'S48'!$C:$BQ,39,0)</f>
        <v>#N/A</v>
      </c>
      <c r="AN122" s="58" t="e">
        <f>VLOOKUP($A122,'S48'!$C:$BQ,40,0)</f>
        <v>#N/A</v>
      </c>
      <c r="AO122" s="58" t="e">
        <f>VLOOKUP($A122,'S48'!$C:$BQ,22,0)</f>
        <v>#N/A</v>
      </c>
      <c r="AP122" s="66" t="e">
        <f>VLOOKUP($A122,'S48'!$C:$BQ,29,0)</f>
        <v>#N/A</v>
      </c>
      <c r="AQ122" s="66" t="e">
        <f>VLOOKUP($A122,'S48'!$C:$BQ,30,0)</f>
        <v>#N/A</v>
      </c>
      <c r="AR122" s="66" t="e">
        <f>VLOOKUP($A122,'S48'!$C:$BQ,52,0)</f>
        <v>#N/A</v>
      </c>
      <c r="AS122" s="66" t="e">
        <f>VLOOKUP($A122,'S48'!$C:$BQ,59,0)</f>
        <v>#N/A</v>
      </c>
      <c r="AT122" s="66" t="e">
        <f>VLOOKUP($A122,'S48'!$C:$BQ,60,0)</f>
        <v>#N/A</v>
      </c>
      <c r="AU122" s="58" t="e">
        <f>VLOOKUP($A122,'S49'!$C:$BQ,32,0)</f>
        <v>#N/A</v>
      </c>
      <c r="AV122" s="58" t="e">
        <f>VLOOKUP($A122,'S49'!$C:$BQ,39,0)</f>
        <v>#N/A</v>
      </c>
      <c r="AW122" s="58" t="e">
        <f>VLOOKUP($A122,'S49'!$C:$BQ,40,0)</f>
        <v>#N/A</v>
      </c>
      <c r="AX122" s="58" t="e">
        <f>VLOOKUP($A122,'S49'!$C:$BQ,22,0)</f>
        <v>#N/A</v>
      </c>
      <c r="AY122" s="66" t="e">
        <f>VLOOKUP($A122,'S49'!$C:$BQ,29,0)</f>
        <v>#N/A</v>
      </c>
      <c r="AZ122" s="66" t="e">
        <f>VLOOKUP($A122,'S49'!$C:$BQ,30,0)</f>
        <v>#N/A</v>
      </c>
      <c r="BA122" s="66" t="e">
        <f>VLOOKUP($A122,'S49'!$C:$BQ,52,0)</f>
        <v>#N/A</v>
      </c>
      <c r="BB122" s="66" t="e">
        <f>VLOOKUP($A122,'S49'!$C:$BQ,59,0)</f>
        <v>#N/A</v>
      </c>
      <c r="BC122" s="66" t="e">
        <f>VLOOKUP($A122,'S49'!$C:$BQ,60,0)</f>
        <v>#N/A</v>
      </c>
      <c r="BD122" s="58" t="e">
        <f>VLOOKUP($A122,'S50'!$C:$BQ,32,0)</f>
        <v>#N/A</v>
      </c>
      <c r="BE122" s="58" t="e">
        <f>VLOOKUP($A122,'S50'!$C:$BQ,39,0)</f>
        <v>#N/A</v>
      </c>
      <c r="BF122" s="58" t="e">
        <f>VLOOKUP($A122,'S50'!$C:$BQ,40,0)</f>
        <v>#N/A</v>
      </c>
      <c r="BG122" s="58" t="e">
        <f>VLOOKUP($A122,'S50'!$C:$BQ,22,0)</f>
        <v>#N/A</v>
      </c>
      <c r="BH122" s="66" t="e">
        <f>VLOOKUP($A122,'S50'!$C:$BQ,29,0)</f>
        <v>#N/A</v>
      </c>
      <c r="BI122" s="66" t="e">
        <f>VLOOKUP($A122,'S50'!$C:$BQ,30,0)</f>
        <v>#N/A</v>
      </c>
      <c r="BJ122" s="66" t="e">
        <f>VLOOKUP($A122,'S50'!$C:$BQ,52,0)</f>
        <v>#N/A</v>
      </c>
      <c r="BK122" s="66" t="e">
        <f>VLOOKUP($A122,'S50'!$C:$BQ,59,0)</f>
        <v>#N/A</v>
      </c>
      <c r="BL122" s="66" t="e">
        <f>VLOOKUP($A122,'S50'!$C:$BQ,60,0)</f>
        <v>#N/A</v>
      </c>
    </row>
    <row r="123" spans="1:64" x14ac:dyDescent="0.2">
      <c r="A123" s="57" t="s">
        <v>186</v>
      </c>
      <c r="B123" s="58">
        <f>VLOOKUP($A123,'S0 remplacer avec S44'!$C:$BQ,32,0)</f>
        <v>251</v>
      </c>
      <c r="C123" s="58">
        <f>VLOOKUP($A123,'S0 remplacer avec S44'!$C:$BQ,39,0)</f>
        <v>148</v>
      </c>
      <c r="D123" s="58">
        <f>VLOOKUP($A123,'S0 remplacer avec S44'!$C:$BQ,40,0)</f>
        <v>228</v>
      </c>
      <c r="E123" s="58">
        <f>VLOOKUP($A123,'S0 remplacer avec S44'!$C:$BQ,22,0)</f>
        <v>2979.1891049999999</v>
      </c>
      <c r="F123" s="66">
        <f>VLOOKUP($A123,'S0 remplacer avec S44'!$C:$BQ,29,0)</f>
        <v>648</v>
      </c>
      <c r="G123" s="66">
        <f>VLOOKUP($A123,'S0 remplacer avec S44'!$C:$BQ,30,0)</f>
        <v>1373</v>
      </c>
      <c r="H123" s="66">
        <f>VLOOKUP($A123,'S0 remplacer avec S44'!$C:$BQ,52,0)</f>
        <v>213.6</v>
      </c>
      <c r="I123" s="66">
        <f>VLOOKUP($A123,'S0 remplacer avec S44'!$C:$BQ,59,0)</f>
        <v>0</v>
      </c>
      <c r="J123" s="66">
        <f>VLOOKUP($A123,'S0 remplacer avec S44'!$C:$BQ,60,0)</f>
        <v>30</v>
      </c>
      <c r="K123" s="58">
        <f>VLOOKUP($A123,'S45'!$C:$BQ,32,0)</f>
        <v>256.5</v>
      </c>
      <c r="L123" s="58">
        <f>VLOOKUP($A123,'S45'!$C:$BQ,39,0)</f>
        <v>143</v>
      </c>
      <c r="M123" s="58">
        <f>VLOOKUP($A123,'S45'!$C:$BQ,40,0)</f>
        <v>223</v>
      </c>
      <c r="N123" s="58">
        <f>VLOOKUP($A123,'S45'!$C:$BQ,22,0)</f>
        <v>3054.2521449999999</v>
      </c>
      <c r="O123" s="66">
        <f>VLOOKUP($A123,'S45'!$C:$BQ,29,0)</f>
        <v>573</v>
      </c>
      <c r="P123" s="66">
        <f>VLOOKUP($A123,'S45'!$C:$BQ,30,0)</f>
        <v>1298</v>
      </c>
      <c r="Q123" s="66">
        <f>VLOOKUP($A123,'S45'!$C:$BQ,52,0)</f>
        <v>217.6</v>
      </c>
      <c r="R123" s="66">
        <f>VLOOKUP($A123,'S45'!$C:$BQ,59,0)</f>
        <v>0</v>
      </c>
      <c r="S123" s="66">
        <f>VLOOKUP($A123,'S45'!$C:$BQ,60,0)</f>
        <v>26</v>
      </c>
      <c r="T123" s="58">
        <f>VLOOKUP($A123,'S46'!$C:$BQ,32,0)</f>
        <v>257.2</v>
      </c>
      <c r="U123" s="58">
        <f>VLOOKUP($A123,'S46'!$C:$BQ,39,0)</f>
        <v>142</v>
      </c>
      <c r="V123" s="58">
        <f>VLOOKUP($A123,'S46'!$C:$BQ,40,0)</f>
        <v>222</v>
      </c>
      <c r="W123" s="58">
        <f>VLOOKUP($A123,'S46'!$C:$BQ,22,0)</f>
        <v>3052.6689150000002</v>
      </c>
      <c r="X123" s="66">
        <f>VLOOKUP($A123,'S46'!$C:$BQ,29,0)</f>
        <v>575</v>
      </c>
      <c r="Y123" s="66">
        <f>VLOOKUP($A123,'S46'!$C:$BQ,30,0)</f>
        <v>1300</v>
      </c>
      <c r="Z123" s="66">
        <f>VLOOKUP($A123,'S46'!$C:$BQ,52,0)</f>
        <v>220.6</v>
      </c>
      <c r="AA123" s="66">
        <f>VLOOKUP($A123,'S46'!$C:$BQ,59,0)</f>
        <v>0</v>
      </c>
      <c r="AB123" s="66">
        <f>VLOOKUP($A123,'S46'!$C:$BQ,60,0)</f>
        <v>23</v>
      </c>
      <c r="AC123" s="58" t="e">
        <f>VLOOKUP($A123,'S47'!$C:$BQ,32,0)</f>
        <v>#N/A</v>
      </c>
      <c r="AD123" s="58" t="e">
        <f>VLOOKUP($A123,'S47'!$C:$BQ,39,0)</f>
        <v>#N/A</v>
      </c>
      <c r="AE123" s="58" t="e">
        <f>VLOOKUP($A123,'S47'!$C:$BQ,40,0)</f>
        <v>#N/A</v>
      </c>
      <c r="AF123" s="58" t="e">
        <f>VLOOKUP($A123,'S47'!$C:$BQ,22,0)</f>
        <v>#N/A</v>
      </c>
      <c r="AG123" s="66" t="e">
        <f>VLOOKUP($A123,'S47'!$C:$BQ,29,0)</f>
        <v>#N/A</v>
      </c>
      <c r="AH123" s="66" t="e">
        <f>VLOOKUP($A123,'S47'!$C:$BQ,30,0)</f>
        <v>#N/A</v>
      </c>
      <c r="AI123" s="66" t="e">
        <f>VLOOKUP($A123,'S47'!$C:$BQ,52,0)</f>
        <v>#N/A</v>
      </c>
      <c r="AJ123" s="66" t="e">
        <f>VLOOKUP($A123,'S47'!$C:$BQ,59,0)</f>
        <v>#N/A</v>
      </c>
      <c r="AK123" s="66" t="e">
        <f>VLOOKUP($A123,'S47'!$C:$BQ,60,0)</f>
        <v>#N/A</v>
      </c>
      <c r="AL123" s="58" t="e">
        <f>VLOOKUP($A123,'S48'!$C:$BQ,32,0)</f>
        <v>#N/A</v>
      </c>
      <c r="AM123" s="58" t="e">
        <f>VLOOKUP($A123,'S48'!$C:$BQ,39,0)</f>
        <v>#N/A</v>
      </c>
      <c r="AN123" s="58" t="e">
        <f>VLOOKUP($A123,'S48'!$C:$BQ,40,0)</f>
        <v>#N/A</v>
      </c>
      <c r="AO123" s="58" t="e">
        <f>VLOOKUP($A123,'S48'!$C:$BQ,22,0)</f>
        <v>#N/A</v>
      </c>
      <c r="AP123" s="66" t="e">
        <f>VLOOKUP($A123,'S48'!$C:$BQ,29,0)</f>
        <v>#N/A</v>
      </c>
      <c r="AQ123" s="66" t="e">
        <f>VLOOKUP($A123,'S48'!$C:$BQ,30,0)</f>
        <v>#N/A</v>
      </c>
      <c r="AR123" s="66" t="e">
        <f>VLOOKUP($A123,'S48'!$C:$BQ,52,0)</f>
        <v>#N/A</v>
      </c>
      <c r="AS123" s="66" t="e">
        <f>VLOOKUP($A123,'S48'!$C:$BQ,59,0)</f>
        <v>#N/A</v>
      </c>
      <c r="AT123" s="66" t="e">
        <f>VLOOKUP($A123,'S48'!$C:$BQ,60,0)</f>
        <v>#N/A</v>
      </c>
      <c r="AU123" s="58" t="e">
        <f>VLOOKUP($A123,'S49'!$C:$BQ,32,0)</f>
        <v>#N/A</v>
      </c>
      <c r="AV123" s="58" t="e">
        <f>VLOOKUP($A123,'S49'!$C:$BQ,39,0)</f>
        <v>#N/A</v>
      </c>
      <c r="AW123" s="58" t="e">
        <f>VLOOKUP($A123,'S49'!$C:$BQ,40,0)</f>
        <v>#N/A</v>
      </c>
      <c r="AX123" s="58" t="e">
        <f>VLOOKUP($A123,'S49'!$C:$BQ,22,0)</f>
        <v>#N/A</v>
      </c>
      <c r="AY123" s="66" t="e">
        <f>VLOOKUP($A123,'S49'!$C:$BQ,29,0)</f>
        <v>#N/A</v>
      </c>
      <c r="AZ123" s="66" t="e">
        <f>VLOOKUP($A123,'S49'!$C:$BQ,30,0)</f>
        <v>#N/A</v>
      </c>
      <c r="BA123" s="66" t="e">
        <f>VLOOKUP($A123,'S49'!$C:$BQ,52,0)</f>
        <v>#N/A</v>
      </c>
      <c r="BB123" s="66" t="e">
        <f>VLOOKUP($A123,'S49'!$C:$BQ,59,0)</f>
        <v>#N/A</v>
      </c>
      <c r="BC123" s="66" t="e">
        <f>VLOOKUP($A123,'S49'!$C:$BQ,60,0)</f>
        <v>#N/A</v>
      </c>
      <c r="BD123" s="58" t="e">
        <f>VLOOKUP($A123,'S50'!$C:$BQ,32,0)</f>
        <v>#N/A</v>
      </c>
      <c r="BE123" s="58" t="e">
        <f>VLOOKUP($A123,'S50'!$C:$BQ,39,0)</f>
        <v>#N/A</v>
      </c>
      <c r="BF123" s="58" t="e">
        <f>VLOOKUP($A123,'S50'!$C:$BQ,40,0)</f>
        <v>#N/A</v>
      </c>
      <c r="BG123" s="58" t="e">
        <f>VLOOKUP($A123,'S50'!$C:$BQ,22,0)</f>
        <v>#N/A</v>
      </c>
      <c r="BH123" s="66" t="e">
        <f>VLOOKUP($A123,'S50'!$C:$BQ,29,0)</f>
        <v>#N/A</v>
      </c>
      <c r="BI123" s="66" t="e">
        <f>VLOOKUP($A123,'S50'!$C:$BQ,30,0)</f>
        <v>#N/A</v>
      </c>
      <c r="BJ123" s="66" t="e">
        <f>VLOOKUP($A123,'S50'!$C:$BQ,52,0)</f>
        <v>#N/A</v>
      </c>
      <c r="BK123" s="66" t="e">
        <f>VLOOKUP($A123,'S50'!$C:$BQ,59,0)</f>
        <v>#N/A</v>
      </c>
      <c r="BL123" s="66" t="e">
        <f>VLOOKUP($A123,'S50'!$C:$BQ,60,0)</f>
        <v>#N/A</v>
      </c>
    </row>
    <row r="124" spans="1:64" x14ac:dyDescent="0.2">
      <c r="A124" s="57" t="s">
        <v>188</v>
      </c>
      <c r="B124" s="58">
        <f>VLOOKUP($A124,'S0 remplacer avec S44'!$C:$BQ,32,0)</f>
        <v>183.5</v>
      </c>
      <c r="C124" s="58">
        <f>VLOOKUP($A124,'S0 remplacer avec S44'!$C:$BQ,39,0)</f>
        <v>1</v>
      </c>
      <c r="D124" s="58">
        <f>VLOOKUP($A124,'S0 remplacer avec S44'!$C:$BQ,40,0)</f>
        <v>38</v>
      </c>
      <c r="E124" s="58">
        <f>VLOOKUP($A124,'S0 remplacer avec S44'!$C:$BQ,22,0)</f>
        <v>1965.5979</v>
      </c>
      <c r="F124" s="66">
        <f>VLOOKUP($A124,'S0 remplacer avec S44'!$C:$BQ,29,0)</f>
        <v>0</v>
      </c>
      <c r="G124" s="66">
        <f>VLOOKUP($A124,'S0 remplacer avec S44'!$C:$BQ,30,0)</f>
        <v>44</v>
      </c>
      <c r="H124" s="66">
        <f>VLOOKUP($A124,'S0 remplacer avec S44'!$C:$BQ,52,0)</f>
        <v>125.4</v>
      </c>
      <c r="I124" s="66">
        <f>VLOOKUP($A124,'S0 remplacer avec S44'!$C:$BQ,59,0)</f>
        <v>0</v>
      </c>
      <c r="J124" s="66">
        <f>VLOOKUP($A124,'S0 remplacer avec S44'!$C:$BQ,60,0)</f>
        <v>0</v>
      </c>
      <c r="K124" s="58">
        <f>VLOOKUP($A124,'S45'!$C:$BQ,32,0)</f>
        <v>187</v>
      </c>
      <c r="L124" s="58">
        <f>VLOOKUP($A124,'S45'!$C:$BQ,39,0)</f>
        <v>0</v>
      </c>
      <c r="M124" s="58">
        <f>VLOOKUP($A124,'S45'!$C:$BQ,40,0)</f>
        <v>34</v>
      </c>
      <c r="N124" s="58">
        <f>VLOOKUP($A124,'S45'!$C:$BQ,22,0)</f>
        <v>1973.76368</v>
      </c>
      <c r="O124" s="66">
        <f>VLOOKUP($A124,'S45'!$C:$BQ,29,0)</f>
        <v>0</v>
      </c>
      <c r="P124" s="66">
        <f>VLOOKUP($A124,'S45'!$C:$BQ,30,0)</f>
        <v>35</v>
      </c>
      <c r="Q124" s="66">
        <f>VLOOKUP($A124,'S45'!$C:$BQ,52,0)</f>
        <v>125.4</v>
      </c>
      <c r="R124" s="66">
        <f>VLOOKUP($A124,'S45'!$C:$BQ,59,0)</f>
        <v>0</v>
      </c>
      <c r="S124" s="66">
        <f>VLOOKUP($A124,'S45'!$C:$BQ,60,0)</f>
        <v>0</v>
      </c>
      <c r="T124" s="58">
        <f>VLOOKUP($A124,'S46'!$C:$BQ,32,0)</f>
        <v>187</v>
      </c>
      <c r="U124" s="58">
        <f>VLOOKUP($A124,'S46'!$C:$BQ,39,0)</f>
        <v>0</v>
      </c>
      <c r="V124" s="58">
        <f>VLOOKUP($A124,'S46'!$C:$BQ,40,0)</f>
        <v>34</v>
      </c>
      <c r="W124" s="58">
        <f>VLOOKUP($A124,'S46'!$C:$BQ,22,0)</f>
        <v>1966.57457</v>
      </c>
      <c r="X124" s="66">
        <f>VLOOKUP($A124,'S46'!$C:$BQ,29,0)</f>
        <v>0</v>
      </c>
      <c r="Y124" s="66">
        <f>VLOOKUP($A124,'S46'!$C:$BQ,30,0)</f>
        <v>43</v>
      </c>
      <c r="Z124" s="66">
        <f>VLOOKUP($A124,'S46'!$C:$BQ,52,0)</f>
        <v>125.4</v>
      </c>
      <c r="AA124" s="66">
        <f>VLOOKUP($A124,'S46'!$C:$BQ,59,0)</f>
        <v>0</v>
      </c>
      <c r="AB124" s="66">
        <f>VLOOKUP($A124,'S46'!$C:$BQ,60,0)</f>
        <v>0</v>
      </c>
      <c r="AC124" s="58" t="e">
        <f>VLOOKUP($A124,'S47'!$C:$BQ,32,0)</f>
        <v>#N/A</v>
      </c>
      <c r="AD124" s="58" t="e">
        <f>VLOOKUP($A124,'S47'!$C:$BQ,39,0)</f>
        <v>#N/A</v>
      </c>
      <c r="AE124" s="58" t="e">
        <f>VLOOKUP($A124,'S47'!$C:$BQ,40,0)</f>
        <v>#N/A</v>
      </c>
      <c r="AF124" s="58" t="e">
        <f>VLOOKUP($A124,'S47'!$C:$BQ,22,0)</f>
        <v>#N/A</v>
      </c>
      <c r="AG124" s="66" t="e">
        <f>VLOOKUP($A124,'S47'!$C:$BQ,29,0)</f>
        <v>#N/A</v>
      </c>
      <c r="AH124" s="66" t="e">
        <f>VLOOKUP($A124,'S47'!$C:$BQ,30,0)</f>
        <v>#N/A</v>
      </c>
      <c r="AI124" s="66" t="e">
        <f>VLOOKUP($A124,'S47'!$C:$BQ,52,0)</f>
        <v>#N/A</v>
      </c>
      <c r="AJ124" s="66" t="e">
        <f>VLOOKUP($A124,'S47'!$C:$BQ,59,0)</f>
        <v>#N/A</v>
      </c>
      <c r="AK124" s="66" t="e">
        <f>VLOOKUP($A124,'S47'!$C:$BQ,60,0)</f>
        <v>#N/A</v>
      </c>
      <c r="AL124" s="58" t="e">
        <f>VLOOKUP($A124,'S48'!$C:$BQ,32,0)</f>
        <v>#N/A</v>
      </c>
      <c r="AM124" s="58" t="e">
        <f>VLOOKUP($A124,'S48'!$C:$BQ,39,0)</f>
        <v>#N/A</v>
      </c>
      <c r="AN124" s="58" t="e">
        <f>VLOOKUP($A124,'S48'!$C:$BQ,40,0)</f>
        <v>#N/A</v>
      </c>
      <c r="AO124" s="58" t="e">
        <f>VLOOKUP($A124,'S48'!$C:$BQ,22,0)</f>
        <v>#N/A</v>
      </c>
      <c r="AP124" s="66" t="e">
        <f>VLOOKUP($A124,'S48'!$C:$BQ,29,0)</f>
        <v>#N/A</v>
      </c>
      <c r="AQ124" s="66" t="e">
        <f>VLOOKUP($A124,'S48'!$C:$BQ,30,0)</f>
        <v>#N/A</v>
      </c>
      <c r="AR124" s="66" t="e">
        <f>VLOOKUP($A124,'S48'!$C:$BQ,52,0)</f>
        <v>#N/A</v>
      </c>
      <c r="AS124" s="66" t="e">
        <f>VLOOKUP($A124,'S48'!$C:$BQ,59,0)</f>
        <v>#N/A</v>
      </c>
      <c r="AT124" s="66" t="e">
        <f>VLOOKUP($A124,'S48'!$C:$BQ,60,0)</f>
        <v>#N/A</v>
      </c>
      <c r="AU124" s="58" t="e">
        <f>VLOOKUP($A124,'S49'!$C:$BQ,32,0)</f>
        <v>#N/A</v>
      </c>
      <c r="AV124" s="58" t="e">
        <f>VLOOKUP($A124,'S49'!$C:$BQ,39,0)</f>
        <v>#N/A</v>
      </c>
      <c r="AW124" s="58" t="e">
        <f>VLOOKUP($A124,'S49'!$C:$BQ,40,0)</f>
        <v>#N/A</v>
      </c>
      <c r="AX124" s="58" t="e">
        <f>VLOOKUP($A124,'S49'!$C:$BQ,22,0)</f>
        <v>#N/A</v>
      </c>
      <c r="AY124" s="66" t="e">
        <f>VLOOKUP($A124,'S49'!$C:$BQ,29,0)</f>
        <v>#N/A</v>
      </c>
      <c r="AZ124" s="66" t="e">
        <f>VLOOKUP($A124,'S49'!$C:$BQ,30,0)</f>
        <v>#N/A</v>
      </c>
      <c r="BA124" s="66" t="e">
        <f>VLOOKUP($A124,'S49'!$C:$BQ,52,0)</f>
        <v>#N/A</v>
      </c>
      <c r="BB124" s="66" t="e">
        <f>VLOOKUP($A124,'S49'!$C:$BQ,59,0)</f>
        <v>#N/A</v>
      </c>
      <c r="BC124" s="66" t="e">
        <f>VLOOKUP($A124,'S49'!$C:$BQ,60,0)</f>
        <v>#N/A</v>
      </c>
      <c r="BD124" s="58" t="e">
        <f>VLOOKUP($A124,'S50'!$C:$BQ,32,0)</f>
        <v>#N/A</v>
      </c>
      <c r="BE124" s="58" t="e">
        <f>VLOOKUP($A124,'S50'!$C:$BQ,39,0)</f>
        <v>#N/A</v>
      </c>
      <c r="BF124" s="58" t="e">
        <f>VLOOKUP($A124,'S50'!$C:$BQ,40,0)</f>
        <v>#N/A</v>
      </c>
      <c r="BG124" s="58" t="e">
        <f>VLOOKUP($A124,'S50'!$C:$BQ,22,0)</f>
        <v>#N/A</v>
      </c>
      <c r="BH124" s="66" t="e">
        <f>VLOOKUP($A124,'S50'!$C:$BQ,29,0)</f>
        <v>#N/A</v>
      </c>
      <c r="BI124" s="66" t="e">
        <f>VLOOKUP($A124,'S50'!$C:$BQ,30,0)</f>
        <v>#N/A</v>
      </c>
      <c r="BJ124" s="66" t="e">
        <f>VLOOKUP($A124,'S50'!$C:$BQ,52,0)</f>
        <v>#N/A</v>
      </c>
      <c r="BK124" s="66" t="e">
        <f>VLOOKUP($A124,'S50'!$C:$BQ,59,0)</f>
        <v>#N/A</v>
      </c>
      <c r="BL124" s="66" t="e">
        <f>VLOOKUP($A124,'S50'!$C:$BQ,60,0)</f>
        <v>#N/A</v>
      </c>
    </row>
    <row r="125" spans="1:64" x14ac:dyDescent="0.2">
      <c r="A125" s="57" t="s">
        <v>189</v>
      </c>
      <c r="B125" s="58">
        <f>VLOOKUP($A125,'S0 remplacer avec S44'!$C:$BQ,32,0)</f>
        <v>364.55</v>
      </c>
      <c r="C125" s="58">
        <f>VLOOKUP($A125,'S0 remplacer avec S44'!$C:$BQ,39,0)</f>
        <v>173</v>
      </c>
      <c r="D125" s="58">
        <f>VLOOKUP($A125,'S0 remplacer avec S44'!$C:$BQ,40,0)</f>
        <v>281</v>
      </c>
      <c r="E125" s="58">
        <f>VLOOKUP($A125,'S0 remplacer avec S44'!$C:$BQ,22,0)</f>
        <v>4201.0185750000001</v>
      </c>
      <c r="F125" s="66">
        <f>VLOOKUP($A125,'S0 remplacer avec S44'!$C:$BQ,29,0)</f>
        <v>686</v>
      </c>
      <c r="G125" s="66">
        <f>VLOOKUP($A125,'S0 remplacer avec S44'!$C:$BQ,30,0)</f>
        <v>1663</v>
      </c>
      <c r="H125" s="66">
        <f>VLOOKUP($A125,'S0 remplacer avec S44'!$C:$BQ,52,0)</f>
        <v>405.2</v>
      </c>
      <c r="I125" s="66">
        <f>VLOOKUP($A125,'S0 remplacer avec S44'!$C:$BQ,59,0)</f>
        <v>0</v>
      </c>
      <c r="J125" s="66">
        <f>VLOOKUP($A125,'S0 remplacer avec S44'!$C:$BQ,60,0)</f>
        <v>0</v>
      </c>
      <c r="K125" s="58">
        <f>VLOOKUP($A125,'S45'!$C:$BQ,32,0)</f>
        <v>388.05</v>
      </c>
      <c r="L125" s="58">
        <f>VLOOKUP($A125,'S45'!$C:$BQ,39,0)</f>
        <v>150</v>
      </c>
      <c r="M125" s="58">
        <f>VLOOKUP($A125,'S45'!$C:$BQ,40,0)</f>
        <v>257</v>
      </c>
      <c r="N125" s="58">
        <f>VLOOKUP($A125,'S45'!$C:$BQ,22,0)</f>
        <v>4264.502125</v>
      </c>
      <c r="O125" s="66">
        <f>VLOOKUP($A125,'S45'!$C:$BQ,29,0)</f>
        <v>623</v>
      </c>
      <c r="P125" s="66">
        <f>VLOOKUP($A125,'S45'!$C:$BQ,30,0)</f>
        <v>1600</v>
      </c>
      <c r="Q125" s="66">
        <f>VLOOKUP($A125,'S45'!$C:$BQ,52,0)</f>
        <v>416.2</v>
      </c>
      <c r="R125" s="66">
        <f>VLOOKUP($A125,'S45'!$C:$BQ,59,0)</f>
        <v>0</v>
      </c>
      <c r="S125" s="66">
        <f>VLOOKUP($A125,'S45'!$C:$BQ,60,0)</f>
        <v>0</v>
      </c>
      <c r="T125" s="58">
        <f>VLOOKUP($A125,'S46'!$C:$BQ,32,0)</f>
        <v>394.55</v>
      </c>
      <c r="U125" s="58">
        <f>VLOOKUP($A125,'S46'!$C:$BQ,39,0)</f>
        <v>143</v>
      </c>
      <c r="V125" s="58">
        <f>VLOOKUP($A125,'S46'!$C:$BQ,40,0)</f>
        <v>251</v>
      </c>
      <c r="W125" s="58">
        <f>VLOOKUP($A125,'S46'!$C:$BQ,22,0)</f>
        <v>4298.3748850000002</v>
      </c>
      <c r="X125" s="66">
        <f>VLOOKUP($A125,'S46'!$C:$BQ,29,0)</f>
        <v>589</v>
      </c>
      <c r="Y125" s="66">
        <f>VLOOKUP($A125,'S46'!$C:$BQ,30,0)</f>
        <v>1566</v>
      </c>
      <c r="Z125" s="66">
        <f>VLOOKUP($A125,'S46'!$C:$BQ,52,0)</f>
        <v>424.2</v>
      </c>
      <c r="AA125" s="66">
        <f>VLOOKUP($A125,'S46'!$C:$BQ,59,0)</f>
        <v>0</v>
      </c>
      <c r="AB125" s="66">
        <f>VLOOKUP($A125,'S46'!$C:$BQ,60,0)</f>
        <v>0</v>
      </c>
      <c r="AC125" s="58" t="e">
        <f>VLOOKUP($A125,'S47'!$C:$BQ,32,0)</f>
        <v>#N/A</v>
      </c>
      <c r="AD125" s="58" t="e">
        <f>VLOOKUP($A125,'S47'!$C:$BQ,39,0)</f>
        <v>#N/A</v>
      </c>
      <c r="AE125" s="58" t="e">
        <f>VLOOKUP($A125,'S47'!$C:$BQ,40,0)</f>
        <v>#N/A</v>
      </c>
      <c r="AF125" s="58" t="e">
        <f>VLOOKUP($A125,'S47'!$C:$BQ,22,0)</f>
        <v>#N/A</v>
      </c>
      <c r="AG125" s="66" t="e">
        <f>VLOOKUP($A125,'S47'!$C:$BQ,29,0)</f>
        <v>#N/A</v>
      </c>
      <c r="AH125" s="66" t="e">
        <f>VLOOKUP($A125,'S47'!$C:$BQ,30,0)</f>
        <v>#N/A</v>
      </c>
      <c r="AI125" s="66" t="e">
        <f>VLOOKUP($A125,'S47'!$C:$BQ,52,0)</f>
        <v>#N/A</v>
      </c>
      <c r="AJ125" s="66" t="e">
        <f>VLOOKUP($A125,'S47'!$C:$BQ,59,0)</f>
        <v>#N/A</v>
      </c>
      <c r="AK125" s="66" t="e">
        <f>VLOOKUP($A125,'S47'!$C:$BQ,60,0)</f>
        <v>#N/A</v>
      </c>
      <c r="AL125" s="58" t="e">
        <f>VLOOKUP($A125,'S48'!$C:$BQ,32,0)</f>
        <v>#N/A</v>
      </c>
      <c r="AM125" s="58" t="e">
        <f>VLOOKUP($A125,'S48'!$C:$BQ,39,0)</f>
        <v>#N/A</v>
      </c>
      <c r="AN125" s="58" t="e">
        <f>VLOOKUP($A125,'S48'!$C:$BQ,40,0)</f>
        <v>#N/A</v>
      </c>
      <c r="AO125" s="58" t="e">
        <f>VLOOKUP($A125,'S48'!$C:$BQ,22,0)</f>
        <v>#N/A</v>
      </c>
      <c r="AP125" s="66" t="e">
        <f>VLOOKUP($A125,'S48'!$C:$BQ,29,0)</f>
        <v>#N/A</v>
      </c>
      <c r="AQ125" s="66" t="e">
        <f>VLOOKUP($A125,'S48'!$C:$BQ,30,0)</f>
        <v>#N/A</v>
      </c>
      <c r="AR125" s="66" t="e">
        <f>VLOOKUP($A125,'S48'!$C:$BQ,52,0)</f>
        <v>#N/A</v>
      </c>
      <c r="AS125" s="66" t="e">
        <f>VLOOKUP($A125,'S48'!$C:$BQ,59,0)</f>
        <v>#N/A</v>
      </c>
      <c r="AT125" s="66" t="e">
        <f>VLOOKUP($A125,'S48'!$C:$BQ,60,0)</f>
        <v>#N/A</v>
      </c>
      <c r="AU125" s="58" t="e">
        <f>VLOOKUP($A125,'S49'!$C:$BQ,32,0)</f>
        <v>#N/A</v>
      </c>
      <c r="AV125" s="58" t="e">
        <f>VLOOKUP($A125,'S49'!$C:$BQ,39,0)</f>
        <v>#N/A</v>
      </c>
      <c r="AW125" s="58" t="e">
        <f>VLOOKUP($A125,'S49'!$C:$BQ,40,0)</f>
        <v>#N/A</v>
      </c>
      <c r="AX125" s="58" t="e">
        <f>VLOOKUP($A125,'S49'!$C:$BQ,22,0)</f>
        <v>#N/A</v>
      </c>
      <c r="AY125" s="66" t="e">
        <f>VLOOKUP($A125,'S49'!$C:$BQ,29,0)</f>
        <v>#N/A</v>
      </c>
      <c r="AZ125" s="66" t="e">
        <f>VLOOKUP($A125,'S49'!$C:$BQ,30,0)</f>
        <v>#N/A</v>
      </c>
      <c r="BA125" s="66" t="e">
        <f>VLOOKUP($A125,'S49'!$C:$BQ,52,0)</f>
        <v>#N/A</v>
      </c>
      <c r="BB125" s="66" t="e">
        <f>VLOOKUP($A125,'S49'!$C:$BQ,59,0)</f>
        <v>#N/A</v>
      </c>
      <c r="BC125" s="66" t="e">
        <f>VLOOKUP($A125,'S49'!$C:$BQ,60,0)</f>
        <v>#N/A</v>
      </c>
      <c r="BD125" s="58" t="e">
        <f>VLOOKUP($A125,'S50'!$C:$BQ,32,0)</f>
        <v>#N/A</v>
      </c>
      <c r="BE125" s="58" t="e">
        <f>VLOOKUP($A125,'S50'!$C:$BQ,39,0)</f>
        <v>#N/A</v>
      </c>
      <c r="BF125" s="58" t="e">
        <f>VLOOKUP($A125,'S50'!$C:$BQ,40,0)</f>
        <v>#N/A</v>
      </c>
      <c r="BG125" s="58" t="e">
        <f>VLOOKUP($A125,'S50'!$C:$BQ,22,0)</f>
        <v>#N/A</v>
      </c>
      <c r="BH125" s="66" t="e">
        <f>VLOOKUP($A125,'S50'!$C:$BQ,29,0)</f>
        <v>#N/A</v>
      </c>
      <c r="BI125" s="66" t="e">
        <f>VLOOKUP($A125,'S50'!$C:$BQ,30,0)</f>
        <v>#N/A</v>
      </c>
      <c r="BJ125" s="66" t="e">
        <f>VLOOKUP($A125,'S50'!$C:$BQ,52,0)</f>
        <v>#N/A</v>
      </c>
      <c r="BK125" s="66" t="e">
        <f>VLOOKUP($A125,'S50'!$C:$BQ,59,0)</f>
        <v>#N/A</v>
      </c>
      <c r="BL125" s="66" t="e">
        <f>VLOOKUP($A125,'S50'!$C:$BQ,60,0)</f>
        <v>#N/A</v>
      </c>
    </row>
    <row r="126" spans="1:64" x14ac:dyDescent="0.2">
      <c r="A126" s="57" t="s">
        <v>187</v>
      </c>
      <c r="B126" s="58">
        <f>VLOOKUP($A126,'S0 remplacer avec S44'!$C:$BQ,32,0)</f>
        <v>299</v>
      </c>
      <c r="C126" s="58">
        <f>VLOOKUP($A126,'S0 remplacer avec S44'!$C:$BQ,39,0)</f>
        <v>0</v>
      </c>
      <c r="D126" s="58">
        <f>VLOOKUP($A126,'S0 remplacer avec S44'!$C:$BQ,40,0)</f>
        <v>16</v>
      </c>
      <c r="E126" s="58">
        <f>VLOOKUP($A126,'S0 remplacer avec S44'!$C:$BQ,22,0)</f>
        <v>2772.46371</v>
      </c>
      <c r="F126" s="66">
        <f>VLOOKUP($A126,'S0 remplacer avec S44'!$C:$BQ,29,0)</f>
        <v>0</v>
      </c>
      <c r="G126" s="66">
        <f>VLOOKUP($A126,'S0 remplacer avec S44'!$C:$BQ,30,0)</f>
        <v>84</v>
      </c>
      <c r="H126" s="66">
        <f>VLOOKUP($A126,'S0 remplacer avec S44'!$C:$BQ,52,0)</f>
        <v>229.8</v>
      </c>
      <c r="I126" s="66">
        <f>VLOOKUP($A126,'S0 remplacer avec S44'!$C:$BQ,59,0)</f>
        <v>0</v>
      </c>
      <c r="J126" s="66">
        <f>VLOOKUP($A126,'S0 remplacer avec S44'!$C:$BQ,60,0)</f>
        <v>0</v>
      </c>
      <c r="K126" s="58">
        <f>VLOOKUP($A126,'S45'!$C:$BQ,32,0)</f>
        <v>301</v>
      </c>
      <c r="L126" s="58">
        <f>VLOOKUP($A126,'S45'!$C:$BQ,39,0)</f>
        <v>0</v>
      </c>
      <c r="M126" s="58">
        <f>VLOOKUP($A126,'S45'!$C:$BQ,40,0)</f>
        <v>14</v>
      </c>
      <c r="N126" s="58">
        <f>VLOOKUP($A126,'S45'!$C:$BQ,22,0)</f>
        <v>2794.2887700000001</v>
      </c>
      <c r="O126" s="66">
        <f>VLOOKUP($A126,'S45'!$C:$BQ,29,0)</f>
        <v>0</v>
      </c>
      <c r="P126" s="66">
        <f>VLOOKUP($A126,'S45'!$C:$BQ,30,0)</f>
        <v>63</v>
      </c>
      <c r="Q126" s="66">
        <f>VLOOKUP($A126,'S45'!$C:$BQ,52,0)</f>
        <v>231.8</v>
      </c>
      <c r="R126" s="66">
        <f>VLOOKUP($A126,'S45'!$C:$BQ,59,0)</f>
        <v>0</v>
      </c>
      <c r="S126" s="66">
        <f>VLOOKUP($A126,'S45'!$C:$BQ,60,0)</f>
        <v>0</v>
      </c>
      <c r="T126" s="58">
        <f>VLOOKUP($A126,'S46'!$C:$BQ,32,0)</f>
        <v>301</v>
      </c>
      <c r="U126" s="58">
        <f>VLOOKUP($A126,'S46'!$C:$BQ,39,0)</f>
        <v>0</v>
      </c>
      <c r="V126" s="58">
        <f>VLOOKUP($A126,'S46'!$C:$BQ,40,0)</f>
        <v>14</v>
      </c>
      <c r="W126" s="58">
        <f>VLOOKUP($A126,'S46'!$C:$BQ,22,0)</f>
        <v>2797.5131000000001</v>
      </c>
      <c r="X126" s="66">
        <f>VLOOKUP($A126,'S46'!$C:$BQ,29,0)</f>
        <v>0</v>
      </c>
      <c r="Y126" s="66">
        <f>VLOOKUP($A126,'S46'!$C:$BQ,30,0)</f>
        <v>59</v>
      </c>
      <c r="Z126" s="66">
        <f>VLOOKUP($A126,'S46'!$C:$BQ,52,0)</f>
        <v>234.8</v>
      </c>
      <c r="AA126" s="66">
        <f>VLOOKUP($A126,'S46'!$C:$BQ,59,0)</f>
        <v>0</v>
      </c>
      <c r="AB126" s="66">
        <f>VLOOKUP($A126,'S46'!$C:$BQ,60,0)</f>
        <v>0</v>
      </c>
      <c r="AC126" s="58" t="e">
        <f>VLOOKUP($A126,'S47'!$C:$BQ,32,0)</f>
        <v>#N/A</v>
      </c>
      <c r="AD126" s="58" t="e">
        <f>VLOOKUP($A126,'S47'!$C:$BQ,39,0)</f>
        <v>#N/A</v>
      </c>
      <c r="AE126" s="58" t="e">
        <f>VLOOKUP($A126,'S47'!$C:$BQ,40,0)</f>
        <v>#N/A</v>
      </c>
      <c r="AF126" s="58" t="e">
        <f>VLOOKUP($A126,'S47'!$C:$BQ,22,0)</f>
        <v>#N/A</v>
      </c>
      <c r="AG126" s="66" t="e">
        <f>VLOOKUP($A126,'S47'!$C:$BQ,29,0)</f>
        <v>#N/A</v>
      </c>
      <c r="AH126" s="66" t="e">
        <f>VLOOKUP($A126,'S47'!$C:$BQ,30,0)</f>
        <v>#N/A</v>
      </c>
      <c r="AI126" s="66" t="e">
        <f>VLOOKUP($A126,'S47'!$C:$BQ,52,0)</f>
        <v>#N/A</v>
      </c>
      <c r="AJ126" s="66" t="e">
        <f>VLOOKUP($A126,'S47'!$C:$BQ,59,0)</f>
        <v>#N/A</v>
      </c>
      <c r="AK126" s="66" t="e">
        <f>VLOOKUP($A126,'S47'!$C:$BQ,60,0)</f>
        <v>#N/A</v>
      </c>
      <c r="AL126" s="58" t="e">
        <f>VLOOKUP($A126,'S48'!$C:$BQ,32,0)</f>
        <v>#N/A</v>
      </c>
      <c r="AM126" s="58" t="e">
        <f>VLOOKUP($A126,'S48'!$C:$BQ,39,0)</f>
        <v>#N/A</v>
      </c>
      <c r="AN126" s="58" t="e">
        <f>VLOOKUP($A126,'S48'!$C:$BQ,40,0)</f>
        <v>#N/A</v>
      </c>
      <c r="AO126" s="58" t="e">
        <f>VLOOKUP($A126,'S48'!$C:$BQ,22,0)</f>
        <v>#N/A</v>
      </c>
      <c r="AP126" s="66" t="e">
        <f>VLOOKUP($A126,'S48'!$C:$BQ,29,0)</f>
        <v>#N/A</v>
      </c>
      <c r="AQ126" s="66" t="e">
        <f>VLOOKUP($A126,'S48'!$C:$BQ,30,0)</f>
        <v>#N/A</v>
      </c>
      <c r="AR126" s="66" t="e">
        <f>VLOOKUP($A126,'S48'!$C:$BQ,52,0)</f>
        <v>#N/A</v>
      </c>
      <c r="AS126" s="66" t="e">
        <f>VLOOKUP($A126,'S48'!$C:$BQ,59,0)</f>
        <v>#N/A</v>
      </c>
      <c r="AT126" s="66" t="e">
        <f>VLOOKUP($A126,'S48'!$C:$BQ,60,0)</f>
        <v>#N/A</v>
      </c>
      <c r="AU126" s="58" t="e">
        <f>VLOOKUP($A126,'S49'!$C:$BQ,32,0)</f>
        <v>#N/A</v>
      </c>
      <c r="AV126" s="58" t="e">
        <f>VLOOKUP($A126,'S49'!$C:$BQ,39,0)</f>
        <v>#N/A</v>
      </c>
      <c r="AW126" s="58" t="e">
        <f>VLOOKUP($A126,'S49'!$C:$BQ,40,0)</f>
        <v>#N/A</v>
      </c>
      <c r="AX126" s="58" t="e">
        <f>VLOOKUP($A126,'S49'!$C:$BQ,22,0)</f>
        <v>#N/A</v>
      </c>
      <c r="AY126" s="66" t="e">
        <f>VLOOKUP($A126,'S49'!$C:$BQ,29,0)</f>
        <v>#N/A</v>
      </c>
      <c r="AZ126" s="66" t="e">
        <f>VLOOKUP($A126,'S49'!$C:$BQ,30,0)</f>
        <v>#N/A</v>
      </c>
      <c r="BA126" s="66" t="e">
        <f>VLOOKUP($A126,'S49'!$C:$BQ,52,0)</f>
        <v>#N/A</v>
      </c>
      <c r="BB126" s="66" t="e">
        <f>VLOOKUP($A126,'S49'!$C:$BQ,59,0)</f>
        <v>#N/A</v>
      </c>
      <c r="BC126" s="66" t="e">
        <f>VLOOKUP($A126,'S49'!$C:$BQ,60,0)</f>
        <v>#N/A</v>
      </c>
      <c r="BD126" s="58" t="e">
        <f>VLOOKUP($A126,'S50'!$C:$BQ,32,0)</f>
        <v>#N/A</v>
      </c>
      <c r="BE126" s="58" t="e">
        <f>VLOOKUP($A126,'S50'!$C:$BQ,39,0)</f>
        <v>#N/A</v>
      </c>
      <c r="BF126" s="58" t="e">
        <f>VLOOKUP($A126,'S50'!$C:$BQ,40,0)</f>
        <v>#N/A</v>
      </c>
      <c r="BG126" s="58" t="e">
        <f>VLOOKUP($A126,'S50'!$C:$BQ,22,0)</f>
        <v>#N/A</v>
      </c>
      <c r="BH126" s="66" t="e">
        <f>VLOOKUP($A126,'S50'!$C:$BQ,29,0)</f>
        <v>#N/A</v>
      </c>
      <c r="BI126" s="66" t="e">
        <f>VLOOKUP($A126,'S50'!$C:$BQ,30,0)</f>
        <v>#N/A</v>
      </c>
      <c r="BJ126" s="66" t="e">
        <f>VLOOKUP($A126,'S50'!$C:$BQ,52,0)</f>
        <v>#N/A</v>
      </c>
      <c r="BK126" s="66" t="e">
        <f>VLOOKUP($A126,'S50'!$C:$BQ,59,0)</f>
        <v>#N/A</v>
      </c>
      <c r="BL126" s="66" t="e">
        <f>VLOOKUP($A126,'S50'!$C:$BQ,60,0)</f>
        <v>#N/A</v>
      </c>
    </row>
    <row r="127" spans="1:64" x14ac:dyDescent="0.2">
      <c r="A127" s="57" t="s">
        <v>190</v>
      </c>
      <c r="B127" s="58">
        <f>VLOOKUP($A127,'S0 remplacer avec S44'!$C:$BQ,32,0)</f>
        <v>112.9</v>
      </c>
      <c r="C127" s="58">
        <f>VLOOKUP($A127,'S0 remplacer avec S44'!$C:$BQ,39,0)</f>
        <v>89</v>
      </c>
      <c r="D127" s="58">
        <f>VLOOKUP($A127,'S0 remplacer avec S44'!$C:$BQ,40,0)</f>
        <v>129</v>
      </c>
      <c r="E127" s="58">
        <f>VLOOKUP($A127,'S0 remplacer avec S44'!$C:$BQ,22,0)</f>
        <v>1278.6325650000001</v>
      </c>
      <c r="F127" s="66">
        <f>VLOOKUP($A127,'S0 remplacer avec S44'!$C:$BQ,29,0)</f>
        <v>554</v>
      </c>
      <c r="G127" s="66">
        <f>VLOOKUP($A127,'S0 remplacer avec S44'!$C:$BQ,30,0)</f>
        <v>920</v>
      </c>
      <c r="H127" s="66">
        <f>VLOOKUP($A127,'S0 remplacer avec S44'!$C:$BQ,52,0)</f>
        <v>119</v>
      </c>
      <c r="I127" s="66">
        <f>VLOOKUP($A127,'S0 remplacer avec S44'!$C:$BQ,59,0)</f>
        <v>0</v>
      </c>
      <c r="J127" s="66">
        <f>VLOOKUP($A127,'S0 remplacer avec S44'!$C:$BQ,60,0)</f>
        <v>4</v>
      </c>
      <c r="K127" s="58">
        <f>VLOOKUP($A127,'S45'!$C:$BQ,32,0)</f>
        <v>112.9</v>
      </c>
      <c r="L127" s="58">
        <f>VLOOKUP($A127,'S45'!$C:$BQ,39,0)</f>
        <v>89</v>
      </c>
      <c r="M127" s="58">
        <f>VLOOKUP($A127,'S45'!$C:$BQ,40,0)</f>
        <v>129</v>
      </c>
      <c r="N127" s="58">
        <f>VLOOKUP($A127,'S45'!$C:$BQ,22,0)</f>
        <v>1297.516095</v>
      </c>
      <c r="O127" s="66">
        <f>VLOOKUP($A127,'S45'!$C:$BQ,29,0)</f>
        <v>535</v>
      </c>
      <c r="P127" s="66">
        <f>VLOOKUP($A127,'S45'!$C:$BQ,30,0)</f>
        <v>902</v>
      </c>
      <c r="Q127" s="66">
        <f>VLOOKUP($A127,'S45'!$C:$BQ,52,0)</f>
        <v>122</v>
      </c>
      <c r="R127" s="66">
        <f>VLOOKUP($A127,'S45'!$C:$BQ,59,0)</f>
        <v>0</v>
      </c>
      <c r="S127" s="66">
        <f>VLOOKUP($A127,'S45'!$C:$BQ,60,0)</f>
        <v>1</v>
      </c>
      <c r="T127" s="58">
        <f>VLOOKUP($A127,'S46'!$C:$BQ,32,0)</f>
        <v>111.5</v>
      </c>
      <c r="U127" s="58">
        <f>VLOOKUP($A127,'S46'!$C:$BQ,39,0)</f>
        <v>90</v>
      </c>
      <c r="V127" s="58">
        <f>VLOOKUP($A127,'S46'!$C:$BQ,40,0)</f>
        <v>131</v>
      </c>
      <c r="W127" s="58">
        <f>VLOOKUP($A127,'S46'!$C:$BQ,22,0)</f>
        <v>1302.9017550000001</v>
      </c>
      <c r="X127" s="66">
        <f>VLOOKUP($A127,'S46'!$C:$BQ,29,0)</f>
        <v>530</v>
      </c>
      <c r="Y127" s="66">
        <f>VLOOKUP($A127,'S46'!$C:$BQ,30,0)</f>
        <v>896</v>
      </c>
      <c r="Z127" s="66">
        <f>VLOOKUP($A127,'S46'!$C:$BQ,52,0)</f>
        <v>122</v>
      </c>
      <c r="AA127" s="66">
        <f>VLOOKUP($A127,'S46'!$C:$BQ,59,0)</f>
        <v>0</v>
      </c>
      <c r="AB127" s="66">
        <f>VLOOKUP($A127,'S46'!$C:$BQ,60,0)</f>
        <v>1</v>
      </c>
      <c r="AC127" s="58" t="e">
        <f>VLOOKUP($A127,'S47'!$C:$BQ,32,0)</f>
        <v>#N/A</v>
      </c>
      <c r="AD127" s="58" t="e">
        <f>VLOOKUP($A127,'S47'!$C:$BQ,39,0)</f>
        <v>#N/A</v>
      </c>
      <c r="AE127" s="58" t="e">
        <f>VLOOKUP($A127,'S47'!$C:$BQ,40,0)</f>
        <v>#N/A</v>
      </c>
      <c r="AF127" s="58" t="e">
        <f>VLOOKUP($A127,'S47'!$C:$BQ,22,0)</f>
        <v>#N/A</v>
      </c>
      <c r="AG127" s="66" t="e">
        <f>VLOOKUP($A127,'S47'!$C:$BQ,29,0)</f>
        <v>#N/A</v>
      </c>
      <c r="AH127" s="66" t="e">
        <f>VLOOKUP($A127,'S47'!$C:$BQ,30,0)</f>
        <v>#N/A</v>
      </c>
      <c r="AI127" s="66" t="e">
        <f>VLOOKUP($A127,'S47'!$C:$BQ,52,0)</f>
        <v>#N/A</v>
      </c>
      <c r="AJ127" s="66" t="e">
        <f>VLOOKUP($A127,'S47'!$C:$BQ,59,0)</f>
        <v>#N/A</v>
      </c>
      <c r="AK127" s="66" t="e">
        <f>VLOOKUP($A127,'S47'!$C:$BQ,60,0)</f>
        <v>#N/A</v>
      </c>
      <c r="AL127" s="58" t="e">
        <f>VLOOKUP($A127,'S48'!$C:$BQ,32,0)</f>
        <v>#N/A</v>
      </c>
      <c r="AM127" s="58" t="e">
        <f>VLOOKUP($A127,'S48'!$C:$BQ,39,0)</f>
        <v>#N/A</v>
      </c>
      <c r="AN127" s="58" t="e">
        <f>VLOOKUP($A127,'S48'!$C:$BQ,40,0)</f>
        <v>#N/A</v>
      </c>
      <c r="AO127" s="58" t="e">
        <f>VLOOKUP($A127,'S48'!$C:$BQ,22,0)</f>
        <v>#N/A</v>
      </c>
      <c r="AP127" s="66" t="e">
        <f>VLOOKUP($A127,'S48'!$C:$BQ,29,0)</f>
        <v>#N/A</v>
      </c>
      <c r="AQ127" s="66" t="e">
        <f>VLOOKUP($A127,'S48'!$C:$BQ,30,0)</f>
        <v>#N/A</v>
      </c>
      <c r="AR127" s="66" t="e">
        <f>VLOOKUP($A127,'S48'!$C:$BQ,52,0)</f>
        <v>#N/A</v>
      </c>
      <c r="AS127" s="66" t="e">
        <f>VLOOKUP($A127,'S48'!$C:$BQ,59,0)</f>
        <v>#N/A</v>
      </c>
      <c r="AT127" s="66" t="e">
        <f>VLOOKUP($A127,'S48'!$C:$BQ,60,0)</f>
        <v>#N/A</v>
      </c>
      <c r="AU127" s="58" t="e">
        <f>VLOOKUP($A127,'S49'!$C:$BQ,32,0)</f>
        <v>#N/A</v>
      </c>
      <c r="AV127" s="58" t="e">
        <f>VLOOKUP($A127,'S49'!$C:$BQ,39,0)</f>
        <v>#N/A</v>
      </c>
      <c r="AW127" s="58" t="e">
        <f>VLOOKUP($A127,'S49'!$C:$BQ,40,0)</f>
        <v>#N/A</v>
      </c>
      <c r="AX127" s="58" t="e">
        <f>VLOOKUP($A127,'S49'!$C:$BQ,22,0)</f>
        <v>#N/A</v>
      </c>
      <c r="AY127" s="66" t="e">
        <f>VLOOKUP($A127,'S49'!$C:$BQ,29,0)</f>
        <v>#N/A</v>
      </c>
      <c r="AZ127" s="66" t="e">
        <f>VLOOKUP($A127,'S49'!$C:$BQ,30,0)</f>
        <v>#N/A</v>
      </c>
      <c r="BA127" s="66" t="e">
        <f>VLOOKUP($A127,'S49'!$C:$BQ,52,0)</f>
        <v>#N/A</v>
      </c>
      <c r="BB127" s="66" t="e">
        <f>VLOOKUP($A127,'S49'!$C:$BQ,59,0)</f>
        <v>#N/A</v>
      </c>
      <c r="BC127" s="66" t="e">
        <f>VLOOKUP($A127,'S49'!$C:$BQ,60,0)</f>
        <v>#N/A</v>
      </c>
      <c r="BD127" s="58" t="e">
        <f>VLOOKUP($A127,'S50'!$C:$BQ,32,0)</f>
        <v>#N/A</v>
      </c>
      <c r="BE127" s="58" t="e">
        <f>VLOOKUP($A127,'S50'!$C:$BQ,39,0)</f>
        <v>#N/A</v>
      </c>
      <c r="BF127" s="58" t="e">
        <f>VLOOKUP($A127,'S50'!$C:$BQ,40,0)</f>
        <v>#N/A</v>
      </c>
      <c r="BG127" s="58" t="e">
        <f>VLOOKUP($A127,'S50'!$C:$BQ,22,0)</f>
        <v>#N/A</v>
      </c>
      <c r="BH127" s="66" t="e">
        <f>VLOOKUP($A127,'S50'!$C:$BQ,29,0)</f>
        <v>#N/A</v>
      </c>
      <c r="BI127" s="66" t="e">
        <f>VLOOKUP($A127,'S50'!$C:$BQ,30,0)</f>
        <v>#N/A</v>
      </c>
      <c r="BJ127" s="66" t="e">
        <f>VLOOKUP($A127,'S50'!$C:$BQ,52,0)</f>
        <v>#N/A</v>
      </c>
      <c r="BK127" s="66" t="e">
        <f>VLOOKUP($A127,'S50'!$C:$BQ,59,0)</f>
        <v>#N/A</v>
      </c>
      <c r="BL127" s="66" t="e">
        <f>VLOOKUP($A127,'S50'!$C:$BQ,60,0)</f>
        <v>#N/A</v>
      </c>
    </row>
    <row r="128" spans="1:64" x14ac:dyDescent="0.2">
      <c r="A128" s="57" t="s">
        <v>191</v>
      </c>
      <c r="B128" s="58">
        <f>VLOOKUP($A128,'S0 remplacer avec S44'!$C:$BQ,32,0)</f>
        <v>242.1</v>
      </c>
      <c r="C128" s="58">
        <f>VLOOKUP($A128,'S0 remplacer avec S44'!$C:$BQ,39,0)</f>
        <v>0</v>
      </c>
      <c r="D128" s="58">
        <f>VLOOKUP($A128,'S0 remplacer avec S44'!$C:$BQ,40,0)</f>
        <v>35</v>
      </c>
      <c r="E128" s="58">
        <f>VLOOKUP($A128,'S0 remplacer avec S44'!$C:$BQ,22,0)</f>
        <v>1963.9371000000001</v>
      </c>
      <c r="F128" s="66">
        <f>VLOOKUP($A128,'S0 remplacer avec S44'!$C:$BQ,29,0)</f>
        <v>136</v>
      </c>
      <c r="G128" s="66">
        <f>VLOOKUP($A128,'S0 remplacer avec S44'!$C:$BQ,30,0)</f>
        <v>556</v>
      </c>
      <c r="H128" s="66">
        <f>VLOOKUP($A128,'S0 remplacer avec S44'!$C:$BQ,52,0)</f>
        <v>130.6</v>
      </c>
      <c r="I128" s="66">
        <f>VLOOKUP($A128,'S0 remplacer avec S44'!$C:$BQ,59,0)</f>
        <v>0</v>
      </c>
      <c r="J128" s="66">
        <f>VLOOKUP($A128,'S0 remplacer avec S44'!$C:$BQ,60,0)</f>
        <v>11</v>
      </c>
      <c r="K128" s="58">
        <f>VLOOKUP($A128,'S45'!$C:$BQ,32,0)</f>
        <v>246.1</v>
      </c>
      <c r="L128" s="58">
        <f>VLOOKUP($A128,'S45'!$C:$BQ,39,0)</f>
        <v>0</v>
      </c>
      <c r="M128" s="58">
        <f>VLOOKUP($A128,'S45'!$C:$BQ,40,0)</f>
        <v>31</v>
      </c>
      <c r="N128" s="58">
        <f>VLOOKUP($A128,'S45'!$C:$BQ,22,0)</f>
        <v>1976.73641</v>
      </c>
      <c r="O128" s="66">
        <f>VLOOKUP($A128,'S45'!$C:$BQ,29,0)</f>
        <v>124</v>
      </c>
      <c r="P128" s="66">
        <f>VLOOKUP($A128,'S45'!$C:$BQ,30,0)</f>
        <v>544</v>
      </c>
      <c r="Q128" s="66">
        <f>VLOOKUP($A128,'S45'!$C:$BQ,52,0)</f>
        <v>133.6</v>
      </c>
      <c r="R128" s="66">
        <f>VLOOKUP($A128,'S45'!$C:$BQ,59,0)</f>
        <v>0</v>
      </c>
      <c r="S128" s="66">
        <f>VLOOKUP($A128,'S45'!$C:$BQ,60,0)</f>
        <v>8</v>
      </c>
      <c r="T128" s="58">
        <f>VLOOKUP($A128,'S46'!$C:$BQ,32,0)</f>
        <v>246.1</v>
      </c>
      <c r="U128" s="58">
        <f>VLOOKUP($A128,'S46'!$C:$BQ,39,0)</f>
        <v>0</v>
      </c>
      <c r="V128" s="58">
        <f>VLOOKUP($A128,'S46'!$C:$BQ,40,0)</f>
        <v>31</v>
      </c>
      <c r="W128" s="58">
        <f>VLOOKUP($A128,'S46'!$C:$BQ,22,0)</f>
        <v>1977.59186</v>
      </c>
      <c r="X128" s="66">
        <f>VLOOKUP($A128,'S46'!$C:$BQ,29,0)</f>
        <v>123</v>
      </c>
      <c r="Y128" s="66">
        <f>VLOOKUP($A128,'S46'!$C:$BQ,30,0)</f>
        <v>543</v>
      </c>
      <c r="Z128" s="66">
        <f>VLOOKUP($A128,'S46'!$C:$BQ,52,0)</f>
        <v>134.6</v>
      </c>
      <c r="AA128" s="66">
        <f>VLOOKUP($A128,'S46'!$C:$BQ,59,0)</f>
        <v>0</v>
      </c>
      <c r="AB128" s="66">
        <f>VLOOKUP($A128,'S46'!$C:$BQ,60,0)</f>
        <v>7</v>
      </c>
      <c r="AC128" s="58" t="e">
        <f>VLOOKUP($A128,'S47'!$C:$BQ,32,0)</f>
        <v>#N/A</v>
      </c>
      <c r="AD128" s="58" t="e">
        <f>VLOOKUP($A128,'S47'!$C:$BQ,39,0)</f>
        <v>#N/A</v>
      </c>
      <c r="AE128" s="58" t="e">
        <f>VLOOKUP($A128,'S47'!$C:$BQ,40,0)</f>
        <v>#N/A</v>
      </c>
      <c r="AF128" s="58" t="e">
        <f>VLOOKUP($A128,'S47'!$C:$BQ,22,0)</f>
        <v>#N/A</v>
      </c>
      <c r="AG128" s="66" t="e">
        <f>VLOOKUP($A128,'S47'!$C:$BQ,29,0)</f>
        <v>#N/A</v>
      </c>
      <c r="AH128" s="66" t="e">
        <f>VLOOKUP($A128,'S47'!$C:$BQ,30,0)</f>
        <v>#N/A</v>
      </c>
      <c r="AI128" s="66" t="e">
        <f>VLOOKUP($A128,'S47'!$C:$BQ,52,0)</f>
        <v>#N/A</v>
      </c>
      <c r="AJ128" s="66" t="e">
        <f>VLOOKUP($A128,'S47'!$C:$BQ,59,0)</f>
        <v>#N/A</v>
      </c>
      <c r="AK128" s="66" t="e">
        <f>VLOOKUP($A128,'S47'!$C:$BQ,60,0)</f>
        <v>#N/A</v>
      </c>
      <c r="AL128" s="58" t="e">
        <f>VLOOKUP($A128,'S48'!$C:$BQ,32,0)</f>
        <v>#N/A</v>
      </c>
      <c r="AM128" s="58" t="e">
        <f>VLOOKUP($A128,'S48'!$C:$BQ,39,0)</f>
        <v>#N/A</v>
      </c>
      <c r="AN128" s="58" t="e">
        <f>VLOOKUP($A128,'S48'!$C:$BQ,40,0)</f>
        <v>#N/A</v>
      </c>
      <c r="AO128" s="58" t="e">
        <f>VLOOKUP($A128,'S48'!$C:$BQ,22,0)</f>
        <v>#N/A</v>
      </c>
      <c r="AP128" s="66" t="e">
        <f>VLOOKUP($A128,'S48'!$C:$BQ,29,0)</f>
        <v>#N/A</v>
      </c>
      <c r="AQ128" s="66" t="e">
        <f>VLOOKUP($A128,'S48'!$C:$BQ,30,0)</f>
        <v>#N/A</v>
      </c>
      <c r="AR128" s="66" t="e">
        <f>VLOOKUP($A128,'S48'!$C:$BQ,52,0)</f>
        <v>#N/A</v>
      </c>
      <c r="AS128" s="66" t="e">
        <f>VLOOKUP($A128,'S48'!$C:$BQ,59,0)</f>
        <v>#N/A</v>
      </c>
      <c r="AT128" s="66" t="e">
        <f>VLOOKUP($A128,'S48'!$C:$BQ,60,0)</f>
        <v>#N/A</v>
      </c>
      <c r="AU128" s="58" t="e">
        <f>VLOOKUP($A128,'S49'!$C:$BQ,32,0)</f>
        <v>#N/A</v>
      </c>
      <c r="AV128" s="58" t="e">
        <f>VLOOKUP($A128,'S49'!$C:$BQ,39,0)</f>
        <v>#N/A</v>
      </c>
      <c r="AW128" s="58" t="e">
        <f>VLOOKUP($A128,'S49'!$C:$BQ,40,0)</f>
        <v>#N/A</v>
      </c>
      <c r="AX128" s="58" t="e">
        <f>VLOOKUP($A128,'S49'!$C:$BQ,22,0)</f>
        <v>#N/A</v>
      </c>
      <c r="AY128" s="66" t="e">
        <f>VLOOKUP($A128,'S49'!$C:$BQ,29,0)</f>
        <v>#N/A</v>
      </c>
      <c r="AZ128" s="66" t="e">
        <f>VLOOKUP($A128,'S49'!$C:$BQ,30,0)</f>
        <v>#N/A</v>
      </c>
      <c r="BA128" s="66" t="e">
        <f>VLOOKUP($A128,'S49'!$C:$BQ,52,0)</f>
        <v>#N/A</v>
      </c>
      <c r="BB128" s="66" t="e">
        <f>VLOOKUP($A128,'S49'!$C:$BQ,59,0)</f>
        <v>#N/A</v>
      </c>
      <c r="BC128" s="66" t="e">
        <f>VLOOKUP($A128,'S49'!$C:$BQ,60,0)</f>
        <v>#N/A</v>
      </c>
      <c r="BD128" s="58" t="e">
        <f>VLOOKUP($A128,'S50'!$C:$BQ,32,0)</f>
        <v>#N/A</v>
      </c>
      <c r="BE128" s="58" t="e">
        <f>VLOOKUP($A128,'S50'!$C:$BQ,39,0)</f>
        <v>#N/A</v>
      </c>
      <c r="BF128" s="58" t="e">
        <f>VLOOKUP($A128,'S50'!$C:$BQ,40,0)</f>
        <v>#N/A</v>
      </c>
      <c r="BG128" s="58" t="e">
        <f>VLOOKUP($A128,'S50'!$C:$BQ,22,0)</f>
        <v>#N/A</v>
      </c>
      <c r="BH128" s="66" t="e">
        <f>VLOOKUP($A128,'S50'!$C:$BQ,29,0)</f>
        <v>#N/A</v>
      </c>
      <c r="BI128" s="66" t="e">
        <f>VLOOKUP($A128,'S50'!$C:$BQ,30,0)</f>
        <v>#N/A</v>
      </c>
      <c r="BJ128" s="66" t="e">
        <f>VLOOKUP($A128,'S50'!$C:$BQ,52,0)</f>
        <v>#N/A</v>
      </c>
      <c r="BK128" s="66" t="e">
        <f>VLOOKUP($A128,'S50'!$C:$BQ,59,0)</f>
        <v>#N/A</v>
      </c>
      <c r="BL128" s="66" t="e">
        <f>VLOOKUP($A128,'S50'!$C:$BQ,60,0)</f>
        <v>#N/A</v>
      </c>
    </row>
    <row r="129" spans="1:64" x14ac:dyDescent="0.2">
      <c r="A129" s="57" t="s">
        <v>192</v>
      </c>
      <c r="B129" s="58">
        <f>VLOOKUP($A129,'S0 remplacer avec S44'!$C:$BQ,32,0)</f>
        <v>220.15</v>
      </c>
      <c r="C129" s="58">
        <f>VLOOKUP($A129,'S0 remplacer avec S44'!$C:$BQ,39,0)</f>
        <v>0</v>
      </c>
      <c r="D129" s="58">
        <f>VLOOKUP($A129,'S0 remplacer avec S44'!$C:$BQ,40,0)</f>
        <v>0</v>
      </c>
      <c r="E129" s="58">
        <f>VLOOKUP($A129,'S0 remplacer avec S44'!$C:$BQ,22,0)</f>
        <v>1439.0324450000001</v>
      </c>
      <c r="F129" s="66">
        <f>VLOOKUP($A129,'S0 remplacer avec S44'!$C:$BQ,29,0)</f>
        <v>178</v>
      </c>
      <c r="G129" s="66">
        <f>VLOOKUP($A129,'S0 remplacer avec S44'!$C:$BQ,30,0)</f>
        <v>501</v>
      </c>
      <c r="H129" s="66">
        <f>VLOOKUP($A129,'S0 remplacer avec S44'!$C:$BQ,52,0)</f>
        <v>130</v>
      </c>
      <c r="I129" s="66">
        <f>VLOOKUP($A129,'S0 remplacer avec S44'!$C:$BQ,59,0)</f>
        <v>0</v>
      </c>
      <c r="J129" s="66">
        <f>VLOOKUP($A129,'S0 remplacer avec S44'!$C:$BQ,60,0)</f>
        <v>0</v>
      </c>
      <c r="K129" s="58">
        <f>VLOOKUP($A129,'S45'!$C:$BQ,32,0)</f>
        <v>226.15</v>
      </c>
      <c r="L129" s="58">
        <f>VLOOKUP($A129,'S45'!$C:$BQ,39,0)</f>
        <v>0</v>
      </c>
      <c r="M129" s="58">
        <f>VLOOKUP($A129,'S45'!$C:$BQ,40,0)</f>
        <v>0</v>
      </c>
      <c r="N129" s="58">
        <f>VLOOKUP($A129,'S45'!$C:$BQ,22,0)</f>
        <v>1442.704305</v>
      </c>
      <c r="O129" s="66">
        <f>VLOOKUP($A129,'S45'!$C:$BQ,29,0)</f>
        <v>174</v>
      </c>
      <c r="P129" s="66">
        <f>VLOOKUP($A129,'S45'!$C:$BQ,30,0)</f>
        <v>497</v>
      </c>
      <c r="Q129" s="66">
        <f>VLOOKUP($A129,'S45'!$C:$BQ,52,0)</f>
        <v>138</v>
      </c>
      <c r="R129" s="66">
        <f>VLOOKUP($A129,'S45'!$C:$BQ,59,0)</f>
        <v>0</v>
      </c>
      <c r="S129" s="66">
        <f>VLOOKUP($A129,'S45'!$C:$BQ,60,0)</f>
        <v>0</v>
      </c>
      <c r="T129" s="58">
        <f>VLOOKUP($A129,'S46'!$C:$BQ,32,0)</f>
        <v>225.65</v>
      </c>
      <c r="U129" s="58">
        <f>VLOOKUP($A129,'S46'!$C:$BQ,39,0)</f>
        <v>0</v>
      </c>
      <c r="V129" s="58">
        <f>VLOOKUP($A129,'S46'!$C:$BQ,40,0)</f>
        <v>0</v>
      </c>
      <c r="W129" s="58">
        <f>VLOOKUP($A129,'S46'!$C:$BQ,22,0)</f>
        <v>1468.9706650000001</v>
      </c>
      <c r="X129" s="66">
        <f>VLOOKUP($A129,'S46'!$C:$BQ,29,0)</f>
        <v>148</v>
      </c>
      <c r="Y129" s="66">
        <f>VLOOKUP($A129,'S46'!$C:$BQ,30,0)</f>
        <v>471</v>
      </c>
      <c r="Z129" s="66">
        <f>VLOOKUP($A129,'S46'!$C:$BQ,52,0)</f>
        <v>139</v>
      </c>
      <c r="AA129" s="66">
        <f>VLOOKUP($A129,'S46'!$C:$BQ,59,0)</f>
        <v>0</v>
      </c>
      <c r="AB129" s="66">
        <f>VLOOKUP($A129,'S46'!$C:$BQ,60,0)</f>
        <v>0</v>
      </c>
      <c r="AC129" s="58" t="e">
        <f>VLOOKUP($A129,'S47'!$C:$BQ,32,0)</f>
        <v>#N/A</v>
      </c>
      <c r="AD129" s="58" t="e">
        <f>VLOOKUP($A129,'S47'!$C:$BQ,39,0)</f>
        <v>#N/A</v>
      </c>
      <c r="AE129" s="58" t="e">
        <f>VLOOKUP($A129,'S47'!$C:$BQ,40,0)</f>
        <v>#N/A</v>
      </c>
      <c r="AF129" s="58" t="e">
        <f>VLOOKUP($A129,'S47'!$C:$BQ,22,0)</f>
        <v>#N/A</v>
      </c>
      <c r="AG129" s="66" t="e">
        <f>VLOOKUP($A129,'S47'!$C:$BQ,29,0)</f>
        <v>#N/A</v>
      </c>
      <c r="AH129" s="66" t="e">
        <f>VLOOKUP($A129,'S47'!$C:$BQ,30,0)</f>
        <v>#N/A</v>
      </c>
      <c r="AI129" s="66" t="e">
        <f>VLOOKUP($A129,'S47'!$C:$BQ,52,0)</f>
        <v>#N/A</v>
      </c>
      <c r="AJ129" s="66" t="e">
        <f>VLOOKUP($A129,'S47'!$C:$BQ,59,0)</f>
        <v>#N/A</v>
      </c>
      <c r="AK129" s="66" t="e">
        <f>VLOOKUP($A129,'S47'!$C:$BQ,60,0)</f>
        <v>#N/A</v>
      </c>
      <c r="AL129" s="58" t="e">
        <f>VLOOKUP($A129,'S48'!$C:$BQ,32,0)</f>
        <v>#N/A</v>
      </c>
      <c r="AM129" s="58" t="e">
        <f>VLOOKUP($A129,'S48'!$C:$BQ,39,0)</f>
        <v>#N/A</v>
      </c>
      <c r="AN129" s="58" t="e">
        <f>VLOOKUP($A129,'S48'!$C:$BQ,40,0)</f>
        <v>#N/A</v>
      </c>
      <c r="AO129" s="58" t="e">
        <f>VLOOKUP($A129,'S48'!$C:$BQ,22,0)</f>
        <v>#N/A</v>
      </c>
      <c r="AP129" s="66" t="e">
        <f>VLOOKUP($A129,'S48'!$C:$BQ,29,0)</f>
        <v>#N/A</v>
      </c>
      <c r="AQ129" s="66" t="e">
        <f>VLOOKUP($A129,'S48'!$C:$BQ,30,0)</f>
        <v>#N/A</v>
      </c>
      <c r="AR129" s="66" t="e">
        <f>VLOOKUP($A129,'S48'!$C:$BQ,52,0)</f>
        <v>#N/A</v>
      </c>
      <c r="AS129" s="66" t="e">
        <f>VLOOKUP($A129,'S48'!$C:$BQ,59,0)</f>
        <v>#N/A</v>
      </c>
      <c r="AT129" s="66" t="e">
        <f>VLOOKUP($A129,'S48'!$C:$BQ,60,0)</f>
        <v>#N/A</v>
      </c>
      <c r="AU129" s="58" t="e">
        <f>VLOOKUP($A129,'S49'!$C:$BQ,32,0)</f>
        <v>#N/A</v>
      </c>
      <c r="AV129" s="58" t="e">
        <f>VLOOKUP($A129,'S49'!$C:$BQ,39,0)</f>
        <v>#N/A</v>
      </c>
      <c r="AW129" s="58" t="e">
        <f>VLOOKUP($A129,'S49'!$C:$BQ,40,0)</f>
        <v>#N/A</v>
      </c>
      <c r="AX129" s="58" t="e">
        <f>VLOOKUP($A129,'S49'!$C:$BQ,22,0)</f>
        <v>#N/A</v>
      </c>
      <c r="AY129" s="66" t="e">
        <f>VLOOKUP($A129,'S49'!$C:$BQ,29,0)</f>
        <v>#N/A</v>
      </c>
      <c r="AZ129" s="66" t="e">
        <f>VLOOKUP($A129,'S49'!$C:$BQ,30,0)</f>
        <v>#N/A</v>
      </c>
      <c r="BA129" s="66" t="e">
        <f>VLOOKUP($A129,'S49'!$C:$BQ,52,0)</f>
        <v>#N/A</v>
      </c>
      <c r="BB129" s="66" t="e">
        <f>VLOOKUP($A129,'S49'!$C:$BQ,59,0)</f>
        <v>#N/A</v>
      </c>
      <c r="BC129" s="66" t="e">
        <f>VLOOKUP($A129,'S49'!$C:$BQ,60,0)</f>
        <v>#N/A</v>
      </c>
      <c r="BD129" s="58" t="e">
        <f>VLOOKUP($A129,'S50'!$C:$BQ,32,0)</f>
        <v>#N/A</v>
      </c>
      <c r="BE129" s="58" t="e">
        <f>VLOOKUP($A129,'S50'!$C:$BQ,39,0)</f>
        <v>#N/A</v>
      </c>
      <c r="BF129" s="58" t="e">
        <f>VLOOKUP($A129,'S50'!$C:$BQ,40,0)</f>
        <v>#N/A</v>
      </c>
      <c r="BG129" s="58" t="e">
        <f>VLOOKUP($A129,'S50'!$C:$BQ,22,0)</f>
        <v>#N/A</v>
      </c>
      <c r="BH129" s="66" t="e">
        <f>VLOOKUP($A129,'S50'!$C:$BQ,29,0)</f>
        <v>#N/A</v>
      </c>
      <c r="BI129" s="66" t="e">
        <f>VLOOKUP($A129,'S50'!$C:$BQ,30,0)</f>
        <v>#N/A</v>
      </c>
      <c r="BJ129" s="66" t="e">
        <f>VLOOKUP($A129,'S50'!$C:$BQ,52,0)</f>
        <v>#N/A</v>
      </c>
      <c r="BK129" s="66" t="e">
        <f>VLOOKUP($A129,'S50'!$C:$BQ,59,0)</f>
        <v>#N/A</v>
      </c>
      <c r="BL129" s="66" t="e">
        <f>VLOOKUP($A129,'S50'!$C:$BQ,60,0)</f>
        <v>#N/A</v>
      </c>
    </row>
    <row r="130" spans="1:64" x14ac:dyDescent="0.2">
      <c r="A130" s="57" t="s">
        <v>193</v>
      </c>
      <c r="B130" s="58">
        <f>VLOOKUP($A130,'S0 remplacer avec S44'!$C:$BQ,32,0)</f>
        <v>134.30000000000001</v>
      </c>
      <c r="C130" s="58">
        <f>VLOOKUP($A130,'S0 remplacer avec S44'!$C:$BQ,39,0)</f>
        <v>0</v>
      </c>
      <c r="D130" s="58">
        <f>VLOOKUP($A130,'S0 remplacer avec S44'!$C:$BQ,40,0)</f>
        <v>14</v>
      </c>
      <c r="E130" s="58">
        <f>VLOOKUP($A130,'S0 remplacer avec S44'!$C:$BQ,22,0)</f>
        <v>1786.96288</v>
      </c>
      <c r="F130" s="66">
        <f>VLOOKUP($A130,'S0 remplacer avec S44'!$C:$BQ,29,0)</f>
        <v>0</v>
      </c>
      <c r="G130" s="66">
        <f>VLOOKUP($A130,'S0 remplacer avec S44'!$C:$BQ,30,0)</f>
        <v>0</v>
      </c>
      <c r="H130" s="66">
        <f>VLOOKUP($A130,'S0 remplacer avec S44'!$C:$BQ,52,0)</f>
        <v>95.6</v>
      </c>
      <c r="I130" s="66">
        <f>VLOOKUP($A130,'S0 remplacer avec S44'!$C:$BQ,59,0)</f>
        <v>0</v>
      </c>
      <c r="J130" s="66">
        <f>VLOOKUP($A130,'S0 remplacer avec S44'!$C:$BQ,60,0)</f>
        <v>0</v>
      </c>
      <c r="K130" s="58">
        <f>VLOOKUP($A130,'S45'!$C:$BQ,32,0)</f>
        <v>135.30000000000001</v>
      </c>
      <c r="L130" s="58">
        <f>VLOOKUP($A130,'S45'!$C:$BQ,39,0)</f>
        <v>0</v>
      </c>
      <c r="M130" s="58">
        <f>VLOOKUP($A130,'S45'!$C:$BQ,40,0)</f>
        <v>13</v>
      </c>
      <c r="N130" s="58">
        <f>VLOOKUP($A130,'S45'!$C:$BQ,22,0)</f>
        <v>1820.7009499999999</v>
      </c>
      <c r="O130" s="66">
        <f>VLOOKUP($A130,'S45'!$C:$BQ,29,0)</f>
        <v>0</v>
      </c>
      <c r="P130" s="66">
        <f>VLOOKUP($A130,'S45'!$C:$BQ,30,0)</f>
        <v>0</v>
      </c>
      <c r="Q130" s="66">
        <f>VLOOKUP($A130,'S45'!$C:$BQ,52,0)</f>
        <v>99.6</v>
      </c>
      <c r="R130" s="66">
        <f>VLOOKUP($A130,'S45'!$C:$BQ,59,0)</f>
        <v>0</v>
      </c>
      <c r="S130" s="66">
        <f>VLOOKUP($A130,'S45'!$C:$BQ,60,0)</f>
        <v>0</v>
      </c>
      <c r="T130" s="58">
        <f>VLOOKUP($A130,'S46'!$C:$BQ,32,0)</f>
        <v>135.30000000000001</v>
      </c>
      <c r="U130" s="58">
        <f>VLOOKUP($A130,'S46'!$C:$BQ,39,0)</f>
        <v>0</v>
      </c>
      <c r="V130" s="58">
        <f>VLOOKUP($A130,'S46'!$C:$BQ,40,0)</f>
        <v>13</v>
      </c>
      <c r="W130" s="58">
        <f>VLOOKUP($A130,'S46'!$C:$BQ,22,0)</f>
        <v>1824.6906799999999</v>
      </c>
      <c r="X130" s="66">
        <f>VLOOKUP($A130,'S46'!$C:$BQ,29,0)</f>
        <v>0</v>
      </c>
      <c r="Y130" s="66">
        <f>VLOOKUP($A130,'S46'!$C:$BQ,30,0)</f>
        <v>0</v>
      </c>
      <c r="Z130" s="66">
        <f>VLOOKUP($A130,'S46'!$C:$BQ,52,0)</f>
        <v>102.6</v>
      </c>
      <c r="AA130" s="66">
        <f>VLOOKUP($A130,'S46'!$C:$BQ,59,0)</f>
        <v>0</v>
      </c>
      <c r="AB130" s="66">
        <f>VLOOKUP($A130,'S46'!$C:$BQ,60,0)</f>
        <v>0</v>
      </c>
      <c r="AC130" s="58" t="e">
        <f>VLOOKUP($A130,'S47'!$C:$BQ,32,0)</f>
        <v>#N/A</v>
      </c>
      <c r="AD130" s="58" t="e">
        <f>VLOOKUP($A130,'S47'!$C:$BQ,39,0)</f>
        <v>#N/A</v>
      </c>
      <c r="AE130" s="58" t="e">
        <f>VLOOKUP($A130,'S47'!$C:$BQ,40,0)</f>
        <v>#N/A</v>
      </c>
      <c r="AF130" s="58" t="e">
        <f>VLOOKUP($A130,'S47'!$C:$BQ,22,0)</f>
        <v>#N/A</v>
      </c>
      <c r="AG130" s="66" t="e">
        <f>VLOOKUP($A130,'S47'!$C:$BQ,29,0)</f>
        <v>#N/A</v>
      </c>
      <c r="AH130" s="66" t="e">
        <f>VLOOKUP($A130,'S47'!$C:$BQ,30,0)</f>
        <v>#N/A</v>
      </c>
      <c r="AI130" s="66" t="e">
        <f>VLOOKUP($A130,'S47'!$C:$BQ,52,0)</f>
        <v>#N/A</v>
      </c>
      <c r="AJ130" s="66" t="e">
        <f>VLOOKUP($A130,'S47'!$C:$BQ,59,0)</f>
        <v>#N/A</v>
      </c>
      <c r="AK130" s="66" t="e">
        <f>VLOOKUP($A130,'S47'!$C:$BQ,60,0)</f>
        <v>#N/A</v>
      </c>
      <c r="AL130" s="58" t="e">
        <f>VLOOKUP($A130,'S48'!$C:$BQ,32,0)</f>
        <v>#N/A</v>
      </c>
      <c r="AM130" s="58" t="e">
        <f>VLOOKUP($A130,'S48'!$C:$BQ,39,0)</f>
        <v>#N/A</v>
      </c>
      <c r="AN130" s="58" t="e">
        <f>VLOOKUP($A130,'S48'!$C:$BQ,40,0)</f>
        <v>#N/A</v>
      </c>
      <c r="AO130" s="58" t="e">
        <f>VLOOKUP($A130,'S48'!$C:$BQ,22,0)</f>
        <v>#N/A</v>
      </c>
      <c r="AP130" s="66" t="e">
        <f>VLOOKUP($A130,'S48'!$C:$BQ,29,0)</f>
        <v>#N/A</v>
      </c>
      <c r="AQ130" s="66" t="e">
        <f>VLOOKUP($A130,'S48'!$C:$BQ,30,0)</f>
        <v>#N/A</v>
      </c>
      <c r="AR130" s="66" t="e">
        <f>VLOOKUP($A130,'S48'!$C:$BQ,52,0)</f>
        <v>#N/A</v>
      </c>
      <c r="AS130" s="66" t="e">
        <f>VLOOKUP($A130,'S48'!$C:$BQ,59,0)</f>
        <v>#N/A</v>
      </c>
      <c r="AT130" s="66" t="e">
        <f>VLOOKUP($A130,'S48'!$C:$BQ,60,0)</f>
        <v>#N/A</v>
      </c>
      <c r="AU130" s="58" t="e">
        <f>VLOOKUP($A130,'S49'!$C:$BQ,32,0)</f>
        <v>#N/A</v>
      </c>
      <c r="AV130" s="58" t="e">
        <f>VLOOKUP($A130,'S49'!$C:$BQ,39,0)</f>
        <v>#N/A</v>
      </c>
      <c r="AW130" s="58" t="e">
        <f>VLOOKUP($A130,'S49'!$C:$BQ,40,0)</f>
        <v>#N/A</v>
      </c>
      <c r="AX130" s="58" t="e">
        <f>VLOOKUP($A130,'S49'!$C:$BQ,22,0)</f>
        <v>#N/A</v>
      </c>
      <c r="AY130" s="66" t="e">
        <f>VLOOKUP($A130,'S49'!$C:$BQ,29,0)</f>
        <v>#N/A</v>
      </c>
      <c r="AZ130" s="66" t="e">
        <f>VLOOKUP($A130,'S49'!$C:$BQ,30,0)</f>
        <v>#N/A</v>
      </c>
      <c r="BA130" s="66" t="e">
        <f>VLOOKUP($A130,'S49'!$C:$BQ,52,0)</f>
        <v>#N/A</v>
      </c>
      <c r="BB130" s="66" t="e">
        <f>VLOOKUP($A130,'S49'!$C:$BQ,59,0)</f>
        <v>#N/A</v>
      </c>
      <c r="BC130" s="66" t="e">
        <f>VLOOKUP($A130,'S49'!$C:$BQ,60,0)</f>
        <v>#N/A</v>
      </c>
      <c r="BD130" s="58" t="e">
        <f>VLOOKUP($A130,'S50'!$C:$BQ,32,0)</f>
        <v>#N/A</v>
      </c>
      <c r="BE130" s="58" t="e">
        <f>VLOOKUP($A130,'S50'!$C:$BQ,39,0)</f>
        <v>#N/A</v>
      </c>
      <c r="BF130" s="58" t="e">
        <f>VLOOKUP($A130,'S50'!$C:$BQ,40,0)</f>
        <v>#N/A</v>
      </c>
      <c r="BG130" s="58" t="e">
        <f>VLOOKUP($A130,'S50'!$C:$BQ,22,0)</f>
        <v>#N/A</v>
      </c>
      <c r="BH130" s="66" t="e">
        <f>VLOOKUP($A130,'S50'!$C:$BQ,29,0)</f>
        <v>#N/A</v>
      </c>
      <c r="BI130" s="66" t="e">
        <f>VLOOKUP($A130,'S50'!$C:$BQ,30,0)</f>
        <v>#N/A</v>
      </c>
      <c r="BJ130" s="66" t="e">
        <f>VLOOKUP($A130,'S50'!$C:$BQ,52,0)</f>
        <v>#N/A</v>
      </c>
      <c r="BK130" s="66" t="e">
        <f>VLOOKUP($A130,'S50'!$C:$BQ,59,0)</f>
        <v>#N/A</v>
      </c>
      <c r="BL130" s="66" t="e">
        <f>VLOOKUP($A130,'S50'!$C:$BQ,60,0)</f>
        <v>#N/A</v>
      </c>
    </row>
    <row r="131" spans="1:64" x14ac:dyDescent="0.2">
      <c r="A131" s="57" t="s">
        <v>194</v>
      </c>
      <c r="B131" s="58">
        <f>VLOOKUP($A131,'S0 remplacer avec S44'!$C:$BQ,32,0)</f>
        <v>372.4</v>
      </c>
      <c r="C131" s="58">
        <f>VLOOKUP($A131,'S0 remplacer avec S44'!$C:$BQ,39,0)</f>
        <v>5</v>
      </c>
      <c r="D131" s="58">
        <f>VLOOKUP($A131,'S0 remplacer avec S44'!$C:$BQ,40,0)</f>
        <v>81</v>
      </c>
      <c r="E131" s="58">
        <f>VLOOKUP($A131,'S0 remplacer avec S44'!$C:$BQ,22,0)</f>
        <v>2431.5339399999998</v>
      </c>
      <c r="F131" s="66">
        <f>VLOOKUP($A131,'S0 remplacer avec S44'!$C:$BQ,29,0)</f>
        <v>1001</v>
      </c>
      <c r="G131" s="66">
        <f>VLOOKUP($A131,'S0 remplacer avec S44'!$C:$BQ,30,0)</f>
        <v>1688</v>
      </c>
      <c r="H131" s="66">
        <f>VLOOKUP($A131,'S0 remplacer avec S44'!$C:$BQ,52,0)</f>
        <v>215.2</v>
      </c>
      <c r="I131" s="66">
        <f>VLOOKUP($A131,'S0 remplacer avec S44'!$C:$BQ,59,0)</f>
        <v>0</v>
      </c>
      <c r="J131" s="66">
        <f>VLOOKUP($A131,'S0 remplacer avec S44'!$C:$BQ,60,0)</f>
        <v>15</v>
      </c>
      <c r="K131" s="58">
        <f>VLOOKUP($A131,'S45'!$C:$BQ,32,0)</f>
        <v>380.9</v>
      </c>
      <c r="L131" s="58">
        <f>VLOOKUP($A131,'S45'!$C:$BQ,39,0)</f>
        <v>0</v>
      </c>
      <c r="M131" s="58">
        <f>VLOOKUP($A131,'S45'!$C:$BQ,40,0)</f>
        <v>72</v>
      </c>
      <c r="N131" s="58">
        <f>VLOOKUP($A131,'S45'!$C:$BQ,22,0)</f>
        <v>2441.2841699999999</v>
      </c>
      <c r="O131" s="66">
        <f>VLOOKUP($A131,'S45'!$C:$BQ,29,0)</f>
        <v>992</v>
      </c>
      <c r="P131" s="66">
        <f>VLOOKUP($A131,'S45'!$C:$BQ,30,0)</f>
        <v>1678</v>
      </c>
      <c r="Q131" s="66">
        <f>VLOOKUP($A131,'S45'!$C:$BQ,52,0)</f>
        <v>221.2</v>
      </c>
      <c r="R131" s="66">
        <f>VLOOKUP($A131,'S45'!$C:$BQ,59,0)</f>
        <v>0</v>
      </c>
      <c r="S131" s="66">
        <f>VLOOKUP($A131,'S45'!$C:$BQ,60,0)</f>
        <v>9</v>
      </c>
      <c r="T131" s="58">
        <f>VLOOKUP($A131,'S46'!$C:$BQ,32,0)</f>
        <v>379.4</v>
      </c>
      <c r="U131" s="58">
        <f>VLOOKUP($A131,'S46'!$C:$BQ,39,0)</f>
        <v>0</v>
      </c>
      <c r="V131" s="58">
        <f>VLOOKUP($A131,'S46'!$C:$BQ,40,0)</f>
        <v>74</v>
      </c>
      <c r="W131" s="58">
        <f>VLOOKUP($A131,'S46'!$C:$BQ,22,0)</f>
        <v>2444.8002900000001</v>
      </c>
      <c r="X131" s="66">
        <f>VLOOKUP($A131,'S46'!$C:$BQ,29,0)</f>
        <v>988</v>
      </c>
      <c r="Y131" s="66">
        <f>VLOOKUP($A131,'S46'!$C:$BQ,30,0)</f>
        <v>1675</v>
      </c>
      <c r="Z131" s="66">
        <f>VLOOKUP($A131,'S46'!$C:$BQ,52,0)</f>
        <v>222.2</v>
      </c>
      <c r="AA131" s="66">
        <f>VLOOKUP($A131,'S46'!$C:$BQ,59,0)</f>
        <v>0</v>
      </c>
      <c r="AB131" s="66">
        <f>VLOOKUP($A131,'S46'!$C:$BQ,60,0)</f>
        <v>8</v>
      </c>
      <c r="AC131" s="58" t="e">
        <f>VLOOKUP($A131,'S47'!$C:$BQ,32,0)</f>
        <v>#N/A</v>
      </c>
      <c r="AD131" s="58" t="e">
        <f>VLOOKUP($A131,'S47'!$C:$BQ,39,0)</f>
        <v>#N/A</v>
      </c>
      <c r="AE131" s="58" t="e">
        <f>VLOOKUP($A131,'S47'!$C:$BQ,40,0)</f>
        <v>#N/A</v>
      </c>
      <c r="AF131" s="58" t="e">
        <f>VLOOKUP($A131,'S47'!$C:$BQ,22,0)</f>
        <v>#N/A</v>
      </c>
      <c r="AG131" s="66" t="e">
        <f>VLOOKUP($A131,'S47'!$C:$BQ,29,0)</f>
        <v>#N/A</v>
      </c>
      <c r="AH131" s="66" t="e">
        <f>VLOOKUP($A131,'S47'!$C:$BQ,30,0)</f>
        <v>#N/A</v>
      </c>
      <c r="AI131" s="66" t="e">
        <f>VLOOKUP($A131,'S47'!$C:$BQ,52,0)</f>
        <v>#N/A</v>
      </c>
      <c r="AJ131" s="66" t="e">
        <f>VLOOKUP($A131,'S47'!$C:$BQ,59,0)</f>
        <v>#N/A</v>
      </c>
      <c r="AK131" s="66" t="e">
        <f>VLOOKUP($A131,'S47'!$C:$BQ,60,0)</f>
        <v>#N/A</v>
      </c>
      <c r="AL131" s="58" t="e">
        <f>VLOOKUP($A131,'S48'!$C:$BQ,32,0)</f>
        <v>#N/A</v>
      </c>
      <c r="AM131" s="58" t="e">
        <f>VLOOKUP($A131,'S48'!$C:$BQ,39,0)</f>
        <v>#N/A</v>
      </c>
      <c r="AN131" s="58" t="e">
        <f>VLOOKUP($A131,'S48'!$C:$BQ,40,0)</f>
        <v>#N/A</v>
      </c>
      <c r="AO131" s="58" t="e">
        <f>VLOOKUP($A131,'S48'!$C:$BQ,22,0)</f>
        <v>#N/A</v>
      </c>
      <c r="AP131" s="66" t="e">
        <f>VLOOKUP($A131,'S48'!$C:$BQ,29,0)</f>
        <v>#N/A</v>
      </c>
      <c r="AQ131" s="66" t="e">
        <f>VLOOKUP($A131,'S48'!$C:$BQ,30,0)</f>
        <v>#N/A</v>
      </c>
      <c r="AR131" s="66" t="e">
        <f>VLOOKUP($A131,'S48'!$C:$BQ,52,0)</f>
        <v>#N/A</v>
      </c>
      <c r="AS131" s="66" t="e">
        <f>VLOOKUP($A131,'S48'!$C:$BQ,59,0)</f>
        <v>#N/A</v>
      </c>
      <c r="AT131" s="66" t="e">
        <f>VLOOKUP($A131,'S48'!$C:$BQ,60,0)</f>
        <v>#N/A</v>
      </c>
      <c r="AU131" s="58" t="e">
        <f>VLOOKUP($A131,'S49'!$C:$BQ,32,0)</f>
        <v>#N/A</v>
      </c>
      <c r="AV131" s="58" t="e">
        <f>VLOOKUP($A131,'S49'!$C:$BQ,39,0)</f>
        <v>#N/A</v>
      </c>
      <c r="AW131" s="58" t="e">
        <f>VLOOKUP($A131,'S49'!$C:$BQ,40,0)</f>
        <v>#N/A</v>
      </c>
      <c r="AX131" s="58" t="e">
        <f>VLOOKUP($A131,'S49'!$C:$BQ,22,0)</f>
        <v>#N/A</v>
      </c>
      <c r="AY131" s="66" t="e">
        <f>VLOOKUP($A131,'S49'!$C:$BQ,29,0)</f>
        <v>#N/A</v>
      </c>
      <c r="AZ131" s="66" t="e">
        <f>VLOOKUP($A131,'S49'!$C:$BQ,30,0)</f>
        <v>#N/A</v>
      </c>
      <c r="BA131" s="66" t="e">
        <f>VLOOKUP($A131,'S49'!$C:$BQ,52,0)</f>
        <v>#N/A</v>
      </c>
      <c r="BB131" s="66" t="e">
        <f>VLOOKUP($A131,'S49'!$C:$BQ,59,0)</f>
        <v>#N/A</v>
      </c>
      <c r="BC131" s="66" t="e">
        <f>VLOOKUP($A131,'S49'!$C:$BQ,60,0)</f>
        <v>#N/A</v>
      </c>
      <c r="BD131" s="58" t="e">
        <f>VLOOKUP($A131,'S50'!$C:$BQ,32,0)</f>
        <v>#N/A</v>
      </c>
      <c r="BE131" s="58" t="e">
        <f>VLOOKUP($A131,'S50'!$C:$BQ,39,0)</f>
        <v>#N/A</v>
      </c>
      <c r="BF131" s="58" t="e">
        <f>VLOOKUP($A131,'S50'!$C:$BQ,40,0)</f>
        <v>#N/A</v>
      </c>
      <c r="BG131" s="58" t="e">
        <f>VLOOKUP($A131,'S50'!$C:$BQ,22,0)</f>
        <v>#N/A</v>
      </c>
      <c r="BH131" s="66" t="e">
        <f>VLOOKUP($A131,'S50'!$C:$BQ,29,0)</f>
        <v>#N/A</v>
      </c>
      <c r="BI131" s="66" t="e">
        <f>VLOOKUP($A131,'S50'!$C:$BQ,30,0)</f>
        <v>#N/A</v>
      </c>
      <c r="BJ131" s="66" t="e">
        <f>VLOOKUP($A131,'S50'!$C:$BQ,52,0)</f>
        <v>#N/A</v>
      </c>
      <c r="BK131" s="66" t="e">
        <f>VLOOKUP($A131,'S50'!$C:$BQ,59,0)</f>
        <v>#N/A</v>
      </c>
      <c r="BL131" s="66" t="e">
        <f>VLOOKUP($A131,'S50'!$C:$BQ,60,0)</f>
        <v>#N/A</v>
      </c>
    </row>
    <row r="132" spans="1:64" x14ac:dyDescent="0.2">
      <c r="A132" s="57" t="s">
        <v>195</v>
      </c>
      <c r="B132" s="58">
        <f>VLOOKUP($A132,'S0 remplacer avec S44'!$C:$BQ,32,0)</f>
        <v>268.2</v>
      </c>
      <c r="C132" s="58">
        <f>VLOOKUP($A132,'S0 remplacer avec S44'!$C:$BQ,39,0)</f>
        <v>0</v>
      </c>
      <c r="D132" s="58">
        <f>VLOOKUP($A132,'S0 remplacer avec S44'!$C:$BQ,40,0)</f>
        <v>25</v>
      </c>
      <c r="E132" s="58">
        <f>VLOOKUP($A132,'S0 remplacer avec S44'!$C:$BQ,22,0)</f>
        <v>2605.9686649999999</v>
      </c>
      <c r="F132" s="66">
        <f>VLOOKUP($A132,'S0 remplacer avec S44'!$C:$BQ,29,0)</f>
        <v>0</v>
      </c>
      <c r="G132" s="66">
        <f>VLOOKUP($A132,'S0 remplacer avec S44'!$C:$BQ,30,0)</f>
        <v>58</v>
      </c>
      <c r="H132" s="66">
        <f>VLOOKUP($A132,'S0 remplacer avec S44'!$C:$BQ,52,0)</f>
        <v>212.8</v>
      </c>
      <c r="I132" s="66">
        <f>VLOOKUP($A132,'S0 remplacer avec S44'!$C:$BQ,59,0)</f>
        <v>0</v>
      </c>
      <c r="J132" s="66">
        <f>VLOOKUP($A132,'S0 remplacer avec S44'!$C:$BQ,60,0)</f>
        <v>0</v>
      </c>
      <c r="K132" s="58">
        <f>VLOOKUP($A132,'S45'!$C:$BQ,32,0)</f>
        <v>270.2</v>
      </c>
      <c r="L132" s="58">
        <f>VLOOKUP($A132,'S45'!$C:$BQ,39,0)</f>
        <v>0</v>
      </c>
      <c r="M132" s="58">
        <f>VLOOKUP($A132,'S45'!$C:$BQ,40,0)</f>
        <v>23</v>
      </c>
      <c r="N132" s="58">
        <f>VLOOKUP($A132,'S45'!$C:$BQ,22,0)</f>
        <v>2617.5759349999998</v>
      </c>
      <c r="O132" s="66">
        <f>VLOOKUP($A132,'S45'!$C:$BQ,29,0)</f>
        <v>0</v>
      </c>
      <c r="P132" s="66">
        <f>VLOOKUP($A132,'S45'!$C:$BQ,30,0)</f>
        <v>46</v>
      </c>
      <c r="Q132" s="66">
        <f>VLOOKUP($A132,'S45'!$C:$BQ,52,0)</f>
        <v>213.8</v>
      </c>
      <c r="R132" s="66">
        <f>VLOOKUP($A132,'S45'!$C:$BQ,59,0)</f>
        <v>0</v>
      </c>
      <c r="S132" s="66">
        <f>VLOOKUP($A132,'S45'!$C:$BQ,60,0)</f>
        <v>0</v>
      </c>
      <c r="T132" s="58">
        <f>VLOOKUP($A132,'S46'!$C:$BQ,32,0)</f>
        <v>270.2</v>
      </c>
      <c r="U132" s="58">
        <f>VLOOKUP($A132,'S46'!$C:$BQ,39,0)</f>
        <v>0</v>
      </c>
      <c r="V132" s="58">
        <f>VLOOKUP($A132,'S46'!$C:$BQ,40,0)</f>
        <v>23</v>
      </c>
      <c r="W132" s="58">
        <f>VLOOKUP($A132,'S46'!$C:$BQ,22,0)</f>
        <v>2634.9689349999999</v>
      </c>
      <c r="X132" s="66">
        <f>VLOOKUP($A132,'S46'!$C:$BQ,29,0)</f>
        <v>0</v>
      </c>
      <c r="Y132" s="66">
        <f>VLOOKUP($A132,'S46'!$C:$BQ,30,0)</f>
        <v>29</v>
      </c>
      <c r="Z132" s="66">
        <f>VLOOKUP($A132,'S46'!$C:$BQ,52,0)</f>
        <v>213.8</v>
      </c>
      <c r="AA132" s="66">
        <f>VLOOKUP($A132,'S46'!$C:$BQ,59,0)</f>
        <v>0</v>
      </c>
      <c r="AB132" s="66">
        <f>VLOOKUP($A132,'S46'!$C:$BQ,60,0)</f>
        <v>0</v>
      </c>
      <c r="AC132" s="58" t="e">
        <f>VLOOKUP($A132,'S47'!$C:$BQ,32,0)</f>
        <v>#N/A</v>
      </c>
      <c r="AD132" s="58" t="e">
        <f>VLOOKUP($A132,'S47'!$C:$BQ,39,0)</f>
        <v>#N/A</v>
      </c>
      <c r="AE132" s="58" t="e">
        <f>VLOOKUP($A132,'S47'!$C:$BQ,40,0)</f>
        <v>#N/A</v>
      </c>
      <c r="AF132" s="58" t="e">
        <f>VLOOKUP($A132,'S47'!$C:$BQ,22,0)</f>
        <v>#N/A</v>
      </c>
      <c r="AG132" s="66" t="e">
        <f>VLOOKUP($A132,'S47'!$C:$BQ,29,0)</f>
        <v>#N/A</v>
      </c>
      <c r="AH132" s="66" t="e">
        <f>VLOOKUP($A132,'S47'!$C:$BQ,30,0)</f>
        <v>#N/A</v>
      </c>
      <c r="AI132" s="66" t="e">
        <f>VLOOKUP($A132,'S47'!$C:$BQ,52,0)</f>
        <v>#N/A</v>
      </c>
      <c r="AJ132" s="66" t="e">
        <f>VLOOKUP($A132,'S47'!$C:$BQ,59,0)</f>
        <v>#N/A</v>
      </c>
      <c r="AK132" s="66" t="e">
        <f>VLOOKUP($A132,'S47'!$C:$BQ,60,0)</f>
        <v>#N/A</v>
      </c>
      <c r="AL132" s="58" t="e">
        <f>VLOOKUP($A132,'S48'!$C:$BQ,32,0)</f>
        <v>#N/A</v>
      </c>
      <c r="AM132" s="58" t="e">
        <f>VLOOKUP($A132,'S48'!$C:$BQ,39,0)</f>
        <v>#N/A</v>
      </c>
      <c r="AN132" s="58" t="e">
        <f>VLOOKUP($A132,'S48'!$C:$BQ,40,0)</f>
        <v>#N/A</v>
      </c>
      <c r="AO132" s="58" t="e">
        <f>VLOOKUP($A132,'S48'!$C:$BQ,22,0)</f>
        <v>#N/A</v>
      </c>
      <c r="AP132" s="66" t="e">
        <f>VLOOKUP($A132,'S48'!$C:$BQ,29,0)</f>
        <v>#N/A</v>
      </c>
      <c r="AQ132" s="66" t="e">
        <f>VLOOKUP($A132,'S48'!$C:$BQ,30,0)</f>
        <v>#N/A</v>
      </c>
      <c r="AR132" s="66" t="e">
        <f>VLOOKUP($A132,'S48'!$C:$BQ,52,0)</f>
        <v>#N/A</v>
      </c>
      <c r="AS132" s="66" t="e">
        <f>VLOOKUP($A132,'S48'!$C:$BQ,59,0)</f>
        <v>#N/A</v>
      </c>
      <c r="AT132" s="66" t="e">
        <f>VLOOKUP($A132,'S48'!$C:$BQ,60,0)</f>
        <v>#N/A</v>
      </c>
      <c r="AU132" s="58" t="e">
        <f>VLOOKUP($A132,'S49'!$C:$BQ,32,0)</f>
        <v>#N/A</v>
      </c>
      <c r="AV132" s="58" t="e">
        <f>VLOOKUP($A132,'S49'!$C:$BQ,39,0)</f>
        <v>#N/A</v>
      </c>
      <c r="AW132" s="58" t="e">
        <f>VLOOKUP($A132,'S49'!$C:$BQ,40,0)</f>
        <v>#N/A</v>
      </c>
      <c r="AX132" s="58" t="e">
        <f>VLOOKUP($A132,'S49'!$C:$BQ,22,0)</f>
        <v>#N/A</v>
      </c>
      <c r="AY132" s="66" t="e">
        <f>VLOOKUP($A132,'S49'!$C:$BQ,29,0)</f>
        <v>#N/A</v>
      </c>
      <c r="AZ132" s="66" t="e">
        <f>VLOOKUP($A132,'S49'!$C:$BQ,30,0)</f>
        <v>#N/A</v>
      </c>
      <c r="BA132" s="66" t="e">
        <f>VLOOKUP($A132,'S49'!$C:$BQ,52,0)</f>
        <v>#N/A</v>
      </c>
      <c r="BB132" s="66" t="e">
        <f>VLOOKUP($A132,'S49'!$C:$BQ,59,0)</f>
        <v>#N/A</v>
      </c>
      <c r="BC132" s="66" t="e">
        <f>VLOOKUP($A132,'S49'!$C:$BQ,60,0)</f>
        <v>#N/A</v>
      </c>
      <c r="BD132" s="58" t="e">
        <f>VLOOKUP($A132,'S50'!$C:$BQ,32,0)</f>
        <v>#N/A</v>
      </c>
      <c r="BE132" s="58" t="e">
        <f>VLOOKUP($A132,'S50'!$C:$BQ,39,0)</f>
        <v>#N/A</v>
      </c>
      <c r="BF132" s="58" t="e">
        <f>VLOOKUP($A132,'S50'!$C:$BQ,40,0)</f>
        <v>#N/A</v>
      </c>
      <c r="BG132" s="58" t="e">
        <f>VLOOKUP($A132,'S50'!$C:$BQ,22,0)</f>
        <v>#N/A</v>
      </c>
      <c r="BH132" s="66" t="e">
        <f>VLOOKUP($A132,'S50'!$C:$BQ,29,0)</f>
        <v>#N/A</v>
      </c>
      <c r="BI132" s="66" t="e">
        <f>VLOOKUP($A132,'S50'!$C:$BQ,30,0)</f>
        <v>#N/A</v>
      </c>
      <c r="BJ132" s="66" t="e">
        <f>VLOOKUP($A132,'S50'!$C:$BQ,52,0)</f>
        <v>#N/A</v>
      </c>
      <c r="BK132" s="66" t="e">
        <f>VLOOKUP($A132,'S50'!$C:$BQ,59,0)</f>
        <v>#N/A</v>
      </c>
      <c r="BL132" s="66" t="e">
        <f>VLOOKUP($A132,'S50'!$C:$BQ,60,0)</f>
        <v>#N/A</v>
      </c>
    </row>
    <row r="133" spans="1:64" x14ac:dyDescent="0.2">
      <c r="A133" s="57" t="s">
        <v>196</v>
      </c>
      <c r="B133" s="58">
        <f>VLOOKUP($A133,'S0 remplacer avec S44'!$C:$BQ,32,0)</f>
        <v>147.85</v>
      </c>
      <c r="C133" s="58">
        <f>VLOOKUP($A133,'S0 remplacer avec S44'!$C:$BQ,39,0)</f>
        <v>28</v>
      </c>
      <c r="D133" s="58">
        <f>VLOOKUP($A133,'S0 remplacer avec S44'!$C:$BQ,40,0)</f>
        <v>63</v>
      </c>
      <c r="E133" s="58">
        <f>VLOOKUP($A133,'S0 remplacer avec S44'!$C:$BQ,22,0)</f>
        <v>1659.5316399999999</v>
      </c>
      <c r="F133" s="66">
        <f>VLOOKUP($A133,'S0 remplacer avec S44'!$C:$BQ,29,0)</f>
        <v>0</v>
      </c>
      <c r="G133" s="66">
        <f>VLOOKUP($A133,'S0 remplacer avec S44'!$C:$BQ,30,0)</f>
        <v>253</v>
      </c>
      <c r="H133" s="66">
        <f>VLOOKUP($A133,'S0 remplacer avec S44'!$C:$BQ,52,0)</f>
        <v>105.6</v>
      </c>
      <c r="I133" s="66">
        <f>VLOOKUP($A133,'S0 remplacer avec S44'!$C:$BQ,59,0)</f>
        <v>0</v>
      </c>
      <c r="J133" s="66">
        <f>VLOOKUP($A133,'S0 remplacer avec S44'!$C:$BQ,60,0)</f>
        <v>2</v>
      </c>
      <c r="K133" s="58">
        <f>VLOOKUP($A133,'S45'!$C:$BQ,32,0)</f>
        <v>149.85</v>
      </c>
      <c r="L133" s="58">
        <f>VLOOKUP($A133,'S45'!$C:$BQ,39,0)</f>
        <v>26</v>
      </c>
      <c r="M133" s="58">
        <f>VLOOKUP($A133,'S45'!$C:$BQ,40,0)</f>
        <v>61</v>
      </c>
      <c r="N133" s="58">
        <f>VLOOKUP($A133,'S45'!$C:$BQ,22,0)</f>
        <v>1674.7716399999999</v>
      </c>
      <c r="O133" s="66">
        <f>VLOOKUP($A133,'S45'!$C:$BQ,29,0)</f>
        <v>0</v>
      </c>
      <c r="P133" s="66">
        <f>VLOOKUP($A133,'S45'!$C:$BQ,30,0)</f>
        <v>238</v>
      </c>
      <c r="Q133" s="66">
        <f>VLOOKUP($A133,'S45'!$C:$BQ,52,0)</f>
        <v>105.6</v>
      </c>
      <c r="R133" s="66">
        <f>VLOOKUP($A133,'S45'!$C:$BQ,59,0)</f>
        <v>0</v>
      </c>
      <c r="S133" s="66">
        <f>VLOOKUP($A133,'S45'!$C:$BQ,60,0)</f>
        <v>2</v>
      </c>
      <c r="T133" s="58">
        <f>VLOOKUP($A133,'S46'!$C:$BQ,32,0)</f>
        <v>149.85</v>
      </c>
      <c r="U133" s="58">
        <f>VLOOKUP($A133,'S46'!$C:$BQ,39,0)</f>
        <v>26</v>
      </c>
      <c r="V133" s="58">
        <f>VLOOKUP($A133,'S46'!$C:$BQ,40,0)</f>
        <v>61</v>
      </c>
      <c r="W133" s="58">
        <f>VLOOKUP($A133,'S46'!$C:$BQ,22,0)</f>
        <v>1676.7504200000001</v>
      </c>
      <c r="X133" s="66">
        <f>VLOOKUP($A133,'S46'!$C:$BQ,29,0)</f>
        <v>0</v>
      </c>
      <c r="Y133" s="66">
        <f>VLOOKUP($A133,'S46'!$C:$BQ,30,0)</f>
        <v>236</v>
      </c>
      <c r="Z133" s="66">
        <f>VLOOKUP($A133,'S46'!$C:$BQ,52,0)</f>
        <v>108.6</v>
      </c>
      <c r="AA133" s="66">
        <f>VLOOKUP($A133,'S46'!$C:$BQ,59,0)</f>
        <v>0</v>
      </c>
      <c r="AB133" s="66">
        <f>VLOOKUP($A133,'S46'!$C:$BQ,60,0)</f>
        <v>0</v>
      </c>
      <c r="AC133" s="58" t="e">
        <f>VLOOKUP($A133,'S47'!$C:$BQ,32,0)</f>
        <v>#N/A</v>
      </c>
      <c r="AD133" s="58" t="e">
        <f>VLOOKUP($A133,'S47'!$C:$BQ,39,0)</f>
        <v>#N/A</v>
      </c>
      <c r="AE133" s="58" t="e">
        <f>VLOOKUP($A133,'S47'!$C:$BQ,40,0)</f>
        <v>#N/A</v>
      </c>
      <c r="AF133" s="58" t="e">
        <f>VLOOKUP($A133,'S47'!$C:$BQ,22,0)</f>
        <v>#N/A</v>
      </c>
      <c r="AG133" s="66" t="e">
        <f>VLOOKUP($A133,'S47'!$C:$BQ,29,0)</f>
        <v>#N/A</v>
      </c>
      <c r="AH133" s="66" t="e">
        <f>VLOOKUP($A133,'S47'!$C:$BQ,30,0)</f>
        <v>#N/A</v>
      </c>
      <c r="AI133" s="66" t="e">
        <f>VLOOKUP($A133,'S47'!$C:$BQ,52,0)</f>
        <v>#N/A</v>
      </c>
      <c r="AJ133" s="66" t="e">
        <f>VLOOKUP($A133,'S47'!$C:$BQ,59,0)</f>
        <v>#N/A</v>
      </c>
      <c r="AK133" s="66" t="e">
        <f>VLOOKUP($A133,'S47'!$C:$BQ,60,0)</f>
        <v>#N/A</v>
      </c>
      <c r="AL133" s="58" t="e">
        <f>VLOOKUP($A133,'S48'!$C:$BQ,32,0)</f>
        <v>#N/A</v>
      </c>
      <c r="AM133" s="58" t="e">
        <f>VLOOKUP($A133,'S48'!$C:$BQ,39,0)</f>
        <v>#N/A</v>
      </c>
      <c r="AN133" s="58" t="e">
        <f>VLOOKUP($A133,'S48'!$C:$BQ,40,0)</f>
        <v>#N/A</v>
      </c>
      <c r="AO133" s="58" t="e">
        <f>VLOOKUP($A133,'S48'!$C:$BQ,22,0)</f>
        <v>#N/A</v>
      </c>
      <c r="AP133" s="66" t="e">
        <f>VLOOKUP($A133,'S48'!$C:$BQ,29,0)</f>
        <v>#N/A</v>
      </c>
      <c r="AQ133" s="66" t="e">
        <f>VLOOKUP($A133,'S48'!$C:$BQ,30,0)</f>
        <v>#N/A</v>
      </c>
      <c r="AR133" s="66" t="e">
        <f>VLOOKUP($A133,'S48'!$C:$BQ,52,0)</f>
        <v>#N/A</v>
      </c>
      <c r="AS133" s="66" t="e">
        <f>VLOOKUP($A133,'S48'!$C:$BQ,59,0)</f>
        <v>#N/A</v>
      </c>
      <c r="AT133" s="66" t="e">
        <f>VLOOKUP($A133,'S48'!$C:$BQ,60,0)</f>
        <v>#N/A</v>
      </c>
      <c r="AU133" s="58" t="e">
        <f>VLOOKUP($A133,'S49'!$C:$BQ,32,0)</f>
        <v>#N/A</v>
      </c>
      <c r="AV133" s="58" t="e">
        <f>VLOOKUP($A133,'S49'!$C:$BQ,39,0)</f>
        <v>#N/A</v>
      </c>
      <c r="AW133" s="58" t="e">
        <f>VLOOKUP($A133,'S49'!$C:$BQ,40,0)</f>
        <v>#N/A</v>
      </c>
      <c r="AX133" s="58" t="e">
        <f>VLOOKUP($A133,'S49'!$C:$BQ,22,0)</f>
        <v>#N/A</v>
      </c>
      <c r="AY133" s="66" t="e">
        <f>VLOOKUP($A133,'S49'!$C:$BQ,29,0)</f>
        <v>#N/A</v>
      </c>
      <c r="AZ133" s="66" t="e">
        <f>VLOOKUP($A133,'S49'!$C:$BQ,30,0)</f>
        <v>#N/A</v>
      </c>
      <c r="BA133" s="66" t="e">
        <f>VLOOKUP($A133,'S49'!$C:$BQ,52,0)</f>
        <v>#N/A</v>
      </c>
      <c r="BB133" s="66" t="e">
        <f>VLOOKUP($A133,'S49'!$C:$BQ,59,0)</f>
        <v>#N/A</v>
      </c>
      <c r="BC133" s="66" t="e">
        <f>VLOOKUP($A133,'S49'!$C:$BQ,60,0)</f>
        <v>#N/A</v>
      </c>
      <c r="BD133" s="58" t="e">
        <f>VLOOKUP($A133,'S50'!$C:$BQ,32,0)</f>
        <v>#N/A</v>
      </c>
      <c r="BE133" s="58" t="e">
        <f>VLOOKUP($A133,'S50'!$C:$BQ,39,0)</f>
        <v>#N/A</v>
      </c>
      <c r="BF133" s="58" t="e">
        <f>VLOOKUP($A133,'S50'!$C:$BQ,40,0)</f>
        <v>#N/A</v>
      </c>
      <c r="BG133" s="58" t="e">
        <f>VLOOKUP($A133,'S50'!$C:$BQ,22,0)</f>
        <v>#N/A</v>
      </c>
      <c r="BH133" s="66" t="e">
        <f>VLOOKUP($A133,'S50'!$C:$BQ,29,0)</f>
        <v>#N/A</v>
      </c>
      <c r="BI133" s="66" t="e">
        <f>VLOOKUP($A133,'S50'!$C:$BQ,30,0)</f>
        <v>#N/A</v>
      </c>
      <c r="BJ133" s="66" t="e">
        <f>VLOOKUP($A133,'S50'!$C:$BQ,52,0)</f>
        <v>#N/A</v>
      </c>
      <c r="BK133" s="66" t="e">
        <f>VLOOKUP($A133,'S50'!$C:$BQ,59,0)</f>
        <v>#N/A</v>
      </c>
      <c r="BL133" s="66" t="e">
        <f>VLOOKUP($A133,'S50'!$C:$BQ,60,0)</f>
        <v>#N/A</v>
      </c>
    </row>
    <row r="134" spans="1:64" x14ac:dyDescent="0.2">
      <c r="A134" s="57" t="s">
        <v>197</v>
      </c>
      <c r="B134" s="58">
        <f>VLOOKUP($A134,'S0 remplacer avec S44'!$C:$BQ,32,0)</f>
        <v>390.5</v>
      </c>
      <c r="C134" s="58">
        <f>VLOOKUP($A134,'S0 remplacer avec S44'!$C:$BQ,39,0)</f>
        <v>158</v>
      </c>
      <c r="D134" s="58">
        <f>VLOOKUP($A134,'S0 remplacer avec S44'!$C:$BQ,40,0)</f>
        <v>268</v>
      </c>
      <c r="E134" s="58">
        <f>VLOOKUP($A134,'S0 remplacer avec S44'!$C:$BQ,22,0)</f>
        <v>4431.7639150000005</v>
      </c>
      <c r="F134" s="66">
        <f>VLOOKUP($A134,'S0 remplacer avec S44'!$C:$BQ,29,0)</f>
        <v>553</v>
      </c>
      <c r="G134" s="66">
        <f>VLOOKUP($A134,'S0 remplacer avec S44'!$C:$BQ,30,0)</f>
        <v>1550</v>
      </c>
      <c r="H134" s="66">
        <f>VLOOKUP($A134,'S0 remplacer avec S44'!$C:$BQ,52,0)</f>
        <v>293.8</v>
      </c>
      <c r="I134" s="66">
        <f>VLOOKUP($A134,'S0 remplacer avec S44'!$C:$BQ,59,0)</f>
        <v>0</v>
      </c>
      <c r="J134" s="66">
        <f>VLOOKUP($A134,'S0 remplacer avec S44'!$C:$BQ,60,0)</f>
        <v>41</v>
      </c>
      <c r="K134" s="58">
        <f>VLOOKUP($A134,'S45'!$C:$BQ,32,0)</f>
        <v>402</v>
      </c>
      <c r="L134" s="58">
        <f>VLOOKUP($A134,'S45'!$C:$BQ,39,0)</f>
        <v>147</v>
      </c>
      <c r="M134" s="58">
        <f>VLOOKUP($A134,'S45'!$C:$BQ,40,0)</f>
        <v>256</v>
      </c>
      <c r="N134" s="58">
        <f>VLOOKUP($A134,'S45'!$C:$BQ,22,0)</f>
        <v>4582.7212849999996</v>
      </c>
      <c r="O134" s="66">
        <f>VLOOKUP($A134,'S45'!$C:$BQ,29,0)</f>
        <v>402</v>
      </c>
      <c r="P134" s="66">
        <f>VLOOKUP($A134,'S45'!$C:$BQ,30,0)</f>
        <v>1399</v>
      </c>
      <c r="Q134" s="66">
        <f>VLOOKUP($A134,'S45'!$C:$BQ,52,0)</f>
        <v>297.8</v>
      </c>
      <c r="R134" s="66">
        <f>VLOOKUP($A134,'S45'!$C:$BQ,59,0)</f>
        <v>0</v>
      </c>
      <c r="S134" s="66">
        <f>VLOOKUP($A134,'S45'!$C:$BQ,60,0)</f>
        <v>37</v>
      </c>
      <c r="T134" s="58">
        <f>VLOOKUP($A134,'S46'!$C:$BQ,32,0)</f>
        <v>402</v>
      </c>
      <c r="U134" s="58">
        <f>VLOOKUP($A134,'S46'!$C:$BQ,39,0)</f>
        <v>147</v>
      </c>
      <c r="V134" s="58">
        <f>VLOOKUP($A134,'S46'!$C:$BQ,40,0)</f>
        <v>256</v>
      </c>
      <c r="W134" s="58">
        <f>VLOOKUP($A134,'S46'!$C:$BQ,22,0)</f>
        <v>4610.4986049999998</v>
      </c>
      <c r="X134" s="66">
        <f>VLOOKUP($A134,'S46'!$C:$BQ,29,0)</f>
        <v>375</v>
      </c>
      <c r="Y134" s="66">
        <f>VLOOKUP($A134,'S46'!$C:$BQ,30,0)</f>
        <v>1372</v>
      </c>
      <c r="Z134" s="66">
        <f>VLOOKUP($A134,'S46'!$C:$BQ,52,0)</f>
        <v>300.8</v>
      </c>
      <c r="AA134" s="66">
        <f>VLOOKUP($A134,'S46'!$C:$BQ,59,0)</f>
        <v>0</v>
      </c>
      <c r="AB134" s="66">
        <f>VLOOKUP($A134,'S46'!$C:$BQ,60,0)</f>
        <v>34</v>
      </c>
      <c r="AC134" s="58" t="e">
        <f>VLOOKUP($A134,'S47'!$C:$BQ,32,0)</f>
        <v>#N/A</v>
      </c>
      <c r="AD134" s="58" t="e">
        <f>VLOOKUP($A134,'S47'!$C:$BQ,39,0)</f>
        <v>#N/A</v>
      </c>
      <c r="AE134" s="58" t="e">
        <f>VLOOKUP($A134,'S47'!$C:$BQ,40,0)</f>
        <v>#N/A</v>
      </c>
      <c r="AF134" s="58" t="e">
        <f>VLOOKUP($A134,'S47'!$C:$BQ,22,0)</f>
        <v>#N/A</v>
      </c>
      <c r="AG134" s="66" t="e">
        <f>VLOOKUP($A134,'S47'!$C:$BQ,29,0)</f>
        <v>#N/A</v>
      </c>
      <c r="AH134" s="66" t="e">
        <f>VLOOKUP($A134,'S47'!$C:$BQ,30,0)</f>
        <v>#N/A</v>
      </c>
      <c r="AI134" s="66" t="e">
        <f>VLOOKUP($A134,'S47'!$C:$BQ,52,0)</f>
        <v>#N/A</v>
      </c>
      <c r="AJ134" s="66" t="e">
        <f>VLOOKUP($A134,'S47'!$C:$BQ,59,0)</f>
        <v>#N/A</v>
      </c>
      <c r="AK134" s="66" t="e">
        <f>VLOOKUP($A134,'S47'!$C:$BQ,60,0)</f>
        <v>#N/A</v>
      </c>
      <c r="AL134" s="58" t="e">
        <f>VLOOKUP($A134,'S48'!$C:$BQ,32,0)</f>
        <v>#N/A</v>
      </c>
      <c r="AM134" s="58" t="e">
        <f>VLOOKUP($A134,'S48'!$C:$BQ,39,0)</f>
        <v>#N/A</v>
      </c>
      <c r="AN134" s="58" t="e">
        <f>VLOOKUP($A134,'S48'!$C:$BQ,40,0)</f>
        <v>#N/A</v>
      </c>
      <c r="AO134" s="58" t="e">
        <f>VLOOKUP($A134,'S48'!$C:$BQ,22,0)</f>
        <v>#N/A</v>
      </c>
      <c r="AP134" s="66" t="e">
        <f>VLOOKUP($A134,'S48'!$C:$BQ,29,0)</f>
        <v>#N/A</v>
      </c>
      <c r="AQ134" s="66" t="e">
        <f>VLOOKUP($A134,'S48'!$C:$BQ,30,0)</f>
        <v>#N/A</v>
      </c>
      <c r="AR134" s="66" t="e">
        <f>VLOOKUP($A134,'S48'!$C:$BQ,52,0)</f>
        <v>#N/A</v>
      </c>
      <c r="AS134" s="66" t="e">
        <f>VLOOKUP($A134,'S48'!$C:$BQ,59,0)</f>
        <v>#N/A</v>
      </c>
      <c r="AT134" s="66" t="e">
        <f>VLOOKUP($A134,'S48'!$C:$BQ,60,0)</f>
        <v>#N/A</v>
      </c>
      <c r="AU134" s="58" t="e">
        <f>VLOOKUP($A134,'S49'!$C:$BQ,32,0)</f>
        <v>#N/A</v>
      </c>
      <c r="AV134" s="58" t="e">
        <f>VLOOKUP($A134,'S49'!$C:$BQ,39,0)</f>
        <v>#N/A</v>
      </c>
      <c r="AW134" s="58" t="e">
        <f>VLOOKUP($A134,'S49'!$C:$BQ,40,0)</f>
        <v>#N/A</v>
      </c>
      <c r="AX134" s="58" t="e">
        <f>VLOOKUP($A134,'S49'!$C:$BQ,22,0)</f>
        <v>#N/A</v>
      </c>
      <c r="AY134" s="66" t="e">
        <f>VLOOKUP($A134,'S49'!$C:$BQ,29,0)</f>
        <v>#N/A</v>
      </c>
      <c r="AZ134" s="66" t="e">
        <f>VLOOKUP($A134,'S49'!$C:$BQ,30,0)</f>
        <v>#N/A</v>
      </c>
      <c r="BA134" s="66" t="e">
        <f>VLOOKUP($A134,'S49'!$C:$BQ,52,0)</f>
        <v>#N/A</v>
      </c>
      <c r="BB134" s="66" t="e">
        <f>VLOOKUP($A134,'S49'!$C:$BQ,59,0)</f>
        <v>#N/A</v>
      </c>
      <c r="BC134" s="66" t="e">
        <f>VLOOKUP($A134,'S49'!$C:$BQ,60,0)</f>
        <v>#N/A</v>
      </c>
      <c r="BD134" s="58" t="e">
        <f>VLOOKUP($A134,'S50'!$C:$BQ,32,0)</f>
        <v>#N/A</v>
      </c>
      <c r="BE134" s="58" t="e">
        <f>VLOOKUP($A134,'S50'!$C:$BQ,39,0)</f>
        <v>#N/A</v>
      </c>
      <c r="BF134" s="58" t="e">
        <f>VLOOKUP($A134,'S50'!$C:$BQ,40,0)</f>
        <v>#N/A</v>
      </c>
      <c r="BG134" s="58" t="e">
        <f>VLOOKUP($A134,'S50'!$C:$BQ,22,0)</f>
        <v>#N/A</v>
      </c>
      <c r="BH134" s="66" t="e">
        <f>VLOOKUP($A134,'S50'!$C:$BQ,29,0)</f>
        <v>#N/A</v>
      </c>
      <c r="BI134" s="66" t="e">
        <f>VLOOKUP($A134,'S50'!$C:$BQ,30,0)</f>
        <v>#N/A</v>
      </c>
      <c r="BJ134" s="66" t="e">
        <f>VLOOKUP($A134,'S50'!$C:$BQ,52,0)</f>
        <v>#N/A</v>
      </c>
      <c r="BK134" s="66" t="e">
        <f>VLOOKUP($A134,'S50'!$C:$BQ,59,0)</f>
        <v>#N/A</v>
      </c>
      <c r="BL134" s="66" t="e">
        <f>VLOOKUP($A134,'S50'!$C:$BQ,60,0)</f>
        <v>#N/A</v>
      </c>
    </row>
    <row r="135" spans="1:64" x14ac:dyDescent="0.2">
      <c r="A135" s="57" t="s">
        <v>198</v>
      </c>
      <c r="B135" s="58">
        <f>VLOOKUP($A135,'S0 remplacer avec S44'!$C:$BQ,32,0)</f>
        <v>255.8</v>
      </c>
      <c r="C135" s="58">
        <f>VLOOKUP($A135,'S0 remplacer avec S44'!$C:$BQ,39,0)</f>
        <v>0</v>
      </c>
      <c r="D135" s="58">
        <f>VLOOKUP($A135,'S0 remplacer avec S44'!$C:$BQ,40,0)</f>
        <v>0</v>
      </c>
      <c r="E135" s="58">
        <f>VLOOKUP($A135,'S0 remplacer avec S44'!$C:$BQ,22,0)</f>
        <v>1966.0537899999999</v>
      </c>
      <c r="F135" s="66">
        <f>VLOOKUP($A135,'S0 remplacer avec S44'!$C:$BQ,29,0)</f>
        <v>0</v>
      </c>
      <c r="G135" s="66">
        <f>VLOOKUP($A135,'S0 remplacer avec S44'!$C:$BQ,30,0)</f>
        <v>46</v>
      </c>
      <c r="H135" s="66">
        <f>VLOOKUP($A135,'S0 remplacer avec S44'!$C:$BQ,52,0)</f>
        <v>147.80000000000001</v>
      </c>
      <c r="I135" s="66">
        <f>VLOOKUP($A135,'S0 remplacer avec S44'!$C:$BQ,59,0)</f>
        <v>0</v>
      </c>
      <c r="J135" s="66">
        <f>VLOOKUP($A135,'S0 remplacer avec S44'!$C:$BQ,60,0)</f>
        <v>0</v>
      </c>
      <c r="K135" s="58">
        <f>VLOOKUP($A135,'S45'!$C:$BQ,32,0)</f>
        <v>260.8</v>
      </c>
      <c r="L135" s="58">
        <f>VLOOKUP($A135,'S45'!$C:$BQ,39,0)</f>
        <v>0</v>
      </c>
      <c r="M135" s="58">
        <f>VLOOKUP($A135,'S45'!$C:$BQ,40,0)</f>
        <v>0</v>
      </c>
      <c r="N135" s="58">
        <f>VLOOKUP($A135,'S45'!$C:$BQ,22,0)</f>
        <v>2009.7134900000001</v>
      </c>
      <c r="O135" s="66">
        <f>VLOOKUP($A135,'S45'!$C:$BQ,29,0)</f>
        <v>0</v>
      </c>
      <c r="P135" s="66">
        <f>VLOOKUP($A135,'S45'!$C:$BQ,30,0)</f>
        <v>3</v>
      </c>
      <c r="Q135" s="66">
        <f>VLOOKUP($A135,'S45'!$C:$BQ,52,0)</f>
        <v>151.80000000000001</v>
      </c>
      <c r="R135" s="66">
        <f>VLOOKUP($A135,'S45'!$C:$BQ,59,0)</f>
        <v>0</v>
      </c>
      <c r="S135" s="66">
        <f>VLOOKUP($A135,'S45'!$C:$BQ,60,0)</f>
        <v>0</v>
      </c>
      <c r="T135" s="58">
        <f>VLOOKUP($A135,'S46'!$C:$BQ,32,0)</f>
        <v>261.8</v>
      </c>
      <c r="U135" s="58">
        <f>VLOOKUP($A135,'S46'!$C:$BQ,39,0)</f>
        <v>0</v>
      </c>
      <c r="V135" s="58">
        <f>VLOOKUP($A135,'S46'!$C:$BQ,40,0)</f>
        <v>0</v>
      </c>
      <c r="W135" s="58">
        <f>VLOOKUP($A135,'S46'!$C:$BQ,22,0)</f>
        <v>2016.0512699999999</v>
      </c>
      <c r="X135" s="66">
        <f>VLOOKUP($A135,'S46'!$C:$BQ,29,0)</f>
        <v>0</v>
      </c>
      <c r="Y135" s="66">
        <f>VLOOKUP($A135,'S46'!$C:$BQ,30,0)</f>
        <v>0</v>
      </c>
      <c r="Z135" s="66">
        <f>VLOOKUP($A135,'S46'!$C:$BQ,52,0)</f>
        <v>151.80000000000001</v>
      </c>
      <c r="AA135" s="66">
        <f>VLOOKUP($A135,'S46'!$C:$BQ,59,0)</f>
        <v>0</v>
      </c>
      <c r="AB135" s="66">
        <f>VLOOKUP($A135,'S46'!$C:$BQ,60,0)</f>
        <v>0</v>
      </c>
      <c r="AC135" s="58" t="e">
        <f>VLOOKUP($A135,'S47'!$C:$BQ,32,0)</f>
        <v>#N/A</v>
      </c>
      <c r="AD135" s="58" t="e">
        <f>VLOOKUP($A135,'S47'!$C:$BQ,39,0)</f>
        <v>#N/A</v>
      </c>
      <c r="AE135" s="58" t="e">
        <f>VLOOKUP($A135,'S47'!$C:$BQ,40,0)</f>
        <v>#N/A</v>
      </c>
      <c r="AF135" s="58" t="e">
        <f>VLOOKUP($A135,'S47'!$C:$BQ,22,0)</f>
        <v>#N/A</v>
      </c>
      <c r="AG135" s="66" t="e">
        <f>VLOOKUP($A135,'S47'!$C:$BQ,29,0)</f>
        <v>#N/A</v>
      </c>
      <c r="AH135" s="66" t="e">
        <f>VLOOKUP($A135,'S47'!$C:$BQ,30,0)</f>
        <v>#N/A</v>
      </c>
      <c r="AI135" s="66" t="e">
        <f>VLOOKUP($A135,'S47'!$C:$BQ,52,0)</f>
        <v>#N/A</v>
      </c>
      <c r="AJ135" s="66" t="e">
        <f>VLOOKUP($A135,'S47'!$C:$BQ,59,0)</f>
        <v>#N/A</v>
      </c>
      <c r="AK135" s="66" t="e">
        <f>VLOOKUP($A135,'S47'!$C:$BQ,60,0)</f>
        <v>#N/A</v>
      </c>
      <c r="AL135" s="58" t="e">
        <f>VLOOKUP($A135,'S48'!$C:$BQ,32,0)</f>
        <v>#N/A</v>
      </c>
      <c r="AM135" s="58" t="e">
        <f>VLOOKUP($A135,'S48'!$C:$BQ,39,0)</f>
        <v>#N/A</v>
      </c>
      <c r="AN135" s="58" t="e">
        <f>VLOOKUP($A135,'S48'!$C:$BQ,40,0)</f>
        <v>#N/A</v>
      </c>
      <c r="AO135" s="58" t="e">
        <f>VLOOKUP($A135,'S48'!$C:$BQ,22,0)</f>
        <v>#N/A</v>
      </c>
      <c r="AP135" s="66" t="e">
        <f>VLOOKUP($A135,'S48'!$C:$BQ,29,0)</f>
        <v>#N/A</v>
      </c>
      <c r="AQ135" s="66" t="e">
        <f>VLOOKUP($A135,'S48'!$C:$BQ,30,0)</f>
        <v>#N/A</v>
      </c>
      <c r="AR135" s="66" t="e">
        <f>VLOOKUP($A135,'S48'!$C:$BQ,52,0)</f>
        <v>#N/A</v>
      </c>
      <c r="AS135" s="66" t="e">
        <f>VLOOKUP($A135,'S48'!$C:$BQ,59,0)</f>
        <v>#N/A</v>
      </c>
      <c r="AT135" s="66" t="e">
        <f>VLOOKUP($A135,'S48'!$C:$BQ,60,0)</f>
        <v>#N/A</v>
      </c>
      <c r="AU135" s="58" t="e">
        <f>VLOOKUP($A135,'S49'!$C:$BQ,32,0)</f>
        <v>#N/A</v>
      </c>
      <c r="AV135" s="58" t="e">
        <f>VLOOKUP($A135,'S49'!$C:$BQ,39,0)</f>
        <v>#N/A</v>
      </c>
      <c r="AW135" s="58" t="e">
        <f>VLOOKUP($A135,'S49'!$C:$BQ,40,0)</f>
        <v>#N/A</v>
      </c>
      <c r="AX135" s="58" t="e">
        <f>VLOOKUP($A135,'S49'!$C:$BQ,22,0)</f>
        <v>#N/A</v>
      </c>
      <c r="AY135" s="66" t="e">
        <f>VLOOKUP($A135,'S49'!$C:$BQ,29,0)</f>
        <v>#N/A</v>
      </c>
      <c r="AZ135" s="66" t="e">
        <f>VLOOKUP($A135,'S49'!$C:$BQ,30,0)</f>
        <v>#N/A</v>
      </c>
      <c r="BA135" s="66" t="e">
        <f>VLOOKUP($A135,'S49'!$C:$BQ,52,0)</f>
        <v>#N/A</v>
      </c>
      <c r="BB135" s="66" t="e">
        <f>VLOOKUP($A135,'S49'!$C:$BQ,59,0)</f>
        <v>#N/A</v>
      </c>
      <c r="BC135" s="66" t="e">
        <f>VLOOKUP($A135,'S49'!$C:$BQ,60,0)</f>
        <v>#N/A</v>
      </c>
      <c r="BD135" s="58" t="e">
        <f>VLOOKUP($A135,'S50'!$C:$BQ,32,0)</f>
        <v>#N/A</v>
      </c>
      <c r="BE135" s="58" t="e">
        <f>VLOOKUP($A135,'S50'!$C:$BQ,39,0)</f>
        <v>#N/A</v>
      </c>
      <c r="BF135" s="58" t="e">
        <f>VLOOKUP($A135,'S50'!$C:$BQ,40,0)</f>
        <v>#N/A</v>
      </c>
      <c r="BG135" s="58" t="e">
        <f>VLOOKUP($A135,'S50'!$C:$BQ,22,0)</f>
        <v>#N/A</v>
      </c>
      <c r="BH135" s="66" t="e">
        <f>VLOOKUP($A135,'S50'!$C:$BQ,29,0)</f>
        <v>#N/A</v>
      </c>
      <c r="BI135" s="66" t="e">
        <f>VLOOKUP($A135,'S50'!$C:$BQ,30,0)</f>
        <v>#N/A</v>
      </c>
      <c r="BJ135" s="66" t="e">
        <f>VLOOKUP($A135,'S50'!$C:$BQ,52,0)</f>
        <v>#N/A</v>
      </c>
      <c r="BK135" s="66" t="e">
        <f>VLOOKUP($A135,'S50'!$C:$BQ,59,0)</f>
        <v>#N/A</v>
      </c>
      <c r="BL135" s="66" t="e">
        <f>VLOOKUP($A135,'S50'!$C:$BQ,60,0)</f>
        <v>#N/A</v>
      </c>
    </row>
    <row r="136" spans="1:64" x14ac:dyDescent="0.2">
      <c r="A136" s="57" t="s">
        <v>199</v>
      </c>
      <c r="B136" s="58">
        <f>VLOOKUP($A136,'S0 remplacer avec S44'!$C:$BQ,32,0)</f>
        <v>277.2</v>
      </c>
      <c r="C136" s="58">
        <f>VLOOKUP($A136,'S0 remplacer avec S44'!$C:$BQ,39,0)</f>
        <v>0</v>
      </c>
      <c r="D136" s="58">
        <f>VLOOKUP($A136,'S0 remplacer avec S44'!$C:$BQ,40,0)</f>
        <v>0</v>
      </c>
      <c r="E136" s="58">
        <f>VLOOKUP($A136,'S0 remplacer avec S44'!$C:$BQ,22,0)</f>
        <v>2466.9282699999999</v>
      </c>
      <c r="F136" s="66">
        <f>VLOOKUP($A136,'S0 remplacer avec S44'!$C:$BQ,29,0)</f>
        <v>0</v>
      </c>
      <c r="G136" s="66">
        <f>VLOOKUP($A136,'S0 remplacer avec S44'!$C:$BQ,30,0)</f>
        <v>0</v>
      </c>
      <c r="H136" s="66">
        <f>VLOOKUP($A136,'S0 remplacer avec S44'!$C:$BQ,52,0)</f>
        <v>161.4</v>
      </c>
      <c r="I136" s="66">
        <f>VLOOKUP($A136,'S0 remplacer avec S44'!$C:$BQ,59,0)</f>
        <v>0</v>
      </c>
      <c r="J136" s="66">
        <f>VLOOKUP($A136,'S0 remplacer avec S44'!$C:$BQ,60,0)</f>
        <v>0</v>
      </c>
      <c r="K136" s="58">
        <f>VLOOKUP($A136,'S45'!$C:$BQ,32,0)</f>
        <v>280.7</v>
      </c>
      <c r="L136" s="58">
        <f>VLOOKUP($A136,'S45'!$C:$BQ,39,0)</f>
        <v>0</v>
      </c>
      <c r="M136" s="58">
        <f>VLOOKUP($A136,'S45'!$C:$BQ,40,0)</f>
        <v>0</v>
      </c>
      <c r="N136" s="58">
        <f>VLOOKUP($A136,'S45'!$C:$BQ,22,0)</f>
        <v>2468.7742800000001</v>
      </c>
      <c r="O136" s="66">
        <f>VLOOKUP($A136,'S45'!$C:$BQ,29,0)</f>
        <v>0</v>
      </c>
      <c r="P136" s="66">
        <f>VLOOKUP($A136,'S45'!$C:$BQ,30,0)</f>
        <v>0</v>
      </c>
      <c r="Q136" s="66">
        <f>VLOOKUP($A136,'S45'!$C:$BQ,52,0)</f>
        <v>164.4</v>
      </c>
      <c r="R136" s="66">
        <f>VLOOKUP($A136,'S45'!$C:$BQ,59,0)</f>
        <v>0</v>
      </c>
      <c r="S136" s="66">
        <f>VLOOKUP($A136,'S45'!$C:$BQ,60,0)</f>
        <v>0</v>
      </c>
      <c r="T136" s="58">
        <f>VLOOKUP($A136,'S46'!$C:$BQ,32,0)</f>
        <v>280.7</v>
      </c>
      <c r="U136" s="58">
        <f>VLOOKUP($A136,'S46'!$C:$BQ,39,0)</f>
        <v>0</v>
      </c>
      <c r="V136" s="58">
        <f>VLOOKUP($A136,'S46'!$C:$BQ,40,0)</f>
        <v>0</v>
      </c>
      <c r="W136" s="58">
        <f>VLOOKUP($A136,'S46'!$C:$BQ,22,0)</f>
        <v>2491.0676600000002</v>
      </c>
      <c r="X136" s="66">
        <f>VLOOKUP($A136,'S46'!$C:$BQ,29,0)</f>
        <v>0</v>
      </c>
      <c r="Y136" s="66">
        <f>VLOOKUP($A136,'S46'!$C:$BQ,30,0)</f>
        <v>0</v>
      </c>
      <c r="Z136" s="66">
        <f>VLOOKUP($A136,'S46'!$C:$BQ,52,0)</f>
        <v>164.4</v>
      </c>
      <c r="AA136" s="66">
        <f>VLOOKUP($A136,'S46'!$C:$BQ,59,0)</f>
        <v>0</v>
      </c>
      <c r="AB136" s="66">
        <f>VLOOKUP($A136,'S46'!$C:$BQ,60,0)</f>
        <v>0</v>
      </c>
      <c r="AC136" s="58" t="e">
        <f>VLOOKUP($A136,'S47'!$C:$BQ,32,0)</f>
        <v>#N/A</v>
      </c>
      <c r="AD136" s="58" t="e">
        <f>VLOOKUP($A136,'S47'!$C:$BQ,39,0)</f>
        <v>#N/A</v>
      </c>
      <c r="AE136" s="58" t="e">
        <f>VLOOKUP($A136,'S47'!$C:$BQ,40,0)</f>
        <v>#N/A</v>
      </c>
      <c r="AF136" s="58" t="e">
        <f>VLOOKUP($A136,'S47'!$C:$BQ,22,0)</f>
        <v>#N/A</v>
      </c>
      <c r="AG136" s="66" t="e">
        <f>VLOOKUP($A136,'S47'!$C:$BQ,29,0)</f>
        <v>#N/A</v>
      </c>
      <c r="AH136" s="66" t="e">
        <f>VLOOKUP($A136,'S47'!$C:$BQ,30,0)</f>
        <v>#N/A</v>
      </c>
      <c r="AI136" s="66" t="e">
        <f>VLOOKUP($A136,'S47'!$C:$BQ,52,0)</f>
        <v>#N/A</v>
      </c>
      <c r="AJ136" s="66" t="e">
        <f>VLOOKUP($A136,'S47'!$C:$BQ,59,0)</f>
        <v>#N/A</v>
      </c>
      <c r="AK136" s="66" t="e">
        <f>VLOOKUP($A136,'S47'!$C:$BQ,60,0)</f>
        <v>#N/A</v>
      </c>
      <c r="AL136" s="58" t="e">
        <f>VLOOKUP($A136,'S48'!$C:$BQ,32,0)</f>
        <v>#N/A</v>
      </c>
      <c r="AM136" s="58" t="e">
        <f>VLOOKUP($A136,'S48'!$C:$BQ,39,0)</f>
        <v>#N/A</v>
      </c>
      <c r="AN136" s="58" t="e">
        <f>VLOOKUP($A136,'S48'!$C:$BQ,40,0)</f>
        <v>#N/A</v>
      </c>
      <c r="AO136" s="58" t="e">
        <f>VLOOKUP($A136,'S48'!$C:$BQ,22,0)</f>
        <v>#N/A</v>
      </c>
      <c r="AP136" s="66" t="e">
        <f>VLOOKUP($A136,'S48'!$C:$BQ,29,0)</f>
        <v>#N/A</v>
      </c>
      <c r="AQ136" s="66" t="e">
        <f>VLOOKUP($A136,'S48'!$C:$BQ,30,0)</f>
        <v>#N/A</v>
      </c>
      <c r="AR136" s="66" t="e">
        <f>VLOOKUP($A136,'S48'!$C:$BQ,52,0)</f>
        <v>#N/A</v>
      </c>
      <c r="AS136" s="66" t="e">
        <f>VLOOKUP($A136,'S48'!$C:$BQ,59,0)</f>
        <v>#N/A</v>
      </c>
      <c r="AT136" s="66" t="e">
        <f>VLOOKUP($A136,'S48'!$C:$BQ,60,0)</f>
        <v>#N/A</v>
      </c>
      <c r="AU136" s="58" t="e">
        <f>VLOOKUP($A136,'S49'!$C:$BQ,32,0)</f>
        <v>#N/A</v>
      </c>
      <c r="AV136" s="58" t="e">
        <f>VLOOKUP($A136,'S49'!$C:$BQ,39,0)</f>
        <v>#N/A</v>
      </c>
      <c r="AW136" s="58" t="e">
        <f>VLOOKUP($A136,'S49'!$C:$BQ,40,0)</f>
        <v>#N/A</v>
      </c>
      <c r="AX136" s="58" t="e">
        <f>VLOOKUP($A136,'S49'!$C:$BQ,22,0)</f>
        <v>#N/A</v>
      </c>
      <c r="AY136" s="66" t="e">
        <f>VLOOKUP($A136,'S49'!$C:$BQ,29,0)</f>
        <v>#N/A</v>
      </c>
      <c r="AZ136" s="66" t="e">
        <f>VLOOKUP($A136,'S49'!$C:$BQ,30,0)</f>
        <v>#N/A</v>
      </c>
      <c r="BA136" s="66" t="e">
        <f>VLOOKUP($A136,'S49'!$C:$BQ,52,0)</f>
        <v>#N/A</v>
      </c>
      <c r="BB136" s="66" t="e">
        <f>VLOOKUP($A136,'S49'!$C:$BQ,59,0)</f>
        <v>#N/A</v>
      </c>
      <c r="BC136" s="66" t="e">
        <f>VLOOKUP($A136,'S49'!$C:$BQ,60,0)</f>
        <v>#N/A</v>
      </c>
      <c r="BD136" s="58" t="e">
        <f>VLOOKUP($A136,'S50'!$C:$BQ,32,0)</f>
        <v>#N/A</v>
      </c>
      <c r="BE136" s="58" t="e">
        <f>VLOOKUP($A136,'S50'!$C:$BQ,39,0)</f>
        <v>#N/A</v>
      </c>
      <c r="BF136" s="58" t="e">
        <f>VLOOKUP($A136,'S50'!$C:$BQ,40,0)</f>
        <v>#N/A</v>
      </c>
      <c r="BG136" s="58" t="e">
        <f>VLOOKUP($A136,'S50'!$C:$BQ,22,0)</f>
        <v>#N/A</v>
      </c>
      <c r="BH136" s="66" t="e">
        <f>VLOOKUP($A136,'S50'!$C:$BQ,29,0)</f>
        <v>#N/A</v>
      </c>
      <c r="BI136" s="66" t="e">
        <f>VLOOKUP($A136,'S50'!$C:$BQ,30,0)</f>
        <v>#N/A</v>
      </c>
      <c r="BJ136" s="66" t="e">
        <f>VLOOKUP($A136,'S50'!$C:$BQ,52,0)</f>
        <v>#N/A</v>
      </c>
      <c r="BK136" s="66" t="e">
        <f>VLOOKUP($A136,'S50'!$C:$BQ,59,0)</f>
        <v>#N/A</v>
      </c>
      <c r="BL136" s="66" t="e">
        <f>VLOOKUP($A136,'S50'!$C:$BQ,60,0)</f>
        <v>#N/A</v>
      </c>
    </row>
    <row r="137" spans="1:64" x14ac:dyDescent="0.2">
      <c r="A137" s="57" t="s">
        <v>200</v>
      </c>
      <c r="B137" s="58">
        <f>VLOOKUP($A137,'S0 remplacer avec S44'!$C:$BQ,32,0)</f>
        <v>51.6</v>
      </c>
      <c r="C137" s="58">
        <f>VLOOKUP($A137,'S0 remplacer avec S44'!$C:$BQ,39,0)</f>
        <v>0</v>
      </c>
      <c r="D137" s="58">
        <f>VLOOKUP($A137,'S0 remplacer avec S44'!$C:$BQ,40,0)</f>
        <v>0</v>
      </c>
      <c r="E137" s="58">
        <f>VLOOKUP($A137,'S0 remplacer avec S44'!$C:$BQ,22,0)</f>
        <v>389.79370999999998</v>
      </c>
      <c r="F137" s="66">
        <f>VLOOKUP($A137,'S0 remplacer avec S44'!$C:$BQ,29,0)</f>
        <v>0</v>
      </c>
      <c r="G137" s="66">
        <f>VLOOKUP($A137,'S0 remplacer avec S44'!$C:$BQ,30,0)</f>
        <v>40</v>
      </c>
      <c r="H137" s="66">
        <f>VLOOKUP($A137,'S0 remplacer avec S44'!$C:$BQ,52,0)</f>
        <v>26.2</v>
      </c>
      <c r="I137" s="66">
        <f>VLOOKUP($A137,'S0 remplacer avec S44'!$C:$BQ,59,0)</f>
        <v>0</v>
      </c>
      <c r="J137" s="66">
        <f>VLOOKUP($A137,'S0 remplacer avec S44'!$C:$BQ,60,0)</f>
        <v>0</v>
      </c>
      <c r="K137" s="58">
        <f>VLOOKUP($A137,'S45'!$C:$BQ,32,0)</f>
        <v>51.6</v>
      </c>
      <c r="L137" s="58">
        <f>VLOOKUP($A137,'S45'!$C:$BQ,39,0)</f>
        <v>0</v>
      </c>
      <c r="M137" s="58">
        <f>VLOOKUP($A137,'S45'!$C:$BQ,40,0)</f>
        <v>0</v>
      </c>
      <c r="N137" s="58">
        <f>VLOOKUP($A137,'S45'!$C:$BQ,22,0)</f>
        <v>389.79370999999998</v>
      </c>
      <c r="O137" s="66">
        <f>VLOOKUP($A137,'S45'!$C:$BQ,29,0)</f>
        <v>0</v>
      </c>
      <c r="P137" s="66">
        <f>VLOOKUP($A137,'S45'!$C:$BQ,30,0)</f>
        <v>40</v>
      </c>
      <c r="Q137" s="66">
        <f>VLOOKUP($A137,'S45'!$C:$BQ,52,0)</f>
        <v>26.2</v>
      </c>
      <c r="R137" s="66">
        <f>VLOOKUP($A137,'S45'!$C:$BQ,59,0)</f>
        <v>0</v>
      </c>
      <c r="S137" s="66">
        <f>VLOOKUP($A137,'S45'!$C:$BQ,60,0)</f>
        <v>0</v>
      </c>
      <c r="T137" s="58">
        <f>VLOOKUP($A137,'S46'!$C:$BQ,32,0)</f>
        <v>51.6</v>
      </c>
      <c r="U137" s="58">
        <f>VLOOKUP($A137,'S46'!$C:$BQ,39,0)</f>
        <v>0</v>
      </c>
      <c r="V137" s="58">
        <f>VLOOKUP($A137,'S46'!$C:$BQ,40,0)</f>
        <v>0</v>
      </c>
      <c r="W137" s="58">
        <f>VLOOKUP($A137,'S46'!$C:$BQ,22,0)</f>
        <v>389.79370999999998</v>
      </c>
      <c r="X137" s="66">
        <f>VLOOKUP($A137,'S46'!$C:$BQ,29,0)</f>
        <v>0</v>
      </c>
      <c r="Y137" s="66">
        <f>VLOOKUP($A137,'S46'!$C:$BQ,30,0)</f>
        <v>40</v>
      </c>
      <c r="Z137" s="66">
        <f>VLOOKUP($A137,'S46'!$C:$BQ,52,0)</f>
        <v>26.2</v>
      </c>
      <c r="AA137" s="66">
        <f>VLOOKUP($A137,'S46'!$C:$BQ,59,0)</f>
        <v>0</v>
      </c>
      <c r="AB137" s="66">
        <f>VLOOKUP($A137,'S46'!$C:$BQ,60,0)</f>
        <v>0</v>
      </c>
      <c r="AC137" s="58" t="e">
        <f>VLOOKUP($A137,'S47'!$C:$BQ,32,0)</f>
        <v>#N/A</v>
      </c>
      <c r="AD137" s="58" t="e">
        <f>VLOOKUP($A137,'S47'!$C:$BQ,39,0)</f>
        <v>#N/A</v>
      </c>
      <c r="AE137" s="58" t="e">
        <f>VLOOKUP($A137,'S47'!$C:$BQ,40,0)</f>
        <v>#N/A</v>
      </c>
      <c r="AF137" s="58" t="e">
        <f>VLOOKUP($A137,'S47'!$C:$BQ,22,0)</f>
        <v>#N/A</v>
      </c>
      <c r="AG137" s="66" t="e">
        <f>VLOOKUP($A137,'S47'!$C:$BQ,29,0)</f>
        <v>#N/A</v>
      </c>
      <c r="AH137" s="66" t="e">
        <f>VLOOKUP($A137,'S47'!$C:$BQ,30,0)</f>
        <v>#N/A</v>
      </c>
      <c r="AI137" s="66" t="e">
        <f>VLOOKUP($A137,'S47'!$C:$BQ,52,0)</f>
        <v>#N/A</v>
      </c>
      <c r="AJ137" s="66" t="e">
        <f>VLOOKUP($A137,'S47'!$C:$BQ,59,0)</f>
        <v>#N/A</v>
      </c>
      <c r="AK137" s="66" t="e">
        <f>VLOOKUP($A137,'S47'!$C:$BQ,60,0)</f>
        <v>#N/A</v>
      </c>
      <c r="AL137" s="58" t="e">
        <f>VLOOKUP($A137,'S48'!$C:$BQ,32,0)</f>
        <v>#N/A</v>
      </c>
      <c r="AM137" s="58" t="e">
        <f>VLOOKUP($A137,'S48'!$C:$BQ,39,0)</f>
        <v>#N/A</v>
      </c>
      <c r="AN137" s="58" t="e">
        <f>VLOOKUP($A137,'S48'!$C:$BQ,40,0)</f>
        <v>#N/A</v>
      </c>
      <c r="AO137" s="58" t="e">
        <f>VLOOKUP($A137,'S48'!$C:$BQ,22,0)</f>
        <v>#N/A</v>
      </c>
      <c r="AP137" s="66" t="e">
        <f>VLOOKUP($A137,'S48'!$C:$BQ,29,0)</f>
        <v>#N/A</v>
      </c>
      <c r="AQ137" s="66" t="e">
        <f>VLOOKUP($A137,'S48'!$C:$BQ,30,0)</f>
        <v>#N/A</v>
      </c>
      <c r="AR137" s="66" t="e">
        <f>VLOOKUP($A137,'S48'!$C:$BQ,52,0)</f>
        <v>#N/A</v>
      </c>
      <c r="AS137" s="66" t="e">
        <f>VLOOKUP($A137,'S48'!$C:$BQ,59,0)</f>
        <v>#N/A</v>
      </c>
      <c r="AT137" s="66" t="e">
        <f>VLOOKUP($A137,'S48'!$C:$BQ,60,0)</f>
        <v>#N/A</v>
      </c>
      <c r="AU137" s="58" t="e">
        <f>VLOOKUP($A137,'S49'!$C:$BQ,32,0)</f>
        <v>#N/A</v>
      </c>
      <c r="AV137" s="58" t="e">
        <f>VLOOKUP($A137,'S49'!$C:$BQ,39,0)</f>
        <v>#N/A</v>
      </c>
      <c r="AW137" s="58" t="e">
        <f>VLOOKUP($A137,'S49'!$C:$BQ,40,0)</f>
        <v>#N/A</v>
      </c>
      <c r="AX137" s="58" t="e">
        <f>VLOOKUP($A137,'S49'!$C:$BQ,22,0)</f>
        <v>#N/A</v>
      </c>
      <c r="AY137" s="66" t="e">
        <f>VLOOKUP($A137,'S49'!$C:$BQ,29,0)</f>
        <v>#N/A</v>
      </c>
      <c r="AZ137" s="66" t="e">
        <f>VLOOKUP($A137,'S49'!$C:$BQ,30,0)</f>
        <v>#N/A</v>
      </c>
      <c r="BA137" s="66" t="e">
        <f>VLOOKUP($A137,'S49'!$C:$BQ,52,0)</f>
        <v>#N/A</v>
      </c>
      <c r="BB137" s="66" t="e">
        <f>VLOOKUP($A137,'S49'!$C:$BQ,59,0)</f>
        <v>#N/A</v>
      </c>
      <c r="BC137" s="66" t="e">
        <f>VLOOKUP($A137,'S49'!$C:$BQ,60,0)</f>
        <v>#N/A</v>
      </c>
      <c r="BD137" s="58" t="e">
        <f>VLOOKUP($A137,'S50'!$C:$BQ,32,0)</f>
        <v>#N/A</v>
      </c>
      <c r="BE137" s="58" t="e">
        <f>VLOOKUP($A137,'S50'!$C:$BQ,39,0)</f>
        <v>#N/A</v>
      </c>
      <c r="BF137" s="58" t="e">
        <f>VLOOKUP($A137,'S50'!$C:$BQ,40,0)</f>
        <v>#N/A</v>
      </c>
      <c r="BG137" s="58" t="e">
        <f>VLOOKUP($A137,'S50'!$C:$BQ,22,0)</f>
        <v>#N/A</v>
      </c>
      <c r="BH137" s="66" t="e">
        <f>VLOOKUP($A137,'S50'!$C:$BQ,29,0)</f>
        <v>#N/A</v>
      </c>
      <c r="BI137" s="66" t="e">
        <f>VLOOKUP($A137,'S50'!$C:$BQ,30,0)</f>
        <v>#N/A</v>
      </c>
      <c r="BJ137" s="66" t="e">
        <f>VLOOKUP($A137,'S50'!$C:$BQ,52,0)</f>
        <v>#N/A</v>
      </c>
      <c r="BK137" s="66" t="e">
        <f>VLOOKUP($A137,'S50'!$C:$BQ,59,0)</f>
        <v>#N/A</v>
      </c>
      <c r="BL137" s="66" t="e">
        <f>VLOOKUP($A137,'S50'!$C:$BQ,60,0)</f>
        <v>#N/A</v>
      </c>
    </row>
    <row r="138" spans="1:64" x14ac:dyDescent="0.2">
      <c r="A138" s="57" t="s">
        <v>202</v>
      </c>
      <c r="B138" s="58">
        <f>VLOOKUP($A138,'S0 remplacer avec S44'!$C:$BQ,32,0)</f>
        <v>171.95</v>
      </c>
      <c r="C138" s="58">
        <f>VLOOKUP($A138,'S0 remplacer avec S44'!$C:$BQ,39,0)</f>
        <v>0</v>
      </c>
      <c r="D138" s="58">
        <f>VLOOKUP($A138,'S0 remplacer avec S44'!$C:$BQ,40,0)</f>
        <v>33</v>
      </c>
      <c r="E138" s="58">
        <f>VLOOKUP($A138,'S0 remplacer avec S44'!$C:$BQ,22,0)</f>
        <v>1826.08158</v>
      </c>
      <c r="F138" s="66">
        <f>VLOOKUP($A138,'S0 remplacer avec S44'!$C:$BQ,29,0)</f>
        <v>0</v>
      </c>
      <c r="G138" s="66">
        <f>VLOOKUP($A138,'S0 remplacer avec S44'!$C:$BQ,30,0)</f>
        <v>36</v>
      </c>
      <c r="H138" s="66">
        <f>VLOOKUP($A138,'S0 remplacer avec S44'!$C:$BQ,52,0)</f>
        <v>137.4</v>
      </c>
      <c r="I138" s="66">
        <f>VLOOKUP($A138,'S0 remplacer avec S44'!$C:$BQ,59,0)</f>
        <v>0</v>
      </c>
      <c r="J138" s="66">
        <f>VLOOKUP($A138,'S0 remplacer avec S44'!$C:$BQ,60,0)</f>
        <v>0</v>
      </c>
      <c r="K138" s="58">
        <f>VLOOKUP($A138,'S45'!$C:$BQ,32,0)</f>
        <v>178.95</v>
      </c>
      <c r="L138" s="58">
        <f>VLOOKUP($A138,'S45'!$C:$BQ,39,0)</f>
        <v>0</v>
      </c>
      <c r="M138" s="58">
        <f>VLOOKUP($A138,'S45'!$C:$BQ,40,0)</f>
        <v>26</v>
      </c>
      <c r="N138" s="58">
        <f>VLOOKUP($A138,'S45'!$C:$BQ,22,0)</f>
        <v>1851.3474900000001</v>
      </c>
      <c r="O138" s="66">
        <f>VLOOKUP($A138,'S45'!$C:$BQ,29,0)</f>
        <v>0</v>
      </c>
      <c r="P138" s="66">
        <f>VLOOKUP($A138,'S45'!$C:$BQ,30,0)</f>
        <v>10</v>
      </c>
      <c r="Q138" s="66">
        <f>VLOOKUP($A138,'S45'!$C:$BQ,52,0)</f>
        <v>140.4</v>
      </c>
      <c r="R138" s="66">
        <f>VLOOKUP($A138,'S45'!$C:$BQ,59,0)</f>
        <v>0</v>
      </c>
      <c r="S138" s="66">
        <f>VLOOKUP($A138,'S45'!$C:$BQ,60,0)</f>
        <v>0</v>
      </c>
      <c r="T138" s="58">
        <f>VLOOKUP($A138,'S46'!$C:$BQ,32,0)</f>
        <v>180.95</v>
      </c>
      <c r="U138" s="58">
        <f>VLOOKUP($A138,'S46'!$C:$BQ,39,0)</f>
        <v>0</v>
      </c>
      <c r="V138" s="58">
        <f>VLOOKUP($A138,'S46'!$C:$BQ,40,0)</f>
        <v>24</v>
      </c>
      <c r="W138" s="58">
        <f>VLOOKUP($A138,'S46'!$C:$BQ,22,0)</f>
        <v>1870.1538399999999</v>
      </c>
      <c r="X138" s="66">
        <f>VLOOKUP($A138,'S46'!$C:$BQ,29,0)</f>
        <v>0</v>
      </c>
      <c r="Y138" s="66">
        <f>VLOOKUP($A138,'S46'!$C:$BQ,30,0)</f>
        <v>0</v>
      </c>
      <c r="Z138" s="66">
        <f>VLOOKUP($A138,'S46'!$C:$BQ,52,0)</f>
        <v>142.4</v>
      </c>
      <c r="AA138" s="66">
        <f>VLOOKUP($A138,'S46'!$C:$BQ,59,0)</f>
        <v>0</v>
      </c>
      <c r="AB138" s="66">
        <f>VLOOKUP($A138,'S46'!$C:$BQ,60,0)</f>
        <v>0</v>
      </c>
      <c r="AC138" s="58" t="e">
        <f>VLOOKUP($A138,'S47'!$C:$BQ,32,0)</f>
        <v>#N/A</v>
      </c>
      <c r="AD138" s="58" t="e">
        <f>VLOOKUP($A138,'S47'!$C:$BQ,39,0)</f>
        <v>#N/A</v>
      </c>
      <c r="AE138" s="58" t="e">
        <f>VLOOKUP($A138,'S47'!$C:$BQ,40,0)</f>
        <v>#N/A</v>
      </c>
      <c r="AF138" s="58" t="e">
        <f>VLOOKUP($A138,'S47'!$C:$BQ,22,0)</f>
        <v>#N/A</v>
      </c>
      <c r="AG138" s="66" t="e">
        <f>VLOOKUP($A138,'S47'!$C:$BQ,29,0)</f>
        <v>#N/A</v>
      </c>
      <c r="AH138" s="66" t="e">
        <f>VLOOKUP($A138,'S47'!$C:$BQ,30,0)</f>
        <v>#N/A</v>
      </c>
      <c r="AI138" s="66" t="e">
        <f>VLOOKUP($A138,'S47'!$C:$BQ,52,0)</f>
        <v>#N/A</v>
      </c>
      <c r="AJ138" s="66" t="e">
        <f>VLOOKUP($A138,'S47'!$C:$BQ,59,0)</f>
        <v>#N/A</v>
      </c>
      <c r="AK138" s="66" t="e">
        <f>VLOOKUP($A138,'S47'!$C:$BQ,60,0)</f>
        <v>#N/A</v>
      </c>
      <c r="AL138" s="58" t="e">
        <f>VLOOKUP($A138,'S48'!$C:$BQ,32,0)</f>
        <v>#N/A</v>
      </c>
      <c r="AM138" s="58" t="e">
        <f>VLOOKUP($A138,'S48'!$C:$BQ,39,0)</f>
        <v>#N/A</v>
      </c>
      <c r="AN138" s="58" t="e">
        <f>VLOOKUP($A138,'S48'!$C:$BQ,40,0)</f>
        <v>#N/A</v>
      </c>
      <c r="AO138" s="58" t="e">
        <f>VLOOKUP($A138,'S48'!$C:$BQ,22,0)</f>
        <v>#N/A</v>
      </c>
      <c r="AP138" s="66" t="e">
        <f>VLOOKUP($A138,'S48'!$C:$BQ,29,0)</f>
        <v>#N/A</v>
      </c>
      <c r="AQ138" s="66" t="e">
        <f>VLOOKUP($A138,'S48'!$C:$BQ,30,0)</f>
        <v>#N/A</v>
      </c>
      <c r="AR138" s="66" t="e">
        <f>VLOOKUP($A138,'S48'!$C:$BQ,52,0)</f>
        <v>#N/A</v>
      </c>
      <c r="AS138" s="66" t="e">
        <f>VLOOKUP($A138,'S48'!$C:$BQ,59,0)</f>
        <v>#N/A</v>
      </c>
      <c r="AT138" s="66" t="e">
        <f>VLOOKUP($A138,'S48'!$C:$BQ,60,0)</f>
        <v>#N/A</v>
      </c>
      <c r="AU138" s="58" t="e">
        <f>VLOOKUP($A138,'S49'!$C:$BQ,32,0)</f>
        <v>#N/A</v>
      </c>
      <c r="AV138" s="58" t="e">
        <f>VLOOKUP($A138,'S49'!$C:$BQ,39,0)</f>
        <v>#N/A</v>
      </c>
      <c r="AW138" s="58" t="e">
        <f>VLOOKUP($A138,'S49'!$C:$BQ,40,0)</f>
        <v>#N/A</v>
      </c>
      <c r="AX138" s="58" t="e">
        <f>VLOOKUP($A138,'S49'!$C:$BQ,22,0)</f>
        <v>#N/A</v>
      </c>
      <c r="AY138" s="66" t="e">
        <f>VLOOKUP($A138,'S49'!$C:$BQ,29,0)</f>
        <v>#N/A</v>
      </c>
      <c r="AZ138" s="66" t="e">
        <f>VLOOKUP($A138,'S49'!$C:$BQ,30,0)</f>
        <v>#N/A</v>
      </c>
      <c r="BA138" s="66" t="e">
        <f>VLOOKUP($A138,'S49'!$C:$BQ,52,0)</f>
        <v>#N/A</v>
      </c>
      <c r="BB138" s="66" t="e">
        <f>VLOOKUP($A138,'S49'!$C:$BQ,59,0)</f>
        <v>#N/A</v>
      </c>
      <c r="BC138" s="66" t="e">
        <f>VLOOKUP($A138,'S49'!$C:$BQ,60,0)</f>
        <v>#N/A</v>
      </c>
      <c r="BD138" s="58" t="e">
        <f>VLOOKUP($A138,'S50'!$C:$BQ,32,0)</f>
        <v>#N/A</v>
      </c>
      <c r="BE138" s="58" t="e">
        <f>VLOOKUP($A138,'S50'!$C:$BQ,39,0)</f>
        <v>#N/A</v>
      </c>
      <c r="BF138" s="58" t="e">
        <f>VLOOKUP($A138,'S50'!$C:$BQ,40,0)</f>
        <v>#N/A</v>
      </c>
      <c r="BG138" s="58" t="e">
        <f>VLOOKUP($A138,'S50'!$C:$BQ,22,0)</f>
        <v>#N/A</v>
      </c>
      <c r="BH138" s="66" t="e">
        <f>VLOOKUP($A138,'S50'!$C:$BQ,29,0)</f>
        <v>#N/A</v>
      </c>
      <c r="BI138" s="66" t="e">
        <f>VLOOKUP($A138,'S50'!$C:$BQ,30,0)</f>
        <v>#N/A</v>
      </c>
      <c r="BJ138" s="66" t="e">
        <f>VLOOKUP($A138,'S50'!$C:$BQ,52,0)</f>
        <v>#N/A</v>
      </c>
      <c r="BK138" s="66" t="e">
        <f>VLOOKUP($A138,'S50'!$C:$BQ,59,0)</f>
        <v>#N/A</v>
      </c>
      <c r="BL138" s="66" t="e">
        <f>VLOOKUP($A138,'S50'!$C:$BQ,60,0)</f>
        <v>#N/A</v>
      </c>
    </row>
    <row r="139" spans="1:64" x14ac:dyDescent="0.2">
      <c r="A139" s="57" t="s">
        <v>203</v>
      </c>
      <c r="B139" s="58">
        <f>VLOOKUP($A139,'S0 remplacer avec S44'!$C:$BQ,32,0)</f>
        <v>213.2</v>
      </c>
      <c r="C139" s="58">
        <f>VLOOKUP($A139,'S0 remplacer avec S44'!$C:$BQ,39,0)</f>
        <v>0</v>
      </c>
      <c r="D139" s="58">
        <f>VLOOKUP($A139,'S0 remplacer avec S44'!$C:$BQ,40,0)</f>
        <v>13</v>
      </c>
      <c r="E139" s="58">
        <f>VLOOKUP($A139,'S0 remplacer avec S44'!$C:$BQ,22,0)</f>
        <v>1998.3595800000001</v>
      </c>
      <c r="F139" s="66">
        <f>VLOOKUP($A139,'S0 remplacer avec S44'!$C:$BQ,29,0)</f>
        <v>0</v>
      </c>
      <c r="G139" s="66">
        <f>VLOOKUP($A139,'S0 remplacer avec S44'!$C:$BQ,30,0)</f>
        <v>58</v>
      </c>
      <c r="H139" s="66">
        <f>VLOOKUP($A139,'S0 remplacer avec S44'!$C:$BQ,52,0)</f>
        <v>130.80000000000001</v>
      </c>
      <c r="I139" s="66">
        <f>VLOOKUP($A139,'S0 remplacer avec S44'!$C:$BQ,59,0)</f>
        <v>0</v>
      </c>
      <c r="J139" s="66">
        <f>VLOOKUP($A139,'S0 remplacer avec S44'!$C:$BQ,60,0)</f>
        <v>0</v>
      </c>
      <c r="K139" s="58">
        <f>VLOOKUP($A139,'S45'!$C:$BQ,32,0)</f>
        <v>214.7</v>
      </c>
      <c r="L139" s="58">
        <f>VLOOKUP($A139,'S45'!$C:$BQ,39,0)</f>
        <v>0</v>
      </c>
      <c r="M139" s="58">
        <f>VLOOKUP($A139,'S45'!$C:$BQ,40,0)</f>
        <v>12</v>
      </c>
      <c r="N139" s="58">
        <f>VLOOKUP($A139,'S45'!$C:$BQ,22,0)</f>
        <v>2022.49756</v>
      </c>
      <c r="O139" s="66">
        <f>VLOOKUP($A139,'S45'!$C:$BQ,29,0)</f>
        <v>0</v>
      </c>
      <c r="P139" s="66">
        <f>VLOOKUP($A139,'S45'!$C:$BQ,30,0)</f>
        <v>34</v>
      </c>
      <c r="Q139" s="66">
        <f>VLOOKUP($A139,'S45'!$C:$BQ,52,0)</f>
        <v>134.80000000000001</v>
      </c>
      <c r="R139" s="66">
        <f>VLOOKUP($A139,'S45'!$C:$BQ,59,0)</f>
        <v>0</v>
      </c>
      <c r="S139" s="66">
        <f>VLOOKUP($A139,'S45'!$C:$BQ,60,0)</f>
        <v>0</v>
      </c>
      <c r="T139" s="58">
        <f>VLOOKUP($A139,'S46'!$C:$BQ,32,0)</f>
        <v>218.2</v>
      </c>
      <c r="U139" s="58">
        <f>VLOOKUP($A139,'S46'!$C:$BQ,39,0)</f>
        <v>0</v>
      </c>
      <c r="V139" s="58">
        <f>VLOOKUP($A139,'S46'!$C:$BQ,40,0)</f>
        <v>8</v>
      </c>
      <c r="W139" s="58">
        <f>VLOOKUP($A139,'S46'!$C:$BQ,22,0)</f>
        <v>2043.66543</v>
      </c>
      <c r="X139" s="66">
        <f>VLOOKUP($A139,'S46'!$C:$BQ,29,0)</f>
        <v>0</v>
      </c>
      <c r="Y139" s="66">
        <f>VLOOKUP($A139,'S46'!$C:$BQ,30,0)</f>
        <v>12</v>
      </c>
      <c r="Z139" s="66">
        <f>VLOOKUP($A139,'S46'!$C:$BQ,52,0)</f>
        <v>136.80000000000001</v>
      </c>
      <c r="AA139" s="66">
        <f>VLOOKUP($A139,'S46'!$C:$BQ,59,0)</f>
        <v>0</v>
      </c>
      <c r="AB139" s="66">
        <f>VLOOKUP($A139,'S46'!$C:$BQ,60,0)</f>
        <v>0</v>
      </c>
      <c r="AC139" s="58" t="e">
        <f>VLOOKUP($A139,'S47'!$C:$BQ,32,0)</f>
        <v>#N/A</v>
      </c>
      <c r="AD139" s="58" t="e">
        <f>VLOOKUP($A139,'S47'!$C:$BQ,39,0)</f>
        <v>#N/A</v>
      </c>
      <c r="AE139" s="58" t="e">
        <f>VLOOKUP($A139,'S47'!$C:$BQ,40,0)</f>
        <v>#N/A</v>
      </c>
      <c r="AF139" s="58" t="e">
        <f>VLOOKUP($A139,'S47'!$C:$BQ,22,0)</f>
        <v>#N/A</v>
      </c>
      <c r="AG139" s="66" t="e">
        <f>VLOOKUP($A139,'S47'!$C:$BQ,29,0)</f>
        <v>#N/A</v>
      </c>
      <c r="AH139" s="66" t="e">
        <f>VLOOKUP($A139,'S47'!$C:$BQ,30,0)</f>
        <v>#N/A</v>
      </c>
      <c r="AI139" s="66" t="e">
        <f>VLOOKUP($A139,'S47'!$C:$BQ,52,0)</f>
        <v>#N/A</v>
      </c>
      <c r="AJ139" s="66" t="e">
        <f>VLOOKUP($A139,'S47'!$C:$BQ,59,0)</f>
        <v>#N/A</v>
      </c>
      <c r="AK139" s="66" t="e">
        <f>VLOOKUP($A139,'S47'!$C:$BQ,60,0)</f>
        <v>#N/A</v>
      </c>
      <c r="AL139" s="58" t="e">
        <f>VLOOKUP($A139,'S48'!$C:$BQ,32,0)</f>
        <v>#N/A</v>
      </c>
      <c r="AM139" s="58" t="e">
        <f>VLOOKUP($A139,'S48'!$C:$BQ,39,0)</f>
        <v>#N/A</v>
      </c>
      <c r="AN139" s="58" t="e">
        <f>VLOOKUP($A139,'S48'!$C:$BQ,40,0)</f>
        <v>#N/A</v>
      </c>
      <c r="AO139" s="58" t="e">
        <f>VLOOKUP($A139,'S48'!$C:$BQ,22,0)</f>
        <v>#N/A</v>
      </c>
      <c r="AP139" s="66" t="e">
        <f>VLOOKUP($A139,'S48'!$C:$BQ,29,0)</f>
        <v>#N/A</v>
      </c>
      <c r="AQ139" s="66" t="e">
        <f>VLOOKUP($A139,'S48'!$C:$BQ,30,0)</f>
        <v>#N/A</v>
      </c>
      <c r="AR139" s="66" t="e">
        <f>VLOOKUP($A139,'S48'!$C:$BQ,52,0)</f>
        <v>#N/A</v>
      </c>
      <c r="AS139" s="66" t="e">
        <f>VLOOKUP($A139,'S48'!$C:$BQ,59,0)</f>
        <v>#N/A</v>
      </c>
      <c r="AT139" s="66" t="e">
        <f>VLOOKUP($A139,'S48'!$C:$BQ,60,0)</f>
        <v>#N/A</v>
      </c>
      <c r="AU139" s="58" t="e">
        <f>VLOOKUP($A139,'S49'!$C:$BQ,32,0)</f>
        <v>#N/A</v>
      </c>
      <c r="AV139" s="58" t="e">
        <f>VLOOKUP($A139,'S49'!$C:$BQ,39,0)</f>
        <v>#N/A</v>
      </c>
      <c r="AW139" s="58" t="e">
        <f>VLOOKUP($A139,'S49'!$C:$BQ,40,0)</f>
        <v>#N/A</v>
      </c>
      <c r="AX139" s="58" t="e">
        <f>VLOOKUP($A139,'S49'!$C:$BQ,22,0)</f>
        <v>#N/A</v>
      </c>
      <c r="AY139" s="66" t="e">
        <f>VLOOKUP($A139,'S49'!$C:$BQ,29,0)</f>
        <v>#N/A</v>
      </c>
      <c r="AZ139" s="66" t="e">
        <f>VLOOKUP($A139,'S49'!$C:$BQ,30,0)</f>
        <v>#N/A</v>
      </c>
      <c r="BA139" s="66" t="e">
        <f>VLOOKUP($A139,'S49'!$C:$BQ,52,0)</f>
        <v>#N/A</v>
      </c>
      <c r="BB139" s="66" t="e">
        <f>VLOOKUP($A139,'S49'!$C:$BQ,59,0)</f>
        <v>#N/A</v>
      </c>
      <c r="BC139" s="66" t="e">
        <f>VLOOKUP($A139,'S49'!$C:$BQ,60,0)</f>
        <v>#N/A</v>
      </c>
      <c r="BD139" s="58" t="e">
        <f>VLOOKUP($A139,'S50'!$C:$BQ,32,0)</f>
        <v>#N/A</v>
      </c>
      <c r="BE139" s="58" t="e">
        <f>VLOOKUP($A139,'S50'!$C:$BQ,39,0)</f>
        <v>#N/A</v>
      </c>
      <c r="BF139" s="58" t="e">
        <f>VLOOKUP($A139,'S50'!$C:$BQ,40,0)</f>
        <v>#N/A</v>
      </c>
      <c r="BG139" s="58" t="e">
        <f>VLOOKUP($A139,'S50'!$C:$BQ,22,0)</f>
        <v>#N/A</v>
      </c>
      <c r="BH139" s="66" t="e">
        <f>VLOOKUP($A139,'S50'!$C:$BQ,29,0)</f>
        <v>#N/A</v>
      </c>
      <c r="BI139" s="66" t="e">
        <f>VLOOKUP($A139,'S50'!$C:$BQ,30,0)</f>
        <v>#N/A</v>
      </c>
      <c r="BJ139" s="66" t="e">
        <f>VLOOKUP($A139,'S50'!$C:$BQ,52,0)</f>
        <v>#N/A</v>
      </c>
      <c r="BK139" s="66" t="e">
        <f>VLOOKUP($A139,'S50'!$C:$BQ,59,0)</f>
        <v>#N/A</v>
      </c>
      <c r="BL139" s="66" t="e">
        <f>VLOOKUP($A139,'S50'!$C:$BQ,60,0)</f>
        <v>#N/A</v>
      </c>
    </row>
    <row r="140" spans="1:64" x14ac:dyDescent="0.2">
      <c r="A140" s="57" t="s">
        <v>204</v>
      </c>
      <c r="B140" s="58">
        <f>VLOOKUP($A140,'S0 remplacer avec S44'!$C:$BQ,32,0)</f>
        <v>155.5</v>
      </c>
      <c r="C140" s="58">
        <f>VLOOKUP($A140,'S0 remplacer avec S44'!$C:$BQ,39,0)</f>
        <v>29</v>
      </c>
      <c r="D140" s="58">
        <f>VLOOKUP($A140,'S0 remplacer avec S44'!$C:$BQ,40,0)</f>
        <v>66</v>
      </c>
      <c r="E140" s="58">
        <f>VLOOKUP($A140,'S0 remplacer avec S44'!$C:$BQ,22,0)</f>
        <v>2261.97957</v>
      </c>
      <c r="F140" s="66">
        <f>VLOOKUP($A140,'S0 remplacer avec S44'!$C:$BQ,29,0)</f>
        <v>0</v>
      </c>
      <c r="G140" s="66">
        <f>VLOOKUP($A140,'S0 remplacer avec S44'!$C:$BQ,30,0)</f>
        <v>0</v>
      </c>
      <c r="H140" s="66">
        <f>VLOOKUP($A140,'S0 remplacer avec S44'!$C:$BQ,52,0)</f>
        <v>154</v>
      </c>
      <c r="I140" s="66">
        <f>VLOOKUP($A140,'S0 remplacer avec S44'!$C:$BQ,59,0)</f>
        <v>0</v>
      </c>
      <c r="J140" s="66">
        <f>VLOOKUP($A140,'S0 remplacer avec S44'!$C:$BQ,60,0)</f>
        <v>0</v>
      </c>
      <c r="K140" s="58">
        <f>VLOOKUP($A140,'S45'!$C:$BQ,32,0)</f>
        <v>157.5</v>
      </c>
      <c r="L140" s="58">
        <f>VLOOKUP($A140,'S45'!$C:$BQ,39,0)</f>
        <v>27</v>
      </c>
      <c r="M140" s="58">
        <f>VLOOKUP($A140,'S45'!$C:$BQ,40,0)</f>
        <v>64</v>
      </c>
      <c r="N140" s="58">
        <f>VLOOKUP($A140,'S45'!$C:$BQ,22,0)</f>
        <v>2262.2831000000001</v>
      </c>
      <c r="O140" s="66">
        <f>VLOOKUP($A140,'S45'!$C:$BQ,29,0)</f>
        <v>0</v>
      </c>
      <c r="P140" s="66">
        <f>VLOOKUP($A140,'S45'!$C:$BQ,30,0)</f>
        <v>0</v>
      </c>
      <c r="Q140" s="66">
        <f>VLOOKUP($A140,'S45'!$C:$BQ,52,0)</f>
        <v>155</v>
      </c>
      <c r="R140" s="66">
        <f>VLOOKUP($A140,'S45'!$C:$BQ,59,0)</f>
        <v>0</v>
      </c>
      <c r="S140" s="66">
        <f>VLOOKUP($A140,'S45'!$C:$BQ,60,0)</f>
        <v>0</v>
      </c>
      <c r="T140" s="58">
        <f>VLOOKUP($A140,'S46'!$C:$BQ,32,0)</f>
        <v>154.1</v>
      </c>
      <c r="U140" s="58">
        <f>VLOOKUP($A140,'S46'!$C:$BQ,39,0)</f>
        <v>31</v>
      </c>
      <c r="V140" s="58">
        <f>VLOOKUP($A140,'S46'!$C:$BQ,40,0)</f>
        <v>68</v>
      </c>
      <c r="W140" s="58">
        <f>VLOOKUP($A140,'S46'!$C:$BQ,22,0)</f>
        <v>2249.1283800000001</v>
      </c>
      <c r="X140" s="66">
        <f>VLOOKUP($A140,'S46'!$C:$BQ,29,0)</f>
        <v>0</v>
      </c>
      <c r="Y140" s="66">
        <f>VLOOKUP($A140,'S46'!$C:$BQ,30,0)</f>
        <v>0</v>
      </c>
      <c r="Z140" s="66">
        <f>VLOOKUP($A140,'S46'!$C:$BQ,52,0)</f>
        <v>153</v>
      </c>
      <c r="AA140" s="66">
        <f>VLOOKUP($A140,'S46'!$C:$BQ,59,0)</f>
        <v>0</v>
      </c>
      <c r="AB140" s="66">
        <f>VLOOKUP($A140,'S46'!$C:$BQ,60,0)</f>
        <v>0</v>
      </c>
      <c r="AC140" s="58" t="e">
        <f>VLOOKUP($A140,'S47'!$C:$BQ,32,0)</f>
        <v>#N/A</v>
      </c>
      <c r="AD140" s="58" t="e">
        <f>VLOOKUP($A140,'S47'!$C:$BQ,39,0)</f>
        <v>#N/A</v>
      </c>
      <c r="AE140" s="58" t="e">
        <f>VLOOKUP($A140,'S47'!$C:$BQ,40,0)</f>
        <v>#N/A</v>
      </c>
      <c r="AF140" s="58" t="e">
        <f>VLOOKUP($A140,'S47'!$C:$BQ,22,0)</f>
        <v>#N/A</v>
      </c>
      <c r="AG140" s="66" t="e">
        <f>VLOOKUP($A140,'S47'!$C:$BQ,29,0)</f>
        <v>#N/A</v>
      </c>
      <c r="AH140" s="66" t="e">
        <f>VLOOKUP($A140,'S47'!$C:$BQ,30,0)</f>
        <v>#N/A</v>
      </c>
      <c r="AI140" s="66" t="e">
        <f>VLOOKUP($A140,'S47'!$C:$BQ,52,0)</f>
        <v>#N/A</v>
      </c>
      <c r="AJ140" s="66" t="e">
        <f>VLOOKUP($A140,'S47'!$C:$BQ,59,0)</f>
        <v>#N/A</v>
      </c>
      <c r="AK140" s="66" t="e">
        <f>VLOOKUP($A140,'S47'!$C:$BQ,60,0)</f>
        <v>#N/A</v>
      </c>
      <c r="AL140" s="58" t="e">
        <f>VLOOKUP($A140,'S48'!$C:$BQ,32,0)</f>
        <v>#N/A</v>
      </c>
      <c r="AM140" s="58" t="e">
        <f>VLOOKUP($A140,'S48'!$C:$BQ,39,0)</f>
        <v>#N/A</v>
      </c>
      <c r="AN140" s="58" t="e">
        <f>VLOOKUP($A140,'S48'!$C:$BQ,40,0)</f>
        <v>#N/A</v>
      </c>
      <c r="AO140" s="58" t="e">
        <f>VLOOKUP($A140,'S48'!$C:$BQ,22,0)</f>
        <v>#N/A</v>
      </c>
      <c r="AP140" s="66" t="e">
        <f>VLOOKUP($A140,'S48'!$C:$BQ,29,0)</f>
        <v>#N/A</v>
      </c>
      <c r="AQ140" s="66" t="e">
        <f>VLOOKUP($A140,'S48'!$C:$BQ,30,0)</f>
        <v>#N/A</v>
      </c>
      <c r="AR140" s="66" t="e">
        <f>VLOOKUP($A140,'S48'!$C:$BQ,52,0)</f>
        <v>#N/A</v>
      </c>
      <c r="AS140" s="66" t="e">
        <f>VLOOKUP($A140,'S48'!$C:$BQ,59,0)</f>
        <v>#N/A</v>
      </c>
      <c r="AT140" s="66" t="e">
        <f>VLOOKUP($A140,'S48'!$C:$BQ,60,0)</f>
        <v>#N/A</v>
      </c>
      <c r="AU140" s="58" t="e">
        <f>VLOOKUP($A140,'S49'!$C:$BQ,32,0)</f>
        <v>#N/A</v>
      </c>
      <c r="AV140" s="58" t="e">
        <f>VLOOKUP($A140,'S49'!$C:$BQ,39,0)</f>
        <v>#N/A</v>
      </c>
      <c r="AW140" s="58" t="e">
        <f>VLOOKUP($A140,'S49'!$C:$BQ,40,0)</f>
        <v>#N/A</v>
      </c>
      <c r="AX140" s="58" t="e">
        <f>VLOOKUP($A140,'S49'!$C:$BQ,22,0)</f>
        <v>#N/A</v>
      </c>
      <c r="AY140" s="66" t="e">
        <f>VLOOKUP($A140,'S49'!$C:$BQ,29,0)</f>
        <v>#N/A</v>
      </c>
      <c r="AZ140" s="66" t="e">
        <f>VLOOKUP($A140,'S49'!$C:$BQ,30,0)</f>
        <v>#N/A</v>
      </c>
      <c r="BA140" s="66" t="e">
        <f>VLOOKUP($A140,'S49'!$C:$BQ,52,0)</f>
        <v>#N/A</v>
      </c>
      <c r="BB140" s="66" t="e">
        <f>VLOOKUP($A140,'S49'!$C:$BQ,59,0)</f>
        <v>#N/A</v>
      </c>
      <c r="BC140" s="66" t="e">
        <f>VLOOKUP($A140,'S49'!$C:$BQ,60,0)</f>
        <v>#N/A</v>
      </c>
      <c r="BD140" s="58" t="e">
        <f>VLOOKUP($A140,'S50'!$C:$BQ,32,0)</f>
        <v>#N/A</v>
      </c>
      <c r="BE140" s="58" t="e">
        <f>VLOOKUP($A140,'S50'!$C:$BQ,39,0)</f>
        <v>#N/A</v>
      </c>
      <c r="BF140" s="58" t="e">
        <f>VLOOKUP($A140,'S50'!$C:$BQ,40,0)</f>
        <v>#N/A</v>
      </c>
      <c r="BG140" s="58" t="e">
        <f>VLOOKUP($A140,'S50'!$C:$BQ,22,0)</f>
        <v>#N/A</v>
      </c>
      <c r="BH140" s="66" t="e">
        <f>VLOOKUP($A140,'S50'!$C:$BQ,29,0)</f>
        <v>#N/A</v>
      </c>
      <c r="BI140" s="66" t="e">
        <f>VLOOKUP($A140,'S50'!$C:$BQ,30,0)</f>
        <v>#N/A</v>
      </c>
      <c r="BJ140" s="66" t="e">
        <f>VLOOKUP($A140,'S50'!$C:$BQ,52,0)</f>
        <v>#N/A</v>
      </c>
      <c r="BK140" s="66" t="e">
        <f>VLOOKUP($A140,'S50'!$C:$BQ,59,0)</f>
        <v>#N/A</v>
      </c>
      <c r="BL140" s="66" t="e">
        <f>VLOOKUP($A140,'S50'!$C:$BQ,60,0)</f>
        <v>#N/A</v>
      </c>
    </row>
    <row r="141" spans="1:64" x14ac:dyDescent="0.2">
      <c r="A141" s="57" t="s">
        <v>205</v>
      </c>
      <c r="B141" s="58">
        <f>VLOOKUP($A141,'S0 remplacer avec S44'!$C:$BQ,32,0)</f>
        <v>113.1</v>
      </c>
      <c r="C141" s="58">
        <f>VLOOKUP($A141,'S0 remplacer avec S44'!$C:$BQ,39,0)</f>
        <v>55</v>
      </c>
      <c r="D141" s="58">
        <f>VLOOKUP($A141,'S0 remplacer avec S44'!$C:$BQ,40,0)</f>
        <v>89</v>
      </c>
      <c r="E141" s="58">
        <f>VLOOKUP($A141,'S0 remplacer avec S44'!$C:$BQ,22,0)</f>
        <v>1087.1326550000001</v>
      </c>
      <c r="F141" s="66">
        <f>VLOOKUP($A141,'S0 remplacer avec S44'!$C:$BQ,29,0)</f>
        <v>442</v>
      </c>
      <c r="G141" s="66">
        <f>VLOOKUP($A141,'S0 remplacer avec S44'!$C:$BQ,30,0)</f>
        <v>748</v>
      </c>
      <c r="H141" s="66">
        <f>VLOOKUP($A141,'S0 remplacer avec S44'!$C:$BQ,52,0)</f>
        <v>106.8</v>
      </c>
      <c r="I141" s="66">
        <f>VLOOKUP($A141,'S0 remplacer avec S44'!$C:$BQ,59,0)</f>
        <v>0</v>
      </c>
      <c r="J141" s="66">
        <f>VLOOKUP($A141,'S0 remplacer avec S44'!$C:$BQ,60,0)</f>
        <v>0</v>
      </c>
      <c r="K141" s="58">
        <f>VLOOKUP($A141,'S45'!$C:$BQ,32,0)</f>
        <v>117.1</v>
      </c>
      <c r="L141" s="58">
        <f>VLOOKUP($A141,'S45'!$C:$BQ,39,0)</f>
        <v>51</v>
      </c>
      <c r="M141" s="58">
        <f>VLOOKUP($A141,'S45'!$C:$BQ,40,0)</f>
        <v>85</v>
      </c>
      <c r="N141" s="58">
        <f>VLOOKUP($A141,'S45'!$C:$BQ,22,0)</f>
        <v>1096.337685</v>
      </c>
      <c r="O141" s="66">
        <f>VLOOKUP($A141,'S45'!$C:$BQ,29,0)</f>
        <v>433</v>
      </c>
      <c r="P141" s="66">
        <f>VLOOKUP($A141,'S45'!$C:$BQ,30,0)</f>
        <v>739</v>
      </c>
      <c r="Q141" s="66">
        <f>VLOOKUP($A141,'S45'!$C:$BQ,52,0)</f>
        <v>107.8</v>
      </c>
      <c r="R141" s="66">
        <f>VLOOKUP($A141,'S45'!$C:$BQ,59,0)</f>
        <v>0</v>
      </c>
      <c r="S141" s="66">
        <f>VLOOKUP($A141,'S45'!$C:$BQ,60,0)</f>
        <v>0</v>
      </c>
      <c r="T141" s="58">
        <f>VLOOKUP($A141,'S46'!$C:$BQ,32,0)</f>
        <v>117.1</v>
      </c>
      <c r="U141" s="58">
        <f>VLOOKUP($A141,'S46'!$C:$BQ,39,0)</f>
        <v>51</v>
      </c>
      <c r="V141" s="58">
        <f>VLOOKUP($A141,'S46'!$C:$BQ,40,0)</f>
        <v>85</v>
      </c>
      <c r="W141" s="58">
        <f>VLOOKUP($A141,'S46'!$C:$BQ,22,0)</f>
        <v>1099.487355</v>
      </c>
      <c r="X141" s="66">
        <f>VLOOKUP($A141,'S46'!$C:$BQ,29,0)</f>
        <v>430</v>
      </c>
      <c r="Y141" s="66">
        <f>VLOOKUP($A141,'S46'!$C:$BQ,30,0)</f>
        <v>736</v>
      </c>
      <c r="Z141" s="66">
        <f>VLOOKUP($A141,'S46'!$C:$BQ,52,0)</f>
        <v>107.8</v>
      </c>
      <c r="AA141" s="66">
        <f>VLOOKUP($A141,'S46'!$C:$BQ,59,0)</f>
        <v>0</v>
      </c>
      <c r="AB141" s="66">
        <f>VLOOKUP($A141,'S46'!$C:$BQ,60,0)</f>
        <v>0</v>
      </c>
      <c r="AC141" s="58" t="e">
        <f>VLOOKUP($A141,'S47'!$C:$BQ,32,0)</f>
        <v>#N/A</v>
      </c>
      <c r="AD141" s="58" t="e">
        <f>VLOOKUP($A141,'S47'!$C:$BQ,39,0)</f>
        <v>#N/A</v>
      </c>
      <c r="AE141" s="58" t="e">
        <f>VLOOKUP($A141,'S47'!$C:$BQ,40,0)</f>
        <v>#N/A</v>
      </c>
      <c r="AF141" s="58" t="e">
        <f>VLOOKUP($A141,'S47'!$C:$BQ,22,0)</f>
        <v>#N/A</v>
      </c>
      <c r="AG141" s="66" t="e">
        <f>VLOOKUP($A141,'S47'!$C:$BQ,29,0)</f>
        <v>#N/A</v>
      </c>
      <c r="AH141" s="66" t="e">
        <f>VLOOKUP($A141,'S47'!$C:$BQ,30,0)</f>
        <v>#N/A</v>
      </c>
      <c r="AI141" s="66" t="e">
        <f>VLOOKUP($A141,'S47'!$C:$BQ,52,0)</f>
        <v>#N/A</v>
      </c>
      <c r="AJ141" s="66" t="e">
        <f>VLOOKUP($A141,'S47'!$C:$BQ,59,0)</f>
        <v>#N/A</v>
      </c>
      <c r="AK141" s="66" t="e">
        <f>VLOOKUP($A141,'S47'!$C:$BQ,60,0)</f>
        <v>#N/A</v>
      </c>
      <c r="AL141" s="58" t="e">
        <f>VLOOKUP($A141,'S48'!$C:$BQ,32,0)</f>
        <v>#N/A</v>
      </c>
      <c r="AM141" s="58" t="e">
        <f>VLOOKUP($A141,'S48'!$C:$BQ,39,0)</f>
        <v>#N/A</v>
      </c>
      <c r="AN141" s="58" t="e">
        <f>VLOOKUP($A141,'S48'!$C:$BQ,40,0)</f>
        <v>#N/A</v>
      </c>
      <c r="AO141" s="58" t="e">
        <f>VLOOKUP($A141,'S48'!$C:$BQ,22,0)</f>
        <v>#N/A</v>
      </c>
      <c r="AP141" s="66" t="e">
        <f>VLOOKUP($A141,'S48'!$C:$BQ,29,0)</f>
        <v>#N/A</v>
      </c>
      <c r="AQ141" s="66" t="e">
        <f>VLOOKUP($A141,'S48'!$C:$BQ,30,0)</f>
        <v>#N/A</v>
      </c>
      <c r="AR141" s="66" t="e">
        <f>VLOOKUP($A141,'S48'!$C:$BQ,52,0)</f>
        <v>#N/A</v>
      </c>
      <c r="AS141" s="66" t="e">
        <f>VLOOKUP($A141,'S48'!$C:$BQ,59,0)</f>
        <v>#N/A</v>
      </c>
      <c r="AT141" s="66" t="e">
        <f>VLOOKUP($A141,'S48'!$C:$BQ,60,0)</f>
        <v>#N/A</v>
      </c>
      <c r="AU141" s="58" t="e">
        <f>VLOOKUP($A141,'S49'!$C:$BQ,32,0)</f>
        <v>#N/A</v>
      </c>
      <c r="AV141" s="58" t="e">
        <f>VLOOKUP($A141,'S49'!$C:$BQ,39,0)</f>
        <v>#N/A</v>
      </c>
      <c r="AW141" s="58" t="e">
        <f>VLOOKUP($A141,'S49'!$C:$BQ,40,0)</f>
        <v>#N/A</v>
      </c>
      <c r="AX141" s="58" t="e">
        <f>VLOOKUP($A141,'S49'!$C:$BQ,22,0)</f>
        <v>#N/A</v>
      </c>
      <c r="AY141" s="66" t="e">
        <f>VLOOKUP($A141,'S49'!$C:$BQ,29,0)</f>
        <v>#N/A</v>
      </c>
      <c r="AZ141" s="66" t="e">
        <f>VLOOKUP($A141,'S49'!$C:$BQ,30,0)</f>
        <v>#N/A</v>
      </c>
      <c r="BA141" s="66" t="e">
        <f>VLOOKUP($A141,'S49'!$C:$BQ,52,0)</f>
        <v>#N/A</v>
      </c>
      <c r="BB141" s="66" t="e">
        <f>VLOOKUP($A141,'S49'!$C:$BQ,59,0)</f>
        <v>#N/A</v>
      </c>
      <c r="BC141" s="66" t="e">
        <f>VLOOKUP($A141,'S49'!$C:$BQ,60,0)</f>
        <v>#N/A</v>
      </c>
      <c r="BD141" s="58" t="e">
        <f>VLOOKUP($A141,'S50'!$C:$BQ,32,0)</f>
        <v>#N/A</v>
      </c>
      <c r="BE141" s="58" t="e">
        <f>VLOOKUP($A141,'S50'!$C:$BQ,39,0)</f>
        <v>#N/A</v>
      </c>
      <c r="BF141" s="58" t="e">
        <f>VLOOKUP($A141,'S50'!$C:$BQ,40,0)</f>
        <v>#N/A</v>
      </c>
      <c r="BG141" s="58" t="e">
        <f>VLOOKUP($A141,'S50'!$C:$BQ,22,0)</f>
        <v>#N/A</v>
      </c>
      <c r="BH141" s="66" t="e">
        <f>VLOOKUP($A141,'S50'!$C:$BQ,29,0)</f>
        <v>#N/A</v>
      </c>
      <c r="BI141" s="66" t="e">
        <f>VLOOKUP($A141,'S50'!$C:$BQ,30,0)</f>
        <v>#N/A</v>
      </c>
      <c r="BJ141" s="66" t="e">
        <f>VLOOKUP($A141,'S50'!$C:$BQ,52,0)</f>
        <v>#N/A</v>
      </c>
      <c r="BK141" s="66" t="e">
        <f>VLOOKUP($A141,'S50'!$C:$BQ,59,0)</f>
        <v>#N/A</v>
      </c>
      <c r="BL141" s="66" t="e">
        <f>VLOOKUP($A141,'S50'!$C:$BQ,60,0)</f>
        <v>#N/A</v>
      </c>
    </row>
    <row r="142" spans="1:64" x14ac:dyDescent="0.2">
      <c r="A142" s="57" t="s">
        <v>206</v>
      </c>
      <c r="B142" s="58">
        <f>VLOOKUP($A142,'S0 remplacer avec S44'!$C:$BQ,32,0)</f>
        <v>694.95</v>
      </c>
      <c r="C142" s="58">
        <f>VLOOKUP($A142,'S0 remplacer avec S44'!$C:$BQ,39,0)</f>
        <v>0</v>
      </c>
      <c r="D142" s="58">
        <f>VLOOKUP($A142,'S0 remplacer avec S44'!$C:$BQ,40,0)</f>
        <v>109</v>
      </c>
      <c r="E142" s="58">
        <f>VLOOKUP($A142,'S0 remplacer avec S44'!$C:$BQ,22,0)</f>
        <v>6281.4003199999997</v>
      </c>
      <c r="F142" s="66">
        <f>VLOOKUP($A142,'S0 remplacer avec S44'!$C:$BQ,29,0)</f>
        <v>0</v>
      </c>
      <c r="G142" s="66">
        <f>VLOOKUP($A142,'S0 remplacer avec S44'!$C:$BQ,30,0)</f>
        <v>1028</v>
      </c>
      <c r="H142" s="66">
        <f>VLOOKUP($A142,'S0 remplacer avec S44'!$C:$BQ,52,0)</f>
        <v>408.8</v>
      </c>
      <c r="I142" s="66">
        <f>VLOOKUP($A142,'S0 remplacer avec S44'!$C:$BQ,59,0)</f>
        <v>0</v>
      </c>
      <c r="J142" s="66">
        <f>VLOOKUP($A142,'S0 remplacer avec S44'!$C:$BQ,60,0)</f>
        <v>0</v>
      </c>
      <c r="K142" s="58">
        <f>VLOOKUP($A142,'S45'!$C:$BQ,32,0)</f>
        <v>696.45</v>
      </c>
      <c r="L142" s="58">
        <f>VLOOKUP($A142,'S45'!$C:$BQ,39,0)</f>
        <v>0</v>
      </c>
      <c r="M142" s="58">
        <f>VLOOKUP($A142,'S45'!$C:$BQ,40,0)</f>
        <v>108</v>
      </c>
      <c r="N142" s="58">
        <f>VLOOKUP($A142,'S45'!$C:$BQ,22,0)</f>
        <v>6438.8153000000002</v>
      </c>
      <c r="O142" s="66">
        <f>VLOOKUP($A142,'S45'!$C:$BQ,29,0)</f>
        <v>0</v>
      </c>
      <c r="P142" s="66">
        <f>VLOOKUP($A142,'S45'!$C:$BQ,30,0)</f>
        <v>870</v>
      </c>
      <c r="Q142" s="66">
        <f>VLOOKUP($A142,'S45'!$C:$BQ,52,0)</f>
        <v>412.8</v>
      </c>
      <c r="R142" s="66">
        <f>VLOOKUP($A142,'S45'!$C:$BQ,59,0)</f>
        <v>0</v>
      </c>
      <c r="S142" s="66">
        <f>VLOOKUP($A142,'S45'!$C:$BQ,60,0)</f>
        <v>0</v>
      </c>
      <c r="T142" s="58">
        <f>VLOOKUP($A142,'S46'!$C:$BQ,32,0)</f>
        <v>697.45</v>
      </c>
      <c r="U142" s="58">
        <f>VLOOKUP($A142,'S46'!$C:$BQ,39,0)</f>
        <v>0</v>
      </c>
      <c r="V142" s="58">
        <f>VLOOKUP($A142,'S46'!$C:$BQ,40,0)</f>
        <v>107</v>
      </c>
      <c r="W142" s="58">
        <f>VLOOKUP($A142,'S46'!$C:$BQ,22,0)</f>
        <v>6439.5715700000001</v>
      </c>
      <c r="X142" s="66">
        <f>VLOOKUP($A142,'S46'!$C:$BQ,29,0)</f>
        <v>0</v>
      </c>
      <c r="Y142" s="66">
        <f>VLOOKUP($A142,'S46'!$C:$BQ,30,0)</f>
        <v>869</v>
      </c>
      <c r="Z142" s="66">
        <f>VLOOKUP($A142,'S46'!$C:$BQ,52,0)</f>
        <v>418.8</v>
      </c>
      <c r="AA142" s="66">
        <f>VLOOKUP($A142,'S46'!$C:$BQ,59,0)</f>
        <v>0</v>
      </c>
      <c r="AB142" s="66">
        <f>VLOOKUP($A142,'S46'!$C:$BQ,60,0)</f>
        <v>0</v>
      </c>
      <c r="AC142" s="58" t="e">
        <f>VLOOKUP($A142,'S47'!$C:$BQ,32,0)</f>
        <v>#N/A</v>
      </c>
      <c r="AD142" s="58" t="e">
        <f>VLOOKUP($A142,'S47'!$C:$BQ,39,0)</f>
        <v>#N/A</v>
      </c>
      <c r="AE142" s="58" t="e">
        <f>VLOOKUP($A142,'S47'!$C:$BQ,40,0)</f>
        <v>#N/A</v>
      </c>
      <c r="AF142" s="58" t="e">
        <f>VLOOKUP($A142,'S47'!$C:$BQ,22,0)</f>
        <v>#N/A</v>
      </c>
      <c r="AG142" s="66" t="e">
        <f>VLOOKUP($A142,'S47'!$C:$BQ,29,0)</f>
        <v>#N/A</v>
      </c>
      <c r="AH142" s="66" t="e">
        <f>VLOOKUP($A142,'S47'!$C:$BQ,30,0)</f>
        <v>#N/A</v>
      </c>
      <c r="AI142" s="66" t="e">
        <f>VLOOKUP($A142,'S47'!$C:$BQ,52,0)</f>
        <v>#N/A</v>
      </c>
      <c r="AJ142" s="66" t="e">
        <f>VLOOKUP($A142,'S47'!$C:$BQ,59,0)</f>
        <v>#N/A</v>
      </c>
      <c r="AK142" s="66" t="e">
        <f>VLOOKUP($A142,'S47'!$C:$BQ,60,0)</f>
        <v>#N/A</v>
      </c>
      <c r="AL142" s="58" t="e">
        <f>VLOOKUP($A142,'S48'!$C:$BQ,32,0)</f>
        <v>#N/A</v>
      </c>
      <c r="AM142" s="58" t="e">
        <f>VLOOKUP($A142,'S48'!$C:$BQ,39,0)</f>
        <v>#N/A</v>
      </c>
      <c r="AN142" s="58" t="e">
        <f>VLOOKUP($A142,'S48'!$C:$BQ,40,0)</f>
        <v>#N/A</v>
      </c>
      <c r="AO142" s="58" t="e">
        <f>VLOOKUP($A142,'S48'!$C:$BQ,22,0)</f>
        <v>#N/A</v>
      </c>
      <c r="AP142" s="66" t="e">
        <f>VLOOKUP($A142,'S48'!$C:$BQ,29,0)</f>
        <v>#N/A</v>
      </c>
      <c r="AQ142" s="66" t="e">
        <f>VLOOKUP($A142,'S48'!$C:$BQ,30,0)</f>
        <v>#N/A</v>
      </c>
      <c r="AR142" s="66" t="e">
        <f>VLOOKUP($A142,'S48'!$C:$BQ,52,0)</f>
        <v>#N/A</v>
      </c>
      <c r="AS142" s="66" t="e">
        <f>VLOOKUP($A142,'S48'!$C:$BQ,59,0)</f>
        <v>#N/A</v>
      </c>
      <c r="AT142" s="66" t="e">
        <f>VLOOKUP($A142,'S48'!$C:$BQ,60,0)</f>
        <v>#N/A</v>
      </c>
      <c r="AU142" s="58" t="e">
        <f>VLOOKUP($A142,'S49'!$C:$BQ,32,0)</f>
        <v>#N/A</v>
      </c>
      <c r="AV142" s="58" t="e">
        <f>VLOOKUP($A142,'S49'!$C:$BQ,39,0)</f>
        <v>#N/A</v>
      </c>
      <c r="AW142" s="58" t="e">
        <f>VLOOKUP($A142,'S49'!$C:$BQ,40,0)</f>
        <v>#N/A</v>
      </c>
      <c r="AX142" s="58" t="e">
        <f>VLOOKUP($A142,'S49'!$C:$BQ,22,0)</f>
        <v>#N/A</v>
      </c>
      <c r="AY142" s="66" t="e">
        <f>VLOOKUP($A142,'S49'!$C:$BQ,29,0)</f>
        <v>#N/A</v>
      </c>
      <c r="AZ142" s="66" t="e">
        <f>VLOOKUP($A142,'S49'!$C:$BQ,30,0)</f>
        <v>#N/A</v>
      </c>
      <c r="BA142" s="66" t="e">
        <f>VLOOKUP($A142,'S49'!$C:$BQ,52,0)</f>
        <v>#N/A</v>
      </c>
      <c r="BB142" s="66" t="e">
        <f>VLOOKUP($A142,'S49'!$C:$BQ,59,0)</f>
        <v>#N/A</v>
      </c>
      <c r="BC142" s="66" t="e">
        <f>VLOOKUP($A142,'S49'!$C:$BQ,60,0)</f>
        <v>#N/A</v>
      </c>
      <c r="BD142" s="58" t="e">
        <f>VLOOKUP($A142,'S50'!$C:$BQ,32,0)</f>
        <v>#N/A</v>
      </c>
      <c r="BE142" s="58" t="e">
        <f>VLOOKUP($A142,'S50'!$C:$BQ,39,0)</f>
        <v>#N/A</v>
      </c>
      <c r="BF142" s="58" t="e">
        <f>VLOOKUP($A142,'S50'!$C:$BQ,40,0)</f>
        <v>#N/A</v>
      </c>
      <c r="BG142" s="58" t="e">
        <f>VLOOKUP($A142,'S50'!$C:$BQ,22,0)</f>
        <v>#N/A</v>
      </c>
      <c r="BH142" s="66" t="e">
        <f>VLOOKUP($A142,'S50'!$C:$BQ,29,0)</f>
        <v>#N/A</v>
      </c>
      <c r="BI142" s="66" t="e">
        <f>VLOOKUP($A142,'S50'!$C:$BQ,30,0)</f>
        <v>#N/A</v>
      </c>
      <c r="BJ142" s="66" t="e">
        <f>VLOOKUP($A142,'S50'!$C:$BQ,52,0)</f>
        <v>#N/A</v>
      </c>
      <c r="BK142" s="66" t="e">
        <f>VLOOKUP($A142,'S50'!$C:$BQ,59,0)</f>
        <v>#N/A</v>
      </c>
      <c r="BL142" s="66" t="e">
        <f>VLOOKUP($A142,'S50'!$C:$BQ,60,0)</f>
        <v>#N/A</v>
      </c>
    </row>
    <row r="143" spans="1:64" x14ac:dyDescent="0.2">
      <c r="A143" s="57" t="s">
        <v>207</v>
      </c>
      <c r="B143" s="58">
        <f>VLOOKUP($A143,'S0 remplacer avec S44'!$C:$BQ,32,0)</f>
        <v>140.6</v>
      </c>
      <c r="C143" s="58">
        <f>VLOOKUP($A143,'S0 remplacer avec S44'!$C:$BQ,39,0)</f>
        <v>9</v>
      </c>
      <c r="D143" s="58">
        <f>VLOOKUP($A143,'S0 remplacer avec S44'!$C:$BQ,40,0)</f>
        <v>39</v>
      </c>
      <c r="E143" s="58">
        <f>VLOOKUP($A143,'S0 remplacer avec S44'!$C:$BQ,22,0)</f>
        <v>1520.49155</v>
      </c>
      <c r="F143" s="66">
        <f>VLOOKUP($A143,'S0 remplacer avec S44'!$C:$BQ,29,0)</f>
        <v>0</v>
      </c>
      <c r="G143" s="66">
        <f>VLOOKUP($A143,'S0 remplacer avec S44'!$C:$BQ,30,0)</f>
        <v>107</v>
      </c>
      <c r="H143" s="66">
        <f>VLOOKUP($A143,'S0 remplacer avec S44'!$C:$BQ,52,0)</f>
        <v>155</v>
      </c>
      <c r="I143" s="66">
        <f>VLOOKUP($A143,'S0 remplacer avec S44'!$C:$BQ,59,0)</f>
        <v>0</v>
      </c>
      <c r="J143" s="66">
        <f>VLOOKUP($A143,'S0 remplacer avec S44'!$C:$BQ,60,0)</f>
        <v>0</v>
      </c>
      <c r="K143" s="58">
        <f>VLOOKUP($A143,'S45'!$C:$BQ,32,0)</f>
        <v>139.6</v>
      </c>
      <c r="L143" s="58">
        <f>VLOOKUP($A143,'S45'!$C:$BQ,39,0)</f>
        <v>10</v>
      </c>
      <c r="M143" s="58">
        <f>VLOOKUP($A143,'S45'!$C:$BQ,40,0)</f>
        <v>40</v>
      </c>
      <c r="N143" s="58">
        <f>VLOOKUP($A143,'S45'!$C:$BQ,22,0)</f>
        <v>1541.7847300000001</v>
      </c>
      <c r="O143" s="66">
        <f>VLOOKUP($A143,'S45'!$C:$BQ,29,0)</f>
        <v>0</v>
      </c>
      <c r="P143" s="66">
        <f>VLOOKUP($A143,'S45'!$C:$BQ,30,0)</f>
        <v>85</v>
      </c>
      <c r="Q143" s="66">
        <f>VLOOKUP($A143,'S45'!$C:$BQ,52,0)</f>
        <v>158</v>
      </c>
      <c r="R143" s="66">
        <f>VLOOKUP($A143,'S45'!$C:$BQ,59,0)</f>
        <v>0</v>
      </c>
      <c r="S143" s="66">
        <f>VLOOKUP($A143,'S45'!$C:$BQ,60,0)</f>
        <v>0</v>
      </c>
      <c r="T143" s="58">
        <f>VLOOKUP($A143,'S46'!$C:$BQ,32,0)</f>
        <v>138.6</v>
      </c>
      <c r="U143" s="58">
        <f>VLOOKUP($A143,'S46'!$C:$BQ,39,0)</f>
        <v>11</v>
      </c>
      <c r="V143" s="58">
        <f>VLOOKUP($A143,'S46'!$C:$BQ,40,0)</f>
        <v>41</v>
      </c>
      <c r="W143" s="58">
        <f>VLOOKUP($A143,'S46'!$C:$BQ,22,0)</f>
        <v>1543.13373</v>
      </c>
      <c r="X143" s="66">
        <f>VLOOKUP($A143,'S46'!$C:$BQ,29,0)</f>
        <v>0</v>
      </c>
      <c r="Y143" s="66">
        <f>VLOOKUP($A143,'S46'!$C:$BQ,30,0)</f>
        <v>84</v>
      </c>
      <c r="Z143" s="66">
        <f>VLOOKUP($A143,'S46'!$C:$BQ,52,0)</f>
        <v>158</v>
      </c>
      <c r="AA143" s="66">
        <f>VLOOKUP($A143,'S46'!$C:$BQ,59,0)</f>
        <v>0</v>
      </c>
      <c r="AB143" s="66">
        <f>VLOOKUP($A143,'S46'!$C:$BQ,60,0)</f>
        <v>0</v>
      </c>
      <c r="AC143" s="58" t="e">
        <f>VLOOKUP($A143,'S47'!$C:$BQ,32,0)</f>
        <v>#N/A</v>
      </c>
      <c r="AD143" s="58" t="e">
        <f>VLOOKUP($A143,'S47'!$C:$BQ,39,0)</f>
        <v>#N/A</v>
      </c>
      <c r="AE143" s="58" t="e">
        <f>VLOOKUP($A143,'S47'!$C:$BQ,40,0)</f>
        <v>#N/A</v>
      </c>
      <c r="AF143" s="58" t="e">
        <f>VLOOKUP($A143,'S47'!$C:$BQ,22,0)</f>
        <v>#N/A</v>
      </c>
      <c r="AG143" s="66" t="e">
        <f>VLOOKUP($A143,'S47'!$C:$BQ,29,0)</f>
        <v>#N/A</v>
      </c>
      <c r="AH143" s="66" t="e">
        <f>VLOOKUP($A143,'S47'!$C:$BQ,30,0)</f>
        <v>#N/A</v>
      </c>
      <c r="AI143" s="66" t="e">
        <f>VLOOKUP($A143,'S47'!$C:$BQ,52,0)</f>
        <v>#N/A</v>
      </c>
      <c r="AJ143" s="66" t="e">
        <f>VLOOKUP($A143,'S47'!$C:$BQ,59,0)</f>
        <v>#N/A</v>
      </c>
      <c r="AK143" s="66" t="e">
        <f>VLOOKUP($A143,'S47'!$C:$BQ,60,0)</f>
        <v>#N/A</v>
      </c>
      <c r="AL143" s="58" t="e">
        <f>VLOOKUP($A143,'S48'!$C:$BQ,32,0)</f>
        <v>#N/A</v>
      </c>
      <c r="AM143" s="58" t="e">
        <f>VLOOKUP($A143,'S48'!$C:$BQ,39,0)</f>
        <v>#N/A</v>
      </c>
      <c r="AN143" s="58" t="e">
        <f>VLOOKUP($A143,'S48'!$C:$BQ,40,0)</f>
        <v>#N/A</v>
      </c>
      <c r="AO143" s="58" t="e">
        <f>VLOOKUP($A143,'S48'!$C:$BQ,22,0)</f>
        <v>#N/A</v>
      </c>
      <c r="AP143" s="66" t="e">
        <f>VLOOKUP($A143,'S48'!$C:$BQ,29,0)</f>
        <v>#N/A</v>
      </c>
      <c r="AQ143" s="66" t="e">
        <f>VLOOKUP($A143,'S48'!$C:$BQ,30,0)</f>
        <v>#N/A</v>
      </c>
      <c r="AR143" s="66" t="e">
        <f>VLOOKUP($A143,'S48'!$C:$BQ,52,0)</f>
        <v>#N/A</v>
      </c>
      <c r="AS143" s="66" t="e">
        <f>VLOOKUP($A143,'S48'!$C:$BQ,59,0)</f>
        <v>#N/A</v>
      </c>
      <c r="AT143" s="66" t="e">
        <f>VLOOKUP($A143,'S48'!$C:$BQ,60,0)</f>
        <v>#N/A</v>
      </c>
      <c r="AU143" s="58" t="e">
        <f>VLOOKUP($A143,'S49'!$C:$BQ,32,0)</f>
        <v>#N/A</v>
      </c>
      <c r="AV143" s="58" t="e">
        <f>VLOOKUP($A143,'S49'!$C:$BQ,39,0)</f>
        <v>#N/A</v>
      </c>
      <c r="AW143" s="58" t="e">
        <f>VLOOKUP($A143,'S49'!$C:$BQ,40,0)</f>
        <v>#N/A</v>
      </c>
      <c r="AX143" s="58" t="e">
        <f>VLOOKUP($A143,'S49'!$C:$BQ,22,0)</f>
        <v>#N/A</v>
      </c>
      <c r="AY143" s="66" t="e">
        <f>VLOOKUP($A143,'S49'!$C:$BQ,29,0)</f>
        <v>#N/A</v>
      </c>
      <c r="AZ143" s="66" t="e">
        <f>VLOOKUP($A143,'S49'!$C:$BQ,30,0)</f>
        <v>#N/A</v>
      </c>
      <c r="BA143" s="66" t="e">
        <f>VLOOKUP($A143,'S49'!$C:$BQ,52,0)</f>
        <v>#N/A</v>
      </c>
      <c r="BB143" s="66" t="e">
        <f>VLOOKUP($A143,'S49'!$C:$BQ,59,0)</f>
        <v>#N/A</v>
      </c>
      <c r="BC143" s="66" t="e">
        <f>VLOOKUP($A143,'S49'!$C:$BQ,60,0)</f>
        <v>#N/A</v>
      </c>
      <c r="BD143" s="58" t="e">
        <f>VLOOKUP($A143,'S50'!$C:$BQ,32,0)</f>
        <v>#N/A</v>
      </c>
      <c r="BE143" s="58" t="e">
        <f>VLOOKUP($A143,'S50'!$C:$BQ,39,0)</f>
        <v>#N/A</v>
      </c>
      <c r="BF143" s="58" t="e">
        <f>VLOOKUP($A143,'S50'!$C:$BQ,40,0)</f>
        <v>#N/A</v>
      </c>
      <c r="BG143" s="58" t="e">
        <f>VLOOKUP($A143,'S50'!$C:$BQ,22,0)</f>
        <v>#N/A</v>
      </c>
      <c r="BH143" s="66" t="e">
        <f>VLOOKUP($A143,'S50'!$C:$BQ,29,0)</f>
        <v>#N/A</v>
      </c>
      <c r="BI143" s="66" t="e">
        <f>VLOOKUP($A143,'S50'!$C:$BQ,30,0)</f>
        <v>#N/A</v>
      </c>
      <c r="BJ143" s="66" t="e">
        <f>VLOOKUP($A143,'S50'!$C:$BQ,52,0)</f>
        <v>#N/A</v>
      </c>
      <c r="BK143" s="66" t="e">
        <f>VLOOKUP($A143,'S50'!$C:$BQ,59,0)</f>
        <v>#N/A</v>
      </c>
      <c r="BL143" s="66" t="e">
        <f>VLOOKUP($A143,'S50'!$C:$BQ,60,0)</f>
        <v>#N/A</v>
      </c>
    </row>
    <row r="144" spans="1:64" x14ac:dyDescent="0.2">
      <c r="A144" s="57" t="s">
        <v>208</v>
      </c>
      <c r="B144" s="58">
        <f>VLOOKUP($A144,'S0 remplacer avec S44'!$C:$BQ,32,0)</f>
        <v>119</v>
      </c>
      <c r="C144" s="58">
        <f>VLOOKUP($A144,'S0 remplacer avec S44'!$C:$BQ,39,0)</f>
        <v>1</v>
      </c>
      <c r="D144" s="58">
        <f>VLOOKUP($A144,'S0 remplacer avec S44'!$C:$BQ,40,0)</f>
        <v>24</v>
      </c>
      <c r="E144" s="58">
        <f>VLOOKUP($A144,'S0 remplacer avec S44'!$C:$BQ,22,0)</f>
        <v>1187.9262000000001</v>
      </c>
      <c r="F144" s="66">
        <f>VLOOKUP($A144,'S0 remplacer avec S44'!$C:$BQ,29,0)</f>
        <v>0</v>
      </c>
      <c r="G144" s="66">
        <f>VLOOKUP($A144,'S0 remplacer avec S44'!$C:$BQ,30,0)</f>
        <v>112</v>
      </c>
      <c r="H144" s="66">
        <f>VLOOKUP($A144,'S0 remplacer avec S44'!$C:$BQ,52,0)</f>
        <v>83.6</v>
      </c>
      <c r="I144" s="66">
        <f>VLOOKUP($A144,'S0 remplacer avec S44'!$C:$BQ,59,0)</f>
        <v>0</v>
      </c>
      <c r="J144" s="66">
        <f>VLOOKUP($A144,'S0 remplacer avec S44'!$C:$BQ,60,0)</f>
        <v>0</v>
      </c>
      <c r="K144" s="58">
        <f>VLOOKUP($A144,'S45'!$C:$BQ,32,0)</f>
        <v>119</v>
      </c>
      <c r="L144" s="58">
        <f>VLOOKUP($A144,'S45'!$C:$BQ,39,0)</f>
        <v>1</v>
      </c>
      <c r="M144" s="58">
        <f>VLOOKUP($A144,'S45'!$C:$BQ,40,0)</f>
        <v>24</v>
      </c>
      <c r="N144" s="58">
        <f>VLOOKUP($A144,'S45'!$C:$BQ,22,0)</f>
        <v>1204.1726200000001</v>
      </c>
      <c r="O144" s="66">
        <f>VLOOKUP($A144,'S45'!$C:$BQ,29,0)</f>
        <v>0</v>
      </c>
      <c r="P144" s="66">
        <f>VLOOKUP($A144,'S45'!$C:$BQ,30,0)</f>
        <v>96</v>
      </c>
      <c r="Q144" s="66">
        <f>VLOOKUP($A144,'S45'!$C:$BQ,52,0)</f>
        <v>85.6</v>
      </c>
      <c r="R144" s="66">
        <f>VLOOKUP($A144,'S45'!$C:$BQ,59,0)</f>
        <v>0</v>
      </c>
      <c r="S144" s="66">
        <f>VLOOKUP($A144,'S45'!$C:$BQ,60,0)</f>
        <v>0</v>
      </c>
      <c r="T144" s="58">
        <f>VLOOKUP($A144,'S46'!$C:$BQ,32,0)</f>
        <v>120</v>
      </c>
      <c r="U144" s="58">
        <f>VLOOKUP($A144,'S46'!$C:$BQ,39,0)</f>
        <v>0</v>
      </c>
      <c r="V144" s="58">
        <f>VLOOKUP($A144,'S46'!$C:$BQ,40,0)</f>
        <v>23</v>
      </c>
      <c r="W144" s="58">
        <f>VLOOKUP($A144,'S46'!$C:$BQ,22,0)</f>
        <v>1216.49713</v>
      </c>
      <c r="X144" s="66">
        <f>VLOOKUP($A144,'S46'!$C:$BQ,29,0)</f>
        <v>0</v>
      </c>
      <c r="Y144" s="66">
        <f>VLOOKUP($A144,'S46'!$C:$BQ,30,0)</f>
        <v>83</v>
      </c>
      <c r="Z144" s="66">
        <f>VLOOKUP($A144,'S46'!$C:$BQ,52,0)</f>
        <v>87.6</v>
      </c>
      <c r="AA144" s="66">
        <f>VLOOKUP($A144,'S46'!$C:$BQ,59,0)</f>
        <v>0</v>
      </c>
      <c r="AB144" s="66">
        <f>VLOOKUP($A144,'S46'!$C:$BQ,60,0)</f>
        <v>0</v>
      </c>
      <c r="AC144" s="58" t="e">
        <f>VLOOKUP($A144,'S47'!$C:$BQ,32,0)</f>
        <v>#N/A</v>
      </c>
      <c r="AD144" s="58" t="e">
        <f>VLOOKUP($A144,'S47'!$C:$BQ,39,0)</f>
        <v>#N/A</v>
      </c>
      <c r="AE144" s="58" t="e">
        <f>VLOOKUP($A144,'S47'!$C:$BQ,40,0)</f>
        <v>#N/A</v>
      </c>
      <c r="AF144" s="58" t="e">
        <f>VLOOKUP($A144,'S47'!$C:$BQ,22,0)</f>
        <v>#N/A</v>
      </c>
      <c r="AG144" s="66" t="e">
        <f>VLOOKUP($A144,'S47'!$C:$BQ,29,0)</f>
        <v>#N/A</v>
      </c>
      <c r="AH144" s="66" t="e">
        <f>VLOOKUP($A144,'S47'!$C:$BQ,30,0)</f>
        <v>#N/A</v>
      </c>
      <c r="AI144" s="66" t="e">
        <f>VLOOKUP($A144,'S47'!$C:$BQ,52,0)</f>
        <v>#N/A</v>
      </c>
      <c r="AJ144" s="66" t="e">
        <f>VLOOKUP($A144,'S47'!$C:$BQ,59,0)</f>
        <v>#N/A</v>
      </c>
      <c r="AK144" s="66" t="e">
        <f>VLOOKUP($A144,'S47'!$C:$BQ,60,0)</f>
        <v>#N/A</v>
      </c>
      <c r="AL144" s="58" t="e">
        <f>VLOOKUP($A144,'S48'!$C:$BQ,32,0)</f>
        <v>#N/A</v>
      </c>
      <c r="AM144" s="58" t="e">
        <f>VLOOKUP($A144,'S48'!$C:$BQ,39,0)</f>
        <v>#N/A</v>
      </c>
      <c r="AN144" s="58" t="e">
        <f>VLOOKUP($A144,'S48'!$C:$BQ,40,0)</f>
        <v>#N/A</v>
      </c>
      <c r="AO144" s="58" t="e">
        <f>VLOOKUP($A144,'S48'!$C:$BQ,22,0)</f>
        <v>#N/A</v>
      </c>
      <c r="AP144" s="66" t="e">
        <f>VLOOKUP($A144,'S48'!$C:$BQ,29,0)</f>
        <v>#N/A</v>
      </c>
      <c r="AQ144" s="66" t="e">
        <f>VLOOKUP($A144,'S48'!$C:$BQ,30,0)</f>
        <v>#N/A</v>
      </c>
      <c r="AR144" s="66" t="e">
        <f>VLOOKUP($A144,'S48'!$C:$BQ,52,0)</f>
        <v>#N/A</v>
      </c>
      <c r="AS144" s="66" t="e">
        <f>VLOOKUP($A144,'S48'!$C:$BQ,59,0)</f>
        <v>#N/A</v>
      </c>
      <c r="AT144" s="66" t="e">
        <f>VLOOKUP($A144,'S48'!$C:$BQ,60,0)</f>
        <v>#N/A</v>
      </c>
      <c r="AU144" s="58" t="e">
        <f>VLOOKUP($A144,'S49'!$C:$BQ,32,0)</f>
        <v>#N/A</v>
      </c>
      <c r="AV144" s="58" t="e">
        <f>VLOOKUP($A144,'S49'!$C:$BQ,39,0)</f>
        <v>#N/A</v>
      </c>
      <c r="AW144" s="58" t="e">
        <f>VLOOKUP($A144,'S49'!$C:$BQ,40,0)</f>
        <v>#N/A</v>
      </c>
      <c r="AX144" s="58" t="e">
        <f>VLOOKUP($A144,'S49'!$C:$BQ,22,0)</f>
        <v>#N/A</v>
      </c>
      <c r="AY144" s="66" t="e">
        <f>VLOOKUP($A144,'S49'!$C:$BQ,29,0)</f>
        <v>#N/A</v>
      </c>
      <c r="AZ144" s="66" t="e">
        <f>VLOOKUP($A144,'S49'!$C:$BQ,30,0)</f>
        <v>#N/A</v>
      </c>
      <c r="BA144" s="66" t="e">
        <f>VLOOKUP($A144,'S49'!$C:$BQ,52,0)</f>
        <v>#N/A</v>
      </c>
      <c r="BB144" s="66" t="e">
        <f>VLOOKUP($A144,'S49'!$C:$BQ,59,0)</f>
        <v>#N/A</v>
      </c>
      <c r="BC144" s="66" t="e">
        <f>VLOOKUP($A144,'S49'!$C:$BQ,60,0)</f>
        <v>#N/A</v>
      </c>
      <c r="BD144" s="58" t="e">
        <f>VLOOKUP($A144,'S50'!$C:$BQ,32,0)</f>
        <v>#N/A</v>
      </c>
      <c r="BE144" s="58" t="e">
        <f>VLOOKUP($A144,'S50'!$C:$BQ,39,0)</f>
        <v>#N/A</v>
      </c>
      <c r="BF144" s="58" t="e">
        <f>VLOOKUP($A144,'S50'!$C:$BQ,40,0)</f>
        <v>#N/A</v>
      </c>
      <c r="BG144" s="58" t="e">
        <f>VLOOKUP($A144,'S50'!$C:$BQ,22,0)</f>
        <v>#N/A</v>
      </c>
      <c r="BH144" s="66" t="e">
        <f>VLOOKUP($A144,'S50'!$C:$BQ,29,0)</f>
        <v>#N/A</v>
      </c>
      <c r="BI144" s="66" t="e">
        <f>VLOOKUP($A144,'S50'!$C:$BQ,30,0)</f>
        <v>#N/A</v>
      </c>
      <c r="BJ144" s="66" t="e">
        <f>VLOOKUP($A144,'S50'!$C:$BQ,52,0)</f>
        <v>#N/A</v>
      </c>
      <c r="BK144" s="66" t="e">
        <f>VLOOKUP($A144,'S50'!$C:$BQ,59,0)</f>
        <v>#N/A</v>
      </c>
      <c r="BL144" s="66" t="e">
        <f>VLOOKUP($A144,'S50'!$C:$BQ,60,0)</f>
        <v>#N/A</v>
      </c>
    </row>
    <row r="145" spans="1:64" x14ac:dyDescent="0.2">
      <c r="A145" s="57" t="s">
        <v>209</v>
      </c>
      <c r="B145" s="58">
        <f>VLOOKUP($A145,'S0 remplacer avec S44'!$C:$BQ,32,0)</f>
        <v>464.15</v>
      </c>
      <c r="C145" s="58">
        <f>VLOOKUP($A145,'S0 remplacer avec S44'!$C:$BQ,39,0)</f>
        <v>42</v>
      </c>
      <c r="D145" s="58">
        <f>VLOOKUP($A145,'S0 remplacer avec S44'!$C:$BQ,40,0)</f>
        <v>143</v>
      </c>
      <c r="E145" s="58">
        <f>VLOOKUP($A145,'S0 remplacer avec S44'!$C:$BQ,22,0)</f>
        <v>4261.0627949999998</v>
      </c>
      <c r="F145" s="66">
        <f>VLOOKUP($A145,'S0 remplacer avec S44'!$C:$BQ,29,0)</f>
        <v>336</v>
      </c>
      <c r="G145" s="66">
        <f>VLOOKUP($A145,'S0 remplacer avec S44'!$C:$BQ,30,0)</f>
        <v>1255</v>
      </c>
      <c r="H145" s="66">
        <f>VLOOKUP($A145,'S0 remplacer avec S44'!$C:$BQ,52,0)</f>
        <v>344.6</v>
      </c>
      <c r="I145" s="66">
        <f>VLOOKUP($A145,'S0 remplacer avec S44'!$C:$BQ,59,0)</f>
        <v>0</v>
      </c>
      <c r="J145" s="66">
        <f>VLOOKUP($A145,'S0 remplacer avec S44'!$C:$BQ,60,0)</f>
        <v>0</v>
      </c>
      <c r="K145" s="58">
        <f>VLOOKUP($A145,'S45'!$C:$BQ,32,0)</f>
        <v>473.85</v>
      </c>
      <c r="L145" s="58">
        <f>VLOOKUP($A145,'S45'!$C:$BQ,39,0)</f>
        <v>32</v>
      </c>
      <c r="M145" s="58">
        <f>VLOOKUP($A145,'S45'!$C:$BQ,40,0)</f>
        <v>133</v>
      </c>
      <c r="N145" s="58">
        <f>VLOOKUP($A145,'S45'!$C:$BQ,22,0)</f>
        <v>4379.0881749999999</v>
      </c>
      <c r="O145" s="66">
        <f>VLOOKUP($A145,'S45'!$C:$BQ,29,0)</f>
        <v>218</v>
      </c>
      <c r="P145" s="66">
        <f>VLOOKUP($A145,'S45'!$C:$BQ,30,0)</f>
        <v>1137</v>
      </c>
      <c r="Q145" s="66">
        <f>VLOOKUP($A145,'S45'!$C:$BQ,52,0)</f>
        <v>355.6</v>
      </c>
      <c r="R145" s="66">
        <f>VLOOKUP($A145,'S45'!$C:$BQ,59,0)</f>
        <v>0</v>
      </c>
      <c r="S145" s="66">
        <f>VLOOKUP($A145,'S45'!$C:$BQ,60,0)</f>
        <v>0</v>
      </c>
      <c r="T145" s="58">
        <f>VLOOKUP($A145,'S46'!$C:$BQ,32,0)</f>
        <v>469.55</v>
      </c>
      <c r="U145" s="58">
        <f>VLOOKUP($A145,'S46'!$C:$BQ,39,0)</f>
        <v>36</v>
      </c>
      <c r="V145" s="58">
        <f>VLOOKUP($A145,'S46'!$C:$BQ,40,0)</f>
        <v>137</v>
      </c>
      <c r="W145" s="58">
        <f>VLOOKUP($A145,'S46'!$C:$BQ,22,0)</f>
        <v>4382.3393550000001</v>
      </c>
      <c r="X145" s="66">
        <f>VLOOKUP($A145,'S46'!$C:$BQ,29,0)</f>
        <v>215</v>
      </c>
      <c r="Y145" s="66">
        <f>VLOOKUP($A145,'S46'!$C:$BQ,30,0)</f>
        <v>1134</v>
      </c>
      <c r="Z145" s="66">
        <f>VLOOKUP($A145,'S46'!$C:$BQ,52,0)</f>
        <v>358.6</v>
      </c>
      <c r="AA145" s="66">
        <f>VLOOKUP($A145,'S46'!$C:$BQ,59,0)</f>
        <v>0</v>
      </c>
      <c r="AB145" s="66">
        <f>VLOOKUP($A145,'S46'!$C:$BQ,60,0)</f>
        <v>0</v>
      </c>
      <c r="AC145" s="58" t="e">
        <f>VLOOKUP($A145,'S47'!$C:$BQ,32,0)</f>
        <v>#N/A</v>
      </c>
      <c r="AD145" s="58" t="e">
        <f>VLOOKUP($A145,'S47'!$C:$BQ,39,0)</f>
        <v>#N/A</v>
      </c>
      <c r="AE145" s="58" t="e">
        <f>VLOOKUP($A145,'S47'!$C:$BQ,40,0)</f>
        <v>#N/A</v>
      </c>
      <c r="AF145" s="58" t="e">
        <f>VLOOKUP($A145,'S47'!$C:$BQ,22,0)</f>
        <v>#N/A</v>
      </c>
      <c r="AG145" s="66" t="e">
        <f>VLOOKUP($A145,'S47'!$C:$BQ,29,0)</f>
        <v>#N/A</v>
      </c>
      <c r="AH145" s="66" t="e">
        <f>VLOOKUP($A145,'S47'!$C:$BQ,30,0)</f>
        <v>#N/A</v>
      </c>
      <c r="AI145" s="66" t="e">
        <f>VLOOKUP($A145,'S47'!$C:$BQ,52,0)</f>
        <v>#N/A</v>
      </c>
      <c r="AJ145" s="66" t="e">
        <f>VLOOKUP($A145,'S47'!$C:$BQ,59,0)</f>
        <v>#N/A</v>
      </c>
      <c r="AK145" s="66" t="e">
        <f>VLOOKUP($A145,'S47'!$C:$BQ,60,0)</f>
        <v>#N/A</v>
      </c>
      <c r="AL145" s="58" t="e">
        <f>VLOOKUP($A145,'S48'!$C:$BQ,32,0)</f>
        <v>#N/A</v>
      </c>
      <c r="AM145" s="58" t="e">
        <f>VLOOKUP($A145,'S48'!$C:$BQ,39,0)</f>
        <v>#N/A</v>
      </c>
      <c r="AN145" s="58" t="e">
        <f>VLOOKUP($A145,'S48'!$C:$BQ,40,0)</f>
        <v>#N/A</v>
      </c>
      <c r="AO145" s="58" t="e">
        <f>VLOOKUP($A145,'S48'!$C:$BQ,22,0)</f>
        <v>#N/A</v>
      </c>
      <c r="AP145" s="66" t="e">
        <f>VLOOKUP($A145,'S48'!$C:$BQ,29,0)</f>
        <v>#N/A</v>
      </c>
      <c r="AQ145" s="66" t="e">
        <f>VLOOKUP($A145,'S48'!$C:$BQ,30,0)</f>
        <v>#N/A</v>
      </c>
      <c r="AR145" s="66" t="e">
        <f>VLOOKUP($A145,'S48'!$C:$BQ,52,0)</f>
        <v>#N/A</v>
      </c>
      <c r="AS145" s="66" t="e">
        <f>VLOOKUP($A145,'S48'!$C:$BQ,59,0)</f>
        <v>#N/A</v>
      </c>
      <c r="AT145" s="66" t="e">
        <f>VLOOKUP($A145,'S48'!$C:$BQ,60,0)</f>
        <v>#N/A</v>
      </c>
      <c r="AU145" s="58" t="e">
        <f>VLOOKUP($A145,'S49'!$C:$BQ,32,0)</f>
        <v>#N/A</v>
      </c>
      <c r="AV145" s="58" t="e">
        <f>VLOOKUP($A145,'S49'!$C:$BQ,39,0)</f>
        <v>#N/A</v>
      </c>
      <c r="AW145" s="58" t="e">
        <f>VLOOKUP($A145,'S49'!$C:$BQ,40,0)</f>
        <v>#N/A</v>
      </c>
      <c r="AX145" s="58" t="e">
        <f>VLOOKUP($A145,'S49'!$C:$BQ,22,0)</f>
        <v>#N/A</v>
      </c>
      <c r="AY145" s="66" t="e">
        <f>VLOOKUP($A145,'S49'!$C:$BQ,29,0)</f>
        <v>#N/A</v>
      </c>
      <c r="AZ145" s="66" t="e">
        <f>VLOOKUP($A145,'S49'!$C:$BQ,30,0)</f>
        <v>#N/A</v>
      </c>
      <c r="BA145" s="66" t="e">
        <f>VLOOKUP($A145,'S49'!$C:$BQ,52,0)</f>
        <v>#N/A</v>
      </c>
      <c r="BB145" s="66" t="e">
        <f>VLOOKUP($A145,'S49'!$C:$BQ,59,0)</f>
        <v>#N/A</v>
      </c>
      <c r="BC145" s="66" t="e">
        <f>VLOOKUP($A145,'S49'!$C:$BQ,60,0)</f>
        <v>#N/A</v>
      </c>
      <c r="BD145" s="58" t="e">
        <f>VLOOKUP($A145,'S50'!$C:$BQ,32,0)</f>
        <v>#N/A</v>
      </c>
      <c r="BE145" s="58" t="e">
        <f>VLOOKUP($A145,'S50'!$C:$BQ,39,0)</f>
        <v>#N/A</v>
      </c>
      <c r="BF145" s="58" t="e">
        <f>VLOOKUP($A145,'S50'!$C:$BQ,40,0)</f>
        <v>#N/A</v>
      </c>
      <c r="BG145" s="58" t="e">
        <f>VLOOKUP($A145,'S50'!$C:$BQ,22,0)</f>
        <v>#N/A</v>
      </c>
      <c r="BH145" s="66" t="e">
        <f>VLOOKUP($A145,'S50'!$C:$BQ,29,0)</f>
        <v>#N/A</v>
      </c>
      <c r="BI145" s="66" t="e">
        <f>VLOOKUP($A145,'S50'!$C:$BQ,30,0)</f>
        <v>#N/A</v>
      </c>
      <c r="BJ145" s="66" t="e">
        <f>VLOOKUP($A145,'S50'!$C:$BQ,52,0)</f>
        <v>#N/A</v>
      </c>
      <c r="BK145" s="66" t="e">
        <f>VLOOKUP($A145,'S50'!$C:$BQ,59,0)</f>
        <v>#N/A</v>
      </c>
      <c r="BL145" s="66" t="e">
        <f>VLOOKUP($A145,'S50'!$C:$BQ,60,0)</f>
        <v>#N/A</v>
      </c>
    </row>
    <row r="146" spans="1:64" x14ac:dyDescent="0.2">
      <c r="A146" s="57" t="s">
        <v>210</v>
      </c>
      <c r="B146" s="58">
        <f>VLOOKUP($A146,'S0 remplacer avec S44'!$C:$BQ,32,0)</f>
        <v>240.4</v>
      </c>
      <c r="C146" s="58">
        <f>VLOOKUP($A146,'S0 remplacer avec S44'!$C:$BQ,39,0)</f>
        <v>0</v>
      </c>
      <c r="D146" s="58">
        <f>VLOOKUP($A146,'S0 remplacer avec S44'!$C:$BQ,40,0)</f>
        <v>40</v>
      </c>
      <c r="E146" s="58">
        <f>VLOOKUP($A146,'S0 remplacer avec S44'!$C:$BQ,22,0)</f>
        <v>2492.0674049999998</v>
      </c>
      <c r="F146" s="66">
        <f>VLOOKUP($A146,'S0 remplacer avec S44'!$C:$BQ,29,0)</f>
        <v>0</v>
      </c>
      <c r="G146" s="66">
        <f>VLOOKUP($A146,'S0 remplacer avec S44'!$C:$BQ,30,0)</f>
        <v>50</v>
      </c>
      <c r="H146" s="66">
        <f>VLOOKUP($A146,'S0 remplacer avec S44'!$C:$BQ,52,0)</f>
        <v>204</v>
      </c>
      <c r="I146" s="66">
        <f>VLOOKUP($A146,'S0 remplacer avec S44'!$C:$BQ,59,0)</f>
        <v>0</v>
      </c>
      <c r="J146" s="66">
        <f>VLOOKUP($A146,'S0 remplacer avec S44'!$C:$BQ,60,0)</f>
        <v>0</v>
      </c>
      <c r="K146" s="58">
        <f>VLOOKUP($A146,'S45'!$C:$BQ,32,0)</f>
        <v>242.4</v>
      </c>
      <c r="L146" s="58">
        <f>VLOOKUP($A146,'S45'!$C:$BQ,39,0)</f>
        <v>0</v>
      </c>
      <c r="M146" s="58">
        <f>VLOOKUP($A146,'S45'!$C:$BQ,40,0)</f>
        <v>38</v>
      </c>
      <c r="N146" s="58">
        <f>VLOOKUP($A146,'S45'!$C:$BQ,22,0)</f>
        <v>2503.112725</v>
      </c>
      <c r="O146" s="66">
        <f>VLOOKUP($A146,'S45'!$C:$BQ,29,0)</f>
        <v>0</v>
      </c>
      <c r="P146" s="66">
        <f>VLOOKUP($A146,'S45'!$C:$BQ,30,0)</f>
        <v>39</v>
      </c>
      <c r="Q146" s="66">
        <f>VLOOKUP($A146,'S45'!$C:$BQ,52,0)</f>
        <v>205</v>
      </c>
      <c r="R146" s="66">
        <f>VLOOKUP($A146,'S45'!$C:$BQ,59,0)</f>
        <v>0</v>
      </c>
      <c r="S146" s="66">
        <f>VLOOKUP($A146,'S45'!$C:$BQ,60,0)</f>
        <v>0</v>
      </c>
      <c r="T146" s="58">
        <f>VLOOKUP($A146,'S46'!$C:$BQ,32,0)</f>
        <v>241.4</v>
      </c>
      <c r="U146" s="58">
        <f>VLOOKUP($A146,'S46'!$C:$BQ,39,0)</f>
        <v>0</v>
      </c>
      <c r="V146" s="58">
        <f>VLOOKUP($A146,'S46'!$C:$BQ,40,0)</f>
        <v>39</v>
      </c>
      <c r="W146" s="58">
        <f>VLOOKUP($A146,'S46'!$C:$BQ,22,0)</f>
        <v>2504.3202350000001</v>
      </c>
      <c r="X146" s="66">
        <f>VLOOKUP($A146,'S46'!$C:$BQ,29,0)</f>
        <v>0</v>
      </c>
      <c r="Y146" s="66">
        <f>VLOOKUP($A146,'S46'!$C:$BQ,30,0)</f>
        <v>37</v>
      </c>
      <c r="Z146" s="66">
        <f>VLOOKUP($A146,'S46'!$C:$BQ,52,0)</f>
        <v>205</v>
      </c>
      <c r="AA146" s="66">
        <f>VLOOKUP($A146,'S46'!$C:$BQ,59,0)</f>
        <v>0</v>
      </c>
      <c r="AB146" s="66">
        <f>VLOOKUP($A146,'S46'!$C:$BQ,60,0)</f>
        <v>0</v>
      </c>
      <c r="AC146" s="58" t="e">
        <f>VLOOKUP($A146,'S47'!$C:$BQ,32,0)</f>
        <v>#N/A</v>
      </c>
      <c r="AD146" s="58" t="e">
        <f>VLOOKUP($A146,'S47'!$C:$BQ,39,0)</f>
        <v>#N/A</v>
      </c>
      <c r="AE146" s="58" t="e">
        <f>VLOOKUP($A146,'S47'!$C:$BQ,40,0)</f>
        <v>#N/A</v>
      </c>
      <c r="AF146" s="58" t="e">
        <f>VLOOKUP($A146,'S47'!$C:$BQ,22,0)</f>
        <v>#N/A</v>
      </c>
      <c r="AG146" s="66" t="e">
        <f>VLOOKUP($A146,'S47'!$C:$BQ,29,0)</f>
        <v>#N/A</v>
      </c>
      <c r="AH146" s="66" t="e">
        <f>VLOOKUP($A146,'S47'!$C:$BQ,30,0)</f>
        <v>#N/A</v>
      </c>
      <c r="AI146" s="66" t="e">
        <f>VLOOKUP($A146,'S47'!$C:$BQ,52,0)</f>
        <v>#N/A</v>
      </c>
      <c r="AJ146" s="66" t="e">
        <f>VLOOKUP($A146,'S47'!$C:$BQ,59,0)</f>
        <v>#N/A</v>
      </c>
      <c r="AK146" s="66" t="e">
        <f>VLOOKUP($A146,'S47'!$C:$BQ,60,0)</f>
        <v>#N/A</v>
      </c>
      <c r="AL146" s="58" t="e">
        <f>VLOOKUP($A146,'S48'!$C:$BQ,32,0)</f>
        <v>#N/A</v>
      </c>
      <c r="AM146" s="58" t="e">
        <f>VLOOKUP($A146,'S48'!$C:$BQ,39,0)</f>
        <v>#N/A</v>
      </c>
      <c r="AN146" s="58" t="e">
        <f>VLOOKUP($A146,'S48'!$C:$BQ,40,0)</f>
        <v>#N/A</v>
      </c>
      <c r="AO146" s="58" t="e">
        <f>VLOOKUP($A146,'S48'!$C:$BQ,22,0)</f>
        <v>#N/A</v>
      </c>
      <c r="AP146" s="66" t="e">
        <f>VLOOKUP($A146,'S48'!$C:$BQ,29,0)</f>
        <v>#N/A</v>
      </c>
      <c r="AQ146" s="66" t="e">
        <f>VLOOKUP($A146,'S48'!$C:$BQ,30,0)</f>
        <v>#N/A</v>
      </c>
      <c r="AR146" s="66" t="e">
        <f>VLOOKUP($A146,'S48'!$C:$BQ,52,0)</f>
        <v>#N/A</v>
      </c>
      <c r="AS146" s="66" t="e">
        <f>VLOOKUP($A146,'S48'!$C:$BQ,59,0)</f>
        <v>#N/A</v>
      </c>
      <c r="AT146" s="66" t="e">
        <f>VLOOKUP($A146,'S48'!$C:$BQ,60,0)</f>
        <v>#N/A</v>
      </c>
      <c r="AU146" s="58" t="e">
        <f>VLOOKUP($A146,'S49'!$C:$BQ,32,0)</f>
        <v>#N/A</v>
      </c>
      <c r="AV146" s="58" t="e">
        <f>VLOOKUP($A146,'S49'!$C:$BQ,39,0)</f>
        <v>#N/A</v>
      </c>
      <c r="AW146" s="58" t="e">
        <f>VLOOKUP($A146,'S49'!$C:$BQ,40,0)</f>
        <v>#N/A</v>
      </c>
      <c r="AX146" s="58" t="e">
        <f>VLOOKUP($A146,'S49'!$C:$BQ,22,0)</f>
        <v>#N/A</v>
      </c>
      <c r="AY146" s="66" t="e">
        <f>VLOOKUP($A146,'S49'!$C:$BQ,29,0)</f>
        <v>#N/A</v>
      </c>
      <c r="AZ146" s="66" t="e">
        <f>VLOOKUP($A146,'S49'!$C:$BQ,30,0)</f>
        <v>#N/A</v>
      </c>
      <c r="BA146" s="66" t="e">
        <f>VLOOKUP($A146,'S49'!$C:$BQ,52,0)</f>
        <v>#N/A</v>
      </c>
      <c r="BB146" s="66" t="e">
        <f>VLOOKUP($A146,'S49'!$C:$BQ,59,0)</f>
        <v>#N/A</v>
      </c>
      <c r="BC146" s="66" t="e">
        <f>VLOOKUP($A146,'S49'!$C:$BQ,60,0)</f>
        <v>#N/A</v>
      </c>
      <c r="BD146" s="58" t="e">
        <f>VLOOKUP($A146,'S50'!$C:$BQ,32,0)</f>
        <v>#N/A</v>
      </c>
      <c r="BE146" s="58" t="e">
        <f>VLOOKUP($A146,'S50'!$C:$BQ,39,0)</f>
        <v>#N/A</v>
      </c>
      <c r="BF146" s="58" t="e">
        <f>VLOOKUP($A146,'S50'!$C:$BQ,40,0)</f>
        <v>#N/A</v>
      </c>
      <c r="BG146" s="58" t="e">
        <f>VLOOKUP($A146,'S50'!$C:$BQ,22,0)</f>
        <v>#N/A</v>
      </c>
      <c r="BH146" s="66" t="e">
        <f>VLOOKUP($A146,'S50'!$C:$BQ,29,0)</f>
        <v>#N/A</v>
      </c>
      <c r="BI146" s="66" t="e">
        <f>VLOOKUP($A146,'S50'!$C:$BQ,30,0)</f>
        <v>#N/A</v>
      </c>
      <c r="BJ146" s="66" t="e">
        <f>VLOOKUP($A146,'S50'!$C:$BQ,52,0)</f>
        <v>#N/A</v>
      </c>
      <c r="BK146" s="66" t="e">
        <f>VLOOKUP($A146,'S50'!$C:$BQ,59,0)</f>
        <v>#N/A</v>
      </c>
      <c r="BL146" s="66" t="e">
        <f>VLOOKUP($A146,'S50'!$C:$BQ,60,0)</f>
        <v>#N/A</v>
      </c>
    </row>
    <row r="147" spans="1:64" x14ac:dyDescent="0.2">
      <c r="A147" s="57" t="s">
        <v>211</v>
      </c>
      <c r="B147" s="58">
        <f>VLOOKUP($A147,'S0 remplacer avec S44'!$C:$BQ,32,0)</f>
        <v>176.05</v>
      </c>
      <c r="C147" s="58">
        <f>VLOOKUP($A147,'S0 remplacer avec S44'!$C:$BQ,39,0)</f>
        <v>1</v>
      </c>
      <c r="D147" s="58">
        <f>VLOOKUP($A147,'S0 remplacer avec S44'!$C:$BQ,40,0)</f>
        <v>37</v>
      </c>
      <c r="E147" s="58">
        <f>VLOOKUP($A147,'S0 remplacer avec S44'!$C:$BQ,22,0)</f>
        <v>1732.9791700000001</v>
      </c>
      <c r="F147" s="66">
        <f>VLOOKUP($A147,'S0 remplacer avec S44'!$C:$BQ,29,0)</f>
        <v>0</v>
      </c>
      <c r="G147" s="66">
        <f>VLOOKUP($A147,'S0 remplacer avec S44'!$C:$BQ,30,0)</f>
        <v>197</v>
      </c>
      <c r="H147" s="66">
        <f>VLOOKUP($A147,'S0 remplacer avec S44'!$C:$BQ,52,0)</f>
        <v>160.4</v>
      </c>
      <c r="I147" s="66">
        <f>VLOOKUP($A147,'S0 remplacer avec S44'!$C:$BQ,59,0)</f>
        <v>0</v>
      </c>
      <c r="J147" s="66">
        <f>VLOOKUP($A147,'S0 remplacer avec S44'!$C:$BQ,60,0)</f>
        <v>0</v>
      </c>
      <c r="K147" s="58">
        <f>VLOOKUP($A147,'S45'!$C:$BQ,32,0)</f>
        <v>178.15</v>
      </c>
      <c r="L147" s="58">
        <f>VLOOKUP($A147,'S45'!$C:$BQ,39,0)</f>
        <v>0</v>
      </c>
      <c r="M147" s="58">
        <f>VLOOKUP($A147,'S45'!$C:$BQ,40,0)</f>
        <v>34</v>
      </c>
      <c r="N147" s="58">
        <f>VLOOKUP($A147,'S45'!$C:$BQ,22,0)</f>
        <v>1775.2221999999999</v>
      </c>
      <c r="O147" s="66">
        <f>VLOOKUP($A147,'S45'!$C:$BQ,29,0)</f>
        <v>0</v>
      </c>
      <c r="P147" s="66">
        <f>VLOOKUP($A147,'S45'!$C:$BQ,30,0)</f>
        <v>155</v>
      </c>
      <c r="Q147" s="66">
        <f>VLOOKUP($A147,'S45'!$C:$BQ,52,0)</f>
        <v>163.4</v>
      </c>
      <c r="R147" s="66">
        <f>VLOOKUP($A147,'S45'!$C:$BQ,59,0)</f>
        <v>0</v>
      </c>
      <c r="S147" s="66">
        <f>VLOOKUP($A147,'S45'!$C:$BQ,60,0)</f>
        <v>0</v>
      </c>
      <c r="T147" s="58">
        <f>VLOOKUP($A147,'S46'!$C:$BQ,32,0)</f>
        <v>178.15</v>
      </c>
      <c r="U147" s="58">
        <f>VLOOKUP($A147,'S46'!$C:$BQ,39,0)</f>
        <v>0</v>
      </c>
      <c r="V147" s="58">
        <f>VLOOKUP($A147,'S46'!$C:$BQ,40,0)</f>
        <v>34</v>
      </c>
      <c r="W147" s="58">
        <f>VLOOKUP($A147,'S46'!$C:$BQ,22,0)</f>
        <v>1775.0390500000001</v>
      </c>
      <c r="X147" s="66">
        <f>VLOOKUP($A147,'S46'!$C:$BQ,29,0)</f>
        <v>0</v>
      </c>
      <c r="Y147" s="66">
        <f>VLOOKUP($A147,'S46'!$C:$BQ,30,0)</f>
        <v>155</v>
      </c>
      <c r="Z147" s="66">
        <f>VLOOKUP($A147,'S46'!$C:$BQ,52,0)</f>
        <v>164.4</v>
      </c>
      <c r="AA147" s="66">
        <f>VLOOKUP($A147,'S46'!$C:$BQ,59,0)</f>
        <v>0</v>
      </c>
      <c r="AB147" s="66">
        <f>VLOOKUP($A147,'S46'!$C:$BQ,60,0)</f>
        <v>0</v>
      </c>
      <c r="AC147" s="58" t="e">
        <f>VLOOKUP($A147,'S47'!$C:$BQ,32,0)</f>
        <v>#N/A</v>
      </c>
      <c r="AD147" s="58" t="e">
        <f>VLOOKUP($A147,'S47'!$C:$BQ,39,0)</f>
        <v>#N/A</v>
      </c>
      <c r="AE147" s="58" t="e">
        <f>VLOOKUP($A147,'S47'!$C:$BQ,40,0)</f>
        <v>#N/A</v>
      </c>
      <c r="AF147" s="58" t="e">
        <f>VLOOKUP($A147,'S47'!$C:$BQ,22,0)</f>
        <v>#N/A</v>
      </c>
      <c r="AG147" s="66" t="e">
        <f>VLOOKUP($A147,'S47'!$C:$BQ,29,0)</f>
        <v>#N/A</v>
      </c>
      <c r="AH147" s="66" t="e">
        <f>VLOOKUP($A147,'S47'!$C:$BQ,30,0)</f>
        <v>#N/A</v>
      </c>
      <c r="AI147" s="66" t="e">
        <f>VLOOKUP($A147,'S47'!$C:$BQ,52,0)</f>
        <v>#N/A</v>
      </c>
      <c r="AJ147" s="66" t="e">
        <f>VLOOKUP($A147,'S47'!$C:$BQ,59,0)</f>
        <v>#N/A</v>
      </c>
      <c r="AK147" s="66" t="e">
        <f>VLOOKUP($A147,'S47'!$C:$BQ,60,0)</f>
        <v>#N/A</v>
      </c>
      <c r="AL147" s="58" t="e">
        <f>VLOOKUP($A147,'S48'!$C:$BQ,32,0)</f>
        <v>#N/A</v>
      </c>
      <c r="AM147" s="58" t="e">
        <f>VLOOKUP($A147,'S48'!$C:$BQ,39,0)</f>
        <v>#N/A</v>
      </c>
      <c r="AN147" s="58" t="e">
        <f>VLOOKUP($A147,'S48'!$C:$BQ,40,0)</f>
        <v>#N/A</v>
      </c>
      <c r="AO147" s="58" t="e">
        <f>VLOOKUP($A147,'S48'!$C:$BQ,22,0)</f>
        <v>#N/A</v>
      </c>
      <c r="AP147" s="66" t="e">
        <f>VLOOKUP($A147,'S48'!$C:$BQ,29,0)</f>
        <v>#N/A</v>
      </c>
      <c r="AQ147" s="66" t="e">
        <f>VLOOKUP($A147,'S48'!$C:$BQ,30,0)</f>
        <v>#N/A</v>
      </c>
      <c r="AR147" s="66" t="e">
        <f>VLOOKUP($A147,'S48'!$C:$BQ,52,0)</f>
        <v>#N/A</v>
      </c>
      <c r="AS147" s="66" t="e">
        <f>VLOOKUP($A147,'S48'!$C:$BQ,59,0)</f>
        <v>#N/A</v>
      </c>
      <c r="AT147" s="66" t="e">
        <f>VLOOKUP($A147,'S48'!$C:$BQ,60,0)</f>
        <v>#N/A</v>
      </c>
      <c r="AU147" s="58" t="e">
        <f>VLOOKUP($A147,'S49'!$C:$BQ,32,0)</f>
        <v>#N/A</v>
      </c>
      <c r="AV147" s="58" t="e">
        <f>VLOOKUP($A147,'S49'!$C:$BQ,39,0)</f>
        <v>#N/A</v>
      </c>
      <c r="AW147" s="58" t="e">
        <f>VLOOKUP($A147,'S49'!$C:$BQ,40,0)</f>
        <v>#N/A</v>
      </c>
      <c r="AX147" s="58" t="e">
        <f>VLOOKUP($A147,'S49'!$C:$BQ,22,0)</f>
        <v>#N/A</v>
      </c>
      <c r="AY147" s="66" t="e">
        <f>VLOOKUP($A147,'S49'!$C:$BQ,29,0)</f>
        <v>#N/A</v>
      </c>
      <c r="AZ147" s="66" t="e">
        <f>VLOOKUP($A147,'S49'!$C:$BQ,30,0)</f>
        <v>#N/A</v>
      </c>
      <c r="BA147" s="66" t="e">
        <f>VLOOKUP($A147,'S49'!$C:$BQ,52,0)</f>
        <v>#N/A</v>
      </c>
      <c r="BB147" s="66" t="e">
        <f>VLOOKUP($A147,'S49'!$C:$BQ,59,0)</f>
        <v>#N/A</v>
      </c>
      <c r="BC147" s="66" t="e">
        <f>VLOOKUP($A147,'S49'!$C:$BQ,60,0)</f>
        <v>#N/A</v>
      </c>
      <c r="BD147" s="58" t="e">
        <f>VLOOKUP($A147,'S50'!$C:$BQ,32,0)</f>
        <v>#N/A</v>
      </c>
      <c r="BE147" s="58" t="e">
        <f>VLOOKUP($A147,'S50'!$C:$BQ,39,0)</f>
        <v>#N/A</v>
      </c>
      <c r="BF147" s="58" t="e">
        <f>VLOOKUP($A147,'S50'!$C:$BQ,40,0)</f>
        <v>#N/A</v>
      </c>
      <c r="BG147" s="58" t="e">
        <f>VLOOKUP($A147,'S50'!$C:$BQ,22,0)</f>
        <v>#N/A</v>
      </c>
      <c r="BH147" s="66" t="e">
        <f>VLOOKUP($A147,'S50'!$C:$BQ,29,0)</f>
        <v>#N/A</v>
      </c>
      <c r="BI147" s="66" t="e">
        <f>VLOOKUP($A147,'S50'!$C:$BQ,30,0)</f>
        <v>#N/A</v>
      </c>
      <c r="BJ147" s="66" t="e">
        <f>VLOOKUP($A147,'S50'!$C:$BQ,52,0)</f>
        <v>#N/A</v>
      </c>
      <c r="BK147" s="66" t="e">
        <f>VLOOKUP($A147,'S50'!$C:$BQ,59,0)</f>
        <v>#N/A</v>
      </c>
      <c r="BL147" s="66" t="e">
        <f>VLOOKUP($A147,'S50'!$C:$BQ,60,0)</f>
        <v>#N/A</v>
      </c>
    </row>
    <row r="148" spans="1:64" x14ac:dyDescent="0.2">
      <c r="A148" s="57" t="s">
        <v>212</v>
      </c>
      <c r="B148" s="58">
        <f>VLOOKUP($A148,'S0 remplacer avec S44'!$C:$BQ,32,0)</f>
        <v>216.45</v>
      </c>
      <c r="C148" s="58">
        <f>VLOOKUP($A148,'S0 remplacer avec S44'!$C:$BQ,39,0)</f>
        <v>19</v>
      </c>
      <c r="D148" s="58">
        <f>VLOOKUP($A148,'S0 remplacer avec S44'!$C:$BQ,40,0)</f>
        <v>66</v>
      </c>
      <c r="E148" s="58">
        <f>VLOOKUP($A148,'S0 remplacer avec S44'!$C:$BQ,22,0)</f>
        <v>1681.955305</v>
      </c>
      <c r="F148" s="66">
        <f>VLOOKUP($A148,'S0 remplacer avec S44'!$C:$BQ,29,0)</f>
        <v>453</v>
      </c>
      <c r="G148" s="66">
        <f>VLOOKUP($A148,'S0 remplacer avec S44'!$C:$BQ,30,0)</f>
        <v>880</v>
      </c>
      <c r="H148" s="66">
        <f>VLOOKUP($A148,'S0 remplacer avec S44'!$C:$BQ,52,0)</f>
        <v>195.2</v>
      </c>
      <c r="I148" s="66">
        <f>VLOOKUP($A148,'S0 remplacer avec S44'!$C:$BQ,59,0)</f>
        <v>0</v>
      </c>
      <c r="J148" s="66">
        <f>VLOOKUP($A148,'S0 remplacer avec S44'!$C:$BQ,60,0)</f>
        <v>0</v>
      </c>
      <c r="K148" s="58">
        <f>VLOOKUP($A148,'S45'!$C:$BQ,32,0)</f>
        <v>221.45</v>
      </c>
      <c r="L148" s="58">
        <f>VLOOKUP($A148,'S45'!$C:$BQ,39,0)</f>
        <v>14</v>
      </c>
      <c r="M148" s="58">
        <f>VLOOKUP($A148,'S45'!$C:$BQ,40,0)</f>
        <v>61</v>
      </c>
      <c r="N148" s="58">
        <f>VLOOKUP($A148,'S45'!$C:$BQ,22,0)</f>
        <v>1703.938165</v>
      </c>
      <c r="O148" s="66">
        <f>VLOOKUP($A148,'S45'!$C:$BQ,29,0)</f>
        <v>431</v>
      </c>
      <c r="P148" s="66">
        <f>VLOOKUP($A148,'S45'!$C:$BQ,30,0)</f>
        <v>858</v>
      </c>
      <c r="Q148" s="66">
        <f>VLOOKUP($A148,'S45'!$C:$BQ,52,0)</f>
        <v>196.2</v>
      </c>
      <c r="R148" s="66">
        <f>VLOOKUP($A148,'S45'!$C:$BQ,59,0)</f>
        <v>0</v>
      </c>
      <c r="S148" s="66">
        <f>VLOOKUP($A148,'S45'!$C:$BQ,60,0)</f>
        <v>0</v>
      </c>
      <c r="T148" s="58">
        <f>VLOOKUP($A148,'S46'!$C:$BQ,32,0)</f>
        <v>221.95</v>
      </c>
      <c r="U148" s="58">
        <f>VLOOKUP($A148,'S46'!$C:$BQ,39,0)</f>
        <v>13</v>
      </c>
      <c r="V148" s="58">
        <f>VLOOKUP($A148,'S46'!$C:$BQ,40,0)</f>
        <v>60</v>
      </c>
      <c r="W148" s="58">
        <f>VLOOKUP($A148,'S46'!$C:$BQ,22,0)</f>
        <v>1741.1142749999999</v>
      </c>
      <c r="X148" s="66">
        <f>VLOOKUP($A148,'S46'!$C:$BQ,29,0)</f>
        <v>394</v>
      </c>
      <c r="Y148" s="66">
        <f>VLOOKUP($A148,'S46'!$C:$BQ,30,0)</f>
        <v>821</v>
      </c>
      <c r="Z148" s="66">
        <f>VLOOKUP($A148,'S46'!$C:$BQ,52,0)</f>
        <v>196.2</v>
      </c>
      <c r="AA148" s="66">
        <f>VLOOKUP($A148,'S46'!$C:$BQ,59,0)</f>
        <v>0</v>
      </c>
      <c r="AB148" s="66">
        <f>VLOOKUP($A148,'S46'!$C:$BQ,60,0)</f>
        <v>0</v>
      </c>
      <c r="AC148" s="58" t="e">
        <f>VLOOKUP($A148,'S47'!$C:$BQ,32,0)</f>
        <v>#N/A</v>
      </c>
      <c r="AD148" s="58" t="e">
        <f>VLOOKUP($A148,'S47'!$C:$BQ,39,0)</f>
        <v>#N/A</v>
      </c>
      <c r="AE148" s="58" t="e">
        <f>VLOOKUP($A148,'S47'!$C:$BQ,40,0)</f>
        <v>#N/A</v>
      </c>
      <c r="AF148" s="58" t="e">
        <f>VLOOKUP($A148,'S47'!$C:$BQ,22,0)</f>
        <v>#N/A</v>
      </c>
      <c r="AG148" s="66" t="e">
        <f>VLOOKUP($A148,'S47'!$C:$BQ,29,0)</f>
        <v>#N/A</v>
      </c>
      <c r="AH148" s="66" t="e">
        <f>VLOOKUP($A148,'S47'!$C:$BQ,30,0)</f>
        <v>#N/A</v>
      </c>
      <c r="AI148" s="66" t="e">
        <f>VLOOKUP($A148,'S47'!$C:$BQ,52,0)</f>
        <v>#N/A</v>
      </c>
      <c r="AJ148" s="66" t="e">
        <f>VLOOKUP($A148,'S47'!$C:$BQ,59,0)</f>
        <v>#N/A</v>
      </c>
      <c r="AK148" s="66" t="e">
        <f>VLOOKUP($A148,'S47'!$C:$BQ,60,0)</f>
        <v>#N/A</v>
      </c>
      <c r="AL148" s="58" t="e">
        <f>VLOOKUP($A148,'S48'!$C:$BQ,32,0)</f>
        <v>#N/A</v>
      </c>
      <c r="AM148" s="58" t="e">
        <f>VLOOKUP($A148,'S48'!$C:$BQ,39,0)</f>
        <v>#N/A</v>
      </c>
      <c r="AN148" s="58" t="e">
        <f>VLOOKUP($A148,'S48'!$C:$BQ,40,0)</f>
        <v>#N/A</v>
      </c>
      <c r="AO148" s="58" t="e">
        <f>VLOOKUP($A148,'S48'!$C:$BQ,22,0)</f>
        <v>#N/A</v>
      </c>
      <c r="AP148" s="66" t="e">
        <f>VLOOKUP($A148,'S48'!$C:$BQ,29,0)</f>
        <v>#N/A</v>
      </c>
      <c r="AQ148" s="66" t="e">
        <f>VLOOKUP($A148,'S48'!$C:$BQ,30,0)</f>
        <v>#N/A</v>
      </c>
      <c r="AR148" s="66" t="e">
        <f>VLOOKUP($A148,'S48'!$C:$BQ,52,0)</f>
        <v>#N/A</v>
      </c>
      <c r="AS148" s="66" t="e">
        <f>VLOOKUP($A148,'S48'!$C:$BQ,59,0)</f>
        <v>#N/A</v>
      </c>
      <c r="AT148" s="66" t="e">
        <f>VLOOKUP($A148,'S48'!$C:$BQ,60,0)</f>
        <v>#N/A</v>
      </c>
      <c r="AU148" s="58" t="e">
        <f>VLOOKUP($A148,'S49'!$C:$BQ,32,0)</f>
        <v>#N/A</v>
      </c>
      <c r="AV148" s="58" t="e">
        <f>VLOOKUP($A148,'S49'!$C:$BQ,39,0)</f>
        <v>#N/A</v>
      </c>
      <c r="AW148" s="58" t="e">
        <f>VLOOKUP($A148,'S49'!$C:$BQ,40,0)</f>
        <v>#N/A</v>
      </c>
      <c r="AX148" s="58" t="e">
        <f>VLOOKUP($A148,'S49'!$C:$BQ,22,0)</f>
        <v>#N/A</v>
      </c>
      <c r="AY148" s="66" t="e">
        <f>VLOOKUP($A148,'S49'!$C:$BQ,29,0)</f>
        <v>#N/A</v>
      </c>
      <c r="AZ148" s="66" t="e">
        <f>VLOOKUP($A148,'S49'!$C:$BQ,30,0)</f>
        <v>#N/A</v>
      </c>
      <c r="BA148" s="66" t="e">
        <f>VLOOKUP($A148,'S49'!$C:$BQ,52,0)</f>
        <v>#N/A</v>
      </c>
      <c r="BB148" s="66" t="e">
        <f>VLOOKUP($A148,'S49'!$C:$BQ,59,0)</f>
        <v>#N/A</v>
      </c>
      <c r="BC148" s="66" t="e">
        <f>VLOOKUP($A148,'S49'!$C:$BQ,60,0)</f>
        <v>#N/A</v>
      </c>
      <c r="BD148" s="58" t="e">
        <f>VLOOKUP($A148,'S50'!$C:$BQ,32,0)</f>
        <v>#N/A</v>
      </c>
      <c r="BE148" s="58" t="e">
        <f>VLOOKUP($A148,'S50'!$C:$BQ,39,0)</f>
        <v>#N/A</v>
      </c>
      <c r="BF148" s="58" t="e">
        <f>VLOOKUP($A148,'S50'!$C:$BQ,40,0)</f>
        <v>#N/A</v>
      </c>
      <c r="BG148" s="58" t="e">
        <f>VLOOKUP($A148,'S50'!$C:$BQ,22,0)</f>
        <v>#N/A</v>
      </c>
      <c r="BH148" s="66" t="e">
        <f>VLOOKUP($A148,'S50'!$C:$BQ,29,0)</f>
        <v>#N/A</v>
      </c>
      <c r="BI148" s="66" t="e">
        <f>VLOOKUP($A148,'S50'!$C:$BQ,30,0)</f>
        <v>#N/A</v>
      </c>
      <c r="BJ148" s="66" t="e">
        <f>VLOOKUP($A148,'S50'!$C:$BQ,52,0)</f>
        <v>#N/A</v>
      </c>
      <c r="BK148" s="66" t="e">
        <f>VLOOKUP($A148,'S50'!$C:$BQ,59,0)</f>
        <v>#N/A</v>
      </c>
      <c r="BL148" s="66" t="e">
        <f>VLOOKUP($A148,'S50'!$C:$BQ,60,0)</f>
        <v>#N/A</v>
      </c>
    </row>
    <row r="149" spans="1:64" x14ac:dyDescent="0.2">
      <c r="A149" s="57" t="s">
        <v>213</v>
      </c>
      <c r="B149" s="58">
        <f>VLOOKUP($A149,'S0 remplacer avec S44'!$C:$BQ,32,0)</f>
        <v>281.3</v>
      </c>
      <c r="C149" s="58">
        <f>VLOOKUP($A149,'S0 remplacer avec S44'!$C:$BQ,39,0)</f>
        <v>219</v>
      </c>
      <c r="D149" s="58">
        <f>VLOOKUP($A149,'S0 remplacer avec S44'!$C:$BQ,40,0)</f>
        <v>319</v>
      </c>
      <c r="E149" s="58">
        <f>VLOOKUP($A149,'S0 remplacer avec S44'!$C:$BQ,22,0)</f>
        <v>2932.4932050000002</v>
      </c>
      <c r="F149" s="66">
        <f>VLOOKUP($A149,'S0 remplacer avec S44'!$C:$BQ,29,0)</f>
        <v>1613</v>
      </c>
      <c r="G149" s="66">
        <f>VLOOKUP($A149,'S0 remplacer avec S44'!$C:$BQ,30,0)</f>
        <v>2522</v>
      </c>
      <c r="H149" s="66">
        <f>VLOOKUP($A149,'S0 remplacer avec S44'!$C:$BQ,52,0)</f>
        <v>246.4</v>
      </c>
      <c r="I149" s="66">
        <f>VLOOKUP($A149,'S0 remplacer avec S44'!$C:$BQ,59,0)</f>
        <v>8</v>
      </c>
      <c r="J149" s="66">
        <f>VLOOKUP($A149,'S0 remplacer avec S44'!$C:$BQ,60,0)</f>
        <v>59</v>
      </c>
      <c r="K149" s="58">
        <f>VLOOKUP($A149,'S45'!$C:$BQ,32,0)</f>
        <v>289</v>
      </c>
      <c r="L149" s="58">
        <f>VLOOKUP($A149,'S45'!$C:$BQ,39,0)</f>
        <v>211</v>
      </c>
      <c r="M149" s="58">
        <f>VLOOKUP($A149,'S45'!$C:$BQ,40,0)</f>
        <v>311</v>
      </c>
      <c r="N149" s="58">
        <f>VLOOKUP($A149,'S45'!$C:$BQ,22,0)</f>
        <v>3102.303715</v>
      </c>
      <c r="O149" s="66">
        <f>VLOOKUP($A149,'S45'!$C:$BQ,29,0)</f>
        <v>1443</v>
      </c>
      <c r="P149" s="66">
        <f>VLOOKUP($A149,'S45'!$C:$BQ,30,0)</f>
        <v>2352</v>
      </c>
      <c r="Q149" s="66">
        <f>VLOOKUP($A149,'S45'!$C:$BQ,52,0)</f>
        <v>256.39999999999998</v>
      </c>
      <c r="R149" s="66">
        <f>VLOOKUP($A149,'S45'!$C:$BQ,59,0)</f>
        <v>0</v>
      </c>
      <c r="S149" s="66">
        <f>VLOOKUP($A149,'S45'!$C:$BQ,60,0)</f>
        <v>49</v>
      </c>
      <c r="T149" s="58">
        <f>VLOOKUP($A149,'S46'!$C:$BQ,32,0)</f>
        <v>291.5</v>
      </c>
      <c r="U149" s="58">
        <f>VLOOKUP($A149,'S46'!$C:$BQ,39,0)</f>
        <v>209</v>
      </c>
      <c r="V149" s="58">
        <f>VLOOKUP($A149,'S46'!$C:$BQ,40,0)</f>
        <v>309</v>
      </c>
      <c r="W149" s="58">
        <f>VLOOKUP($A149,'S46'!$C:$BQ,22,0)</f>
        <v>3105.3231350000001</v>
      </c>
      <c r="X149" s="66">
        <f>VLOOKUP($A149,'S46'!$C:$BQ,29,0)</f>
        <v>1440</v>
      </c>
      <c r="Y149" s="66">
        <f>VLOOKUP($A149,'S46'!$C:$BQ,30,0)</f>
        <v>2349</v>
      </c>
      <c r="Z149" s="66">
        <f>VLOOKUP($A149,'S46'!$C:$BQ,52,0)</f>
        <v>259.39999999999998</v>
      </c>
      <c r="AA149" s="66">
        <f>VLOOKUP($A149,'S46'!$C:$BQ,59,0)</f>
        <v>0</v>
      </c>
      <c r="AB149" s="66">
        <f>VLOOKUP($A149,'S46'!$C:$BQ,60,0)</f>
        <v>46</v>
      </c>
      <c r="AC149" s="58" t="e">
        <f>VLOOKUP($A149,'S47'!$C:$BQ,32,0)</f>
        <v>#N/A</v>
      </c>
      <c r="AD149" s="58" t="e">
        <f>VLOOKUP($A149,'S47'!$C:$BQ,39,0)</f>
        <v>#N/A</v>
      </c>
      <c r="AE149" s="58" t="e">
        <f>VLOOKUP($A149,'S47'!$C:$BQ,40,0)</f>
        <v>#N/A</v>
      </c>
      <c r="AF149" s="58" t="e">
        <f>VLOOKUP($A149,'S47'!$C:$BQ,22,0)</f>
        <v>#N/A</v>
      </c>
      <c r="AG149" s="66" t="e">
        <f>VLOOKUP($A149,'S47'!$C:$BQ,29,0)</f>
        <v>#N/A</v>
      </c>
      <c r="AH149" s="66" t="e">
        <f>VLOOKUP($A149,'S47'!$C:$BQ,30,0)</f>
        <v>#N/A</v>
      </c>
      <c r="AI149" s="66" t="e">
        <f>VLOOKUP($A149,'S47'!$C:$BQ,52,0)</f>
        <v>#N/A</v>
      </c>
      <c r="AJ149" s="66" t="e">
        <f>VLOOKUP($A149,'S47'!$C:$BQ,59,0)</f>
        <v>#N/A</v>
      </c>
      <c r="AK149" s="66" t="e">
        <f>VLOOKUP($A149,'S47'!$C:$BQ,60,0)</f>
        <v>#N/A</v>
      </c>
      <c r="AL149" s="58" t="e">
        <f>VLOOKUP($A149,'S48'!$C:$BQ,32,0)</f>
        <v>#N/A</v>
      </c>
      <c r="AM149" s="58" t="e">
        <f>VLOOKUP($A149,'S48'!$C:$BQ,39,0)</f>
        <v>#N/A</v>
      </c>
      <c r="AN149" s="58" t="e">
        <f>VLOOKUP($A149,'S48'!$C:$BQ,40,0)</f>
        <v>#N/A</v>
      </c>
      <c r="AO149" s="58" t="e">
        <f>VLOOKUP($A149,'S48'!$C:$BQ,22,0)</f>
        <v>#N/A</v>
      </c>
      <c r="AP149" s="66" t="e">
        <f>VLOOKUP($A149,'S48'!$C:$BQ,29,0)</f>
        <v>#N/A</v>
      </c>
      <c r="AQ149" s="66" t="e">
        <f>VLOOKUP($A149,'S48'!$C:$BQ,30,0)</f>
        <v>#N/A</v>
      </c>
      <c r="AR149" s="66" t="e">
        <f>VLOOKUP($A149,'S48'!$C:$BQ,52,0)</f>
        <v>#N/A</v>
      </c>
      <c r="AS149" s="66" t="e">
        <f>VLOOKUP($A149,'S48'!$C:$BQ,59,0)</f>
        <v>#N/A</v>
      </c>
      <c r="AT149" s="66" t="e">
        <f>VLOOKUP($A149,'S48'!$C:$BQ,60,0)</f>
        <v>#N/A</v>
      </c>
      <c r="AU149" s="58" t="e">
        <f>VLOOKUP($A149,'S49'!$C:$BQ,32,0)</f>
        <v>#N/A</v>
      </c>
      <c r="AV149" s="58" t="e">
        <f>VLOOKUP($A149,'S49'!$C:$BQ,39,0)</f>
        <v>#N/A</v>
      </c>
      <c r="AW149" s="58" t="e">
        <f>VLOOKUP($A149,'S49'!$C:$BQ,40,0)</f>
        <v>#N/A</v>
      </c>
      <c r="AX149" s="58" t="e">
        <f>VLOOKUP($A149,'S49'!$C:$BQ,22,0)</f>
        <v>#N/A</v>
      </c>
      <c r="AY149" s="66" t="e">
        <f>VLOOKUP($A149,'S49'!$C:$BQ,29,0)</f>
        <v>#N/A</v>
      </c>
      <c r="AZ149" s="66" t="e">
        <f>VLOOKUP($A149,'S49'!$C:$BQ,30,0)</f>
        <v>#N/A</v>
      </c>
      <c r="BA149" s="66" t="e">
        <f>VLOOKUP($A149,'S49'!$C:$BQ,52,0)</f>
        <v>#N/A</v>
      </c>
      <c r="BB149" s="66" t="e">
        <f>VLOOKUP($A149,'S49'!$C:$BQ,59,0)</f>
        <v>#N/A</v>
      </c>
      <c r="BC149" s="66" t="e">
        <f>VLOOKUP($A149,'S49'!$C:$BQ,60,0)</f>
        <v>#N/A</v>
      </c>
      <c r="BD149" s="58" t="e">
        <f>VLOOKUP($A149,'S50'!$C:$BQ,32,0)</f>
        <v>#N/A</v>
      </c>
      <c r="BE149" s="58" t="e">
        <f>VLOOKUP($A149,'S50'!$C:$BQ,39,0)</f>
        <v>#N/A</v>
      </c>
      <c r="BF149" s="58" t="e">
        <f>VLOOKUP($A149,'S50'!$C:$BQ,40,0)</f>
        <v>#N/A</v>
      </c>
      <c r="BG149" s="58" t="e">
        <f>VLOOKUP($A149,'S50'!$C:$BQ,22,0)</f>
        <v>#N/A</v>
      </c>
      <c r="BH149" s="66" t="e">
        <f>VLOOKUP($A149,'S50'!$C:$BQ,29,0)</f>
        <v>#N/A</v>
      </c>
      <c r="BI149" s="66" t="e">
        <f>VLOOKUP($A149,'S50'!$C:$BQ,30,0)</f>
        <v>#N/A</v>
      </c>
      <c r="BJ149" s="66" t="e">
        <f>VLOOKUP($A149,'S50'!$C:$BQ,52,0)</f>
        <v>#N/A</v>
      </c>
      <c r="BK149" s="66" t="e">
        <f>VLOOKUP($A149,'S50'!$C:$BQ,59,0)</f>
        <v>#N/A</v>
      </c>
      <c r="BL149" s="66" t="e">
        <f>VLOOKUP($A149,'S50'!$C:$BQ,60,0)</f>
        <v>#N/A</v>
      </c>
    </row>
    <row r="150" spans="1:64" x14ac:dyDescent="0.2">
      <c r="A150" s="57" t="s">
        <v>214</v>
      </c>
      <c r="B150" s="58">
        <f>VLOOKUP($A150,'S0 remplacer avec S44'!$C:$BQ,32,0)</f>
        <v>248.7</v>
      </c>
      <c r="C150" s="58">
        <f>VLOOKUP($A150,'S0 remplacer avec S44'!$C:$BQ,39,0)</f>
        <v>7</v>
      </c>
      <c r="D150" s="58">
        <f>VLOOKUP($A150,'S0 remplacer avec S44'!$C:$BQ,40,0)</f>
        <v>58</v>
      </c>
      <c r="E150" s="58">
        <f>VLOOKUP($A150,'S0 remplacer avec S44'!$C:$BQ,22,0)</f>
        <v>2377.2549549999999</v>
      </c>
      <c r="F150" s="66">
        <f>VLOOKUP($A150,'S0 remplacer avec S44'!$C:$BQ,29,0)</f>
        <v>0</v>
      </c>
      <c r="G150" s="66">
        <f>VLOOKUP($A150,'S0 remplacer avec S44'!$C:$BQ,30,0)</f>
        <v>404</v>
      </c>
      <c r="H150" s="66">
        <f>VLOOKUP($A150,'S0 remplacer avec S44'!$C:$BQ,52,0)</f>
        <v>196.4</v>
      </c>
      <c r="I150" s="66">
        <f>VLOOKUP($A150,'S0 remplacer avec S44'!$C:$BQ,59,0)</f>
        <v>0</v>
      </c>
      <c r="J150" s="66">
        <f>VLOOKUP($A150,'S0 remplacer avec S44'!$C:$BQ,60,0)</f>
        <v>0</v>
      </c>
      <c r="K150" s="58">
        <f>VLOOKUP($A150,'S45'!$C:$BQ,32,0)</f>
        <v>258.7</v>
      </c>
      <c r="L150" s="58">
        <f>VLOOKUP($A150,'S45'!$C:$BQ,39,0)</f>
        <v>0</v>
      </c>
      <c r="M150" s="58">
        <f>VLOOKUP($A150,'S45'!$C:$BQ,40,0)</f>
        <v>48</v>
      </c>
      <c r="N150" s="58">
        <f>VLOOKUP($A150,'S45'!$C:$BQ,22,0)</f>
        <v>2405.323355</v>
      </c>
      <c r="O150" s="66">
        <f>VLOOKUP($A150,'S45'!$C:$BQ,29,0)</f>
        <v>0</v>
      </c>
      <c r="P150" s="66">
        <f>VLOOKUP($A150,'S45'!$C:$BQ,30,0)</f>
        <v>376</v>
      </c>
      <c r="Q150" s="66">
        <f>VLOOKUP($A150,'S45'!$C:$BQ,52,0)</f>
        <v>198.4</v>
      </c>
      <c r="R150" s="66">
        <f>VLOOKUP($A150,'S45'!$C:$BQ,59,0)</f>
        <v>0</v>
      </c>
      <c r="S150" s="66">
        <f>VLOOKUP($A150,'S45'!$C:$BQ,60,0)</f>
        <v>0</v>
      </c>
      <c r="T150" s="58">
        <f>VLOOKUP($A150,'S46'!$C:$BQ,32,0)</f>
        <v>257.7</v>
      </c>
      <c r="U150" s="58">
        <f>VLOOKUP($A150,'S46'!$C:$BQ,39,0)</f>
        <v>0</v>
      </c>
      <c r="V150" s="58">
        <f>VLOOKUP($A150,'S46'!$C:$BQ,40,0)</f>
        <v>49</v>
      </c>
      <c r="W150" s="58">
        <f>VLOOKUP($A150,'S46'!$C:$BQ,22,0)</f>
        <v>2406.814065</v>
      </c>
      <c r="X150" s="66">
        <f>VLOOKUP($A150,'S46'!$C:$BQ,29,0)</f>
        <v>0</v>
      </c>
      <c r="Y150" s="66">
        <f>VLOOKUP($A150,'S46'!$C:$BQ,30,0)</f>
        <v>375</v>
      </c>
      <c r="Z150" s="66">
        <f>VLOOKUP($A150,'S46'!$C:$BQ,52,0)</f>
        <v>198.4</v>
      </c>
      <c r="AA150" s="66">
        <f>VLOOKUP($A150,'S46'!$C:$BQ,59,0)</f>
        <v>0</v>
      </c>
      <c r="AB150" s="66">
        <f>VLOOKUP($A150,'S46'!$C:$BQ,60,0)</f>
        <v>0</v>
      </c>
      <c r="AC150" s="58" t="e">
        <f>VLOOKUP($A150,'S47'!$C:$BQ,32,0)</f>
        <v>#N/A</v>
      </c>
      <c r="AD150" s="58" t="e">
        <f>VLOOKUP($A150,'S47'!$C:$BQ,39,0)</f>
        <v>#N/A</v>
      </c>
      <c r="AE150" s="58" t="e">
        <f>VLOOKUP($A150,'S47'!$C:$BQ,40,0)</f>
        <v>#N/A</v>
      </c>
      <c r="AF150" s="58" t="e">
        <f>VLOOKUP($A150,'S47'!$C:$BQ,22,0)</f>
        <v>#N/A</v>
      </c>
      <c r="AG150" s="66" t="e">
        <f>VLOOKUP($A150,'S47'!$C:$BQ,29,0)</f>
        <v>#N/A</v>
      </c>
      <c r="AH150" s="66" t="e">
        <f>VLOOKUP($A150,'S47'!$C:$BQ,30,0)</f>
        <v>#N/A</v>
      </c>
      <c r="AI150" s="66" t="e">
        <f>VLOOKUP($A150,'S47'!$C:$BQ,52,0)</f>
        <v>#N/A</v>
      </c>
      <c r="AJ150" s="66" t="e">
        <f>VLOOKUP($A150,'S47'!$C:$BQ,59,0)</f>
        <v>#N/A</v>
      </c>
      <c r="AK150" s="66" t="e">
        <f>VLOOKUP($A150,'S47'!$C:$BQ,60,0)</f>
        <v>#N/A</v>
      </c>
      <c r="AL150" s="58" t="e">
        <f>VLOOKUP($A150,'S48'!$C:$BQ,32,0)</f>
        <v>#N/A</v>
      </c>
      <c r="AM150" s="58" t="e">
        <f>VLOOKUP($A150,'S48'!$C:$BQ,39,0)</f>
        <v>#N/A</v>
      </c>
      <c r="AN150" s="58" t="e">
        <f>VLOOKUP($A150,'S48'!$C:$BQ,40,0)</f>
        <v>#N/A</v>
      </c>
      <c r="AO150" s="58" t="e">
        <f>VLOOKUP($A150,'S48'!$C:$BQ,22,0)</f>
        <v>#N/A</v>
      </c>
      <c r="AP150" s="66" t="e">
        <f>VLOOKUP($A150,'S48'!$C:$BQ,29,0)</f>
        <v>#N/A</v>
      </c>
      <c r="AQ150" s="66" t="e">
        <f>VLOOKUP($A150,'S48'!$C:$BQ,30,0)</f>
        <v>#N/A</v>
      </c>
      <c r="AR150" s="66" t="e">
        <f>VLOOKUP($A150,'S48'!$C:$BQ,52,0)</f>
        <v>#N/A</v>
      </c>
      <c r="AS150" s="66" t="e">
        <f>VLOOKUP($A150,'S48'!$C:$BQ,59,0)</f>
        <v>#N/A</v>
      </c>
      <c r="AT150" s="66" t="e">
        <f>VLOOKUP($A150,'S48'!$C:$BQ,60,0)</f>
        <v>#N/A</v>
      </c>
      <c r="AU150" s="58" t="e">
        <f>VLOOKUP($A150,'S49'!$C:$BQ,32,0)</f>
        <v>#N/A</v>
      </c>
      <c r="AV150" s="58" t="e">
        <f>VLOOKUP($A150,'S49'!$C:$BQ,39,0)</f>
        <v>#N/A</v>
      </c>
      <c r="AW150" s="58" t="e">
        <f>VLOOKUP($A150,'S49'!$C:$BQ,40,0)</f>
        <v>#N/A</v>
      </c>
      <c r="AX150" s="58" t="e">
        <f>VLOOKUP($A150,'S49'!$C:$BQ,22,0)</f>
        <v>#N/A</v>
      </c>
      <c r="AY150" s="66" t="e">
        <f>VLOOKUP($A150,'S49'!$C:$BQ,29,0)</f>
        <v>#N/A</v>
      </c>
      <c r="AZ150" s="66" t="e">
        <f>VLOOKUP($A150,'S49'!$C:$BQ,30,0)</f>
        <v>#N/A</v>
      </c>
      <c r="BA150" s="66" t="e">
        <f>VLOOKUP($A150,'S49'!$C:$BQ,52,0)</f>
        <v>#N/A</v>
      </c>
      <c r="BB150" s="66" t="e">
        <f>VLOOKUP($A150,'S49'!$C:$BQ,59,0)</f>
        <v>#N/A</v>
      </c>
      <c r="BC150" s="66" t="e">
        <f>VLOOKUP($A150,'S49'!$C:$BQ,60,0)</f>
        <v>#N/A</v>
      </c>
      <c r="BD150" s="58" t="e">
        <f>VLOOKUP($A150,'S50'!$C:$BQ,32,0)</f>
        <v>#N/A</v>
      </c>
      <c r="BE150" s="58" t="e">
        <f>VLOOKUP($A150,'S50'!$C:$BQ,39,0)</f>
        <v>#N/A</v>
      </c>
      <c r="BF150" s="58" t="e">
        <f>VLOOKUP($A150,'S50'!$C:$BQ,40,0)</f>
        <v>#N/A</v>
      </c>
      <c r="BG150" s="58" t="e">
        <f>VLOOKUP($A150,'S50'!$C:$BQ,22,0)</f>
        <v>#N/A</v>
      </c>
      <c r="BH150" s="66" t="e">
        <f>VLOOKUP($A150,'S50'!$C:$BQ,29,0)</f>
        <v>#N/A</v>
      </c>
      <c r="BI150" s="66" t="e">
        <f>VLOOKUP($A150,'S50'!$C:$BQ,30,0)</f>
        <v>#N/A</v>
      </c>
      <c r="BJ150" s="66" t="e">
        <f>VLOOKUP($A150,'S50'!$C:$BQ,52,0)</f>
        <v>#N/A</v>
      </c>
      <c r="BK150" s="66" t="e">
        <f>VLOOKUP($A150,'S50'!$C:$BQ,59,0)</f>
        <v>#N/A</v>
      </c>
      <c r="BL150" s="66" t="e">
        <f>VLOOKUP($A150,'S50'!$C:$BQ,60,0)</f>
        <v>#N/A</v>
      </c>
    </row>
    <row r="151" spans="1:64" x14ac:dyDescent="0.2">
      <c r="A151" s="57" t="s">
        <v>215</v>
      </c>
      <c r="B151" s="58">
        <f>VLOOKUP($A151,'S0 remplacer avec S44'!$C:$BQ,32,0)</f>
        <v>225.95</v>
      </c>
      <c r="C151" s="58">
        <f>VLOOKUP($A151,'S0 remplacer avec S44'!$C:$BQ,39,0)</f>
        <v>0</v>
      </c>
      <c r="D151" s="58">
        <f>VLOOKUP($A151,'S0 remplacer avec S44'!$C:$BQ,40,0)</f>
        <v>0</v>
      </c>
      <c r="E151" s="58">
        <f>VLOOKUP($A151,'S0 remplacer avec S44'!$C:$BQ,22,0)</f>
        <v>1808.51594</v>
      </c>
      <c r="F151" s="66">
        <f>VLOOKUP($A151,'S0 remplacer avec S44'!$C:$BQ,29,0)</f>
        <v>0</v>
      </c>
      <c r="G151" s="66">
        <f>VLOOKUP($A151,'S0 remplacer avec S44'!$C:$BQ,30,0)</f>
        <v>186</v>
      </c>
      <c r="H151" s="66">
        <f>VLOOKUP($A151,'S0 remplacer avec S44'!$C:$BQ,52,0)</f>
        <v>140.4</v>
      </c>
      <c r="I151" s="66">
        <f>VLOOKUP($A151,'S0 remplacer avec S44'!$C:$BQ,59,0)</f>
        <v>0</v>
      </c>
      <c r="J151" s="66">
        <f>VLOOKUP($A151,'S0 remplacer avec S44'!$C:$BQ,60,0)</f>
        <v>0</v>
      </c>
      <c r="K151" s="58">
        <f>VLOOKUP($A151,'S45'!$C:$BQ,32,0)</f>
        <v>231.55</v>
      </c>
      <c r="L151" s="58">
        <f>VLOOKUP($A151,'S45'!$C:$BQ,39,0)</f>
        <v>0</v>
      </c>
      <c r="M151" s="58">
        <f>VLOOKUP($A151,'S45'!$C:$BQ,40,0)</f>
        <v>0</v>
      </c>
      <c r="N151" s="58">
        <f>VLOOKUP($A151,'S45'!$C:$BQ,22,0)</f>
        <v>1857.85798</v>
      </c>
      <c r="O151" s="66">
        <f>VLOOKUP($A151,'S45'!$C:$BQ,29,0)</f>
        <v>0</v>
      </c>
      <c r="P151" s="66">
        <f>VLOOKUP($A151,'S45'!$C:$BQ,30,0)</f>
        <v>136</v>
      </c>
      <c r="Q151" s="66">
        <f>VLOOKUP($A151,'S45'!$C:$BQ,52,0)</f>
        <v>142.4</v>
      </c>
      <c r="R151" s="66">
        <f>VLOOKUP($A151,'S45'!$C:$BQ,59,0)</f>
        <v>0</v>
      </c>
      <c r="S151" s="66">
        <f>VLOOKUP($A151,'S45'!$C:$BQ,60,0)</f>
        <v>0</v>
      </c>
      <c r="T151" s="58">
        <f>VLOOKUP($A151,'S46'!$C:$BQ,32,0)</f>
        <v>231.05</v>
      </c>
      <c r="U151" s="58">
        <f>VLOOKUP($A151,'S46'!$C:$BQ,39,0)</f>
        <v>0</v>
      </c>
      <c r="V151" s="58">
        <f>VLOOKUP($A151,'S46'!$C:$BQ,40,0)</f>
        <v>0</v>
      </c>
      <c r="W151" s="58">
        <f>VLOOKUP($A151,'S46'!$C:$BQ,22,0)</f>
        <v>1859.9781599999999</v>
      </c>
      <c r="X151" s="66">
        <f>VLOOKUP($A151,'S46'!$C:$BQ,29,0)</f>
        <v>0</v>
      </c>
      <c r="Y151" s="66">
        <f>VLOOKUP($A151,'S46'!$C:$BQ,30,0)</f>
        <v>134</v>
      </c>
      <c r="Z151" s="66">
        <f>VLOOKUP($A151,'S46'!$C:$BQ,52,0)</f>
        <v>144.4</v>
      </c>
      <c r="AA151" s="66">
        <f>VLOOKUP($A151,'S46'!$C:$BQ,59,0)</f>
        <v>0</v>
      </c>
      <c r="AB151" s="66">
        <f>VLOOKUP($A151,'S46'!$C:$BQ,60,0)</f>
        <v>0</v>
      </c>
      <c r="AC151" s="58" t="e">
        <f>VLOOKUP($A151,'S47'!$C:$BQ,32,0)</f>
        <v>#N/A</v>
      </c>
      <c r="AD151" s="58" t="e">
        <f>VLOOKUP($A151,'S47'!$C:$BQ,39,0)</f>
        <v>#N/A</v>
      </c>
      <c r="AE151" s="58" t="e">
        <f>VLOOKUP($A151,'S47'!$C:$BQ,40,0)</f>
        <v>#N/A</v>
      </c>
      <c r="AF151" s="58" t="e">
        <f>VLOOKUP($A151,'S47'!$C:$BQ,22,0)</f>
        <v>#N/A</v>
      </c>
      <c r="AG151" s="66" t="e">
        <f>VLOOKUP($A151,'S47'!$C:$BQ,29,0)</f>
        <v>#N/A</v>
      </c>
      <c r="AH151" s="66" t="e">
        <f>VLOOKUP($A151,'S47'!$C:$BQ,30,0)</f>
        <v>#N/A</v>
      </c>
      <c r="AI151" s="66" t="e">
        <f>VLOOKUP($A151,'S47'!$C:$BQ,52,0)</f>
        <v>#N/A</v>
      </c>
      <c r="AJ151" s="66" t="e">
        <f>VLOOKUP($A151,'S47'!$C:$BQ,59,0)</f>
        <v>#N/A</v>
      </c>
      <c r="AK151" s="66" t="e">
        <f>VLOOKUP($A151,'S47'!$C:$BQ,60,0)</f>
        <v>#N/A</v>
      </c>
      <c r="AL151" s="58" t="e">
        <f>VLOOKUP($A151,'S48'!$C:$BQ,32,0)</f>
        <v>#N/A</v>
      </c>
      <c r="AM151" s="58" t="e">
        <f>VLOOKUP($A151,'S48'!$C:$BQ,39,0)</f>
        <v>#N/A</v>
      </c>
      <c r="AN151" s="58" t="e">
        <f>VLOOKUP($A151,'S48'!$C:$BQ,40,0)</f>
        <v>#N/A</v>
      </c>
      <c r="AO151" s="58" t="e">
        <f>VLOOKUP($A151,'S48'!$C:$BQ,22,0)</f>
        <v>#N/A</v>
      </c>
      <c r="AP151" s="66" t="e">
        <f>VLOOKUP($A151,'S48'!$C:$BQ,29,0)</f>
        <v>#N/A</v>
      </c>
      <c r="AQ151" s="66" t="e">
        <f>VLOOKUP($A151,'S48'!$C:$BQ,30,0)</f>
        <v>#N/A</v>
      </c>
      <c r="AR151" s="66" t="e">
        <f>VLOOKUP($A151,'S48'!$C:$BQ,52,0)</f>
        <v>#N/A</v>
      </c>
      <c r="AS151" s="66" t="e">
        <f>VLOOKUP($A151,'S48'!$C:$BQ,59,0)</f>
        <v>#N/A</v>
      </c>
      <c r="AT151" s="66" t="e">
        <f>VLOOKUP($A151,'S48'!$C:$BQ,60,0)</f>
        <v>#N/A</v>
      </c>
      <c r="AU151" s="58" t="e">
        <f>VLOOKUP($A151,'S49'!$C:$BQ,32,0)</f>
        <v>#N/A</v>
      </c>
      <c r="AV151" s="58" t="e">
        <f>VLOOKUP($A151,'S49'!$C:$BQ,39,0)</f>
        <v>#N/A</v>
      </c>
      <c r="AW151" s="58" t="e">
        <f>VLOOKUP($A151,'S49'!$C:$BQ,40,0)</f>
        <v>#N/A</v>
      </c>
      <c r="AX151" s="58" t="e">
        <f>VLOOKUP($A151,'S49'!$C:$BQ,22,0)</f>
        <v>#N/A</v>
      </c>
      <c r="AY151" s="66" t="e">
        <f>VLOOKUP($A151,'S49'!$C:$BQ,29,0)</f>
        <v>#N/A</v>
      </c>
      <c r="AZ151" s="66" t="e">
        <f>VLOOKUP($A151,'S49'!$C:$BQ,30,0)</f>
        <v>#N/A</v>
      </c>
      <c r="BA151" s="66" t="e">
        <f>VLOOKUP($A151,'S49'!$C:$BQ,52,0)</f>
        <v>#N/A</v>
      </c>
      <c r="BB151" s="66" t="e">
        <f>VLOOKUP($A151,'S49'!$C:$BQ,59,0)</f>
        <v>#N/A</v>
      </c>
      <c r="BC151" s="66" t="e">
        <f>VLOOKUP($A151,'S49'!$C:$BQ,60,0)</f>
        <v>#N/A</v>
      </c>
      <c r="BD151" s="58" t="e">
        <f>VLOOKUP($A151,'S50'!$C:$BQ,32,0)</f>
        <v>#N/A</v>
      </c>
      <c r="BE151" s="58" t="e">
        <f>VLOOKUP($A151,'S50'!$C:$BQ,39,0)</f>
        <v>#N/A</v>
      </c>
      <c r="BF151" s="58" t="e">
        <f>VLOOKUP($A151,'S50'!$C:$BQ,40,0)</f>
        <v>#N/A</v>
      </c>
      <c r="BG151" s="58" t="e">
        <f>VLOOKUP($A151,'S50'!$C:$BQ,22,0)</f>
        <v>#N/A</v>
      </c>
      <c r="BH151" s="66" t="e">
        <f>VLOOKUP($A151,'S50'!$C:$BQ,29,0)</f>
        <v>#N/A</v>
      </c>
      <c r="BI151" s="66" t="e">
        <f>VLOOKUP($A151,'S50'!$C:$BQ,30,0)</f>
        <v>#N/A</v>
      </c>
      <c r="BJ151" s="66" t="e">
        <f>VLOOKUP($A151,'S50'!$C:$BQ,52,0)</f>
        <v>#N/A</v>
      </c>
      <c r="BK151" s="66" t="e">
        <f>VLOOKUP($A151,'S50'!$C:$BQ,59,0)</f>
        <v>#N/A</v>
      </c>
      <c r="BL151" s="66" t="e">
        <f>VLOOKUP($A151,'S50'!$C:$BQ,60,0)</f>
        <v>#N/A</v>
      </c>
    </row>
    <row r="152" spans="1:64" x14ac:dyDescent="0.2">
      <c r="A152" s="57" t="s">
        <v>216</v>
      </c>
      <c r="B152" s="58">
        <f>VLOOKUP($A152,'S0 remplacer avec S44'!$C:$BQ,32,0)</f>
        <v>227.1</v>
      </c>
      <c r="C152" s="58">
        <f>VLOOKUP($A152,'S0 remplacer avec S44'!$C:$BQ,39,0)</f>
        <v>83</v>
      </c>
      <c r="D152" s="58">
        <f>VLOOKUP($A152,'S0 remplacer avec S44'!$C:$BQ,40,0)</f>
        <v>145</v>
      </c>
      <c r="E152" s="58">
        <f>VLOOKUP($A152,'S0 remplacer avec S44'!$C:$BQ,22,0)</f>
        <v>2706.737365</v>
      </c>
      <c r="F152" s="66">
        <f>VLOOKUP($A152,'S0 remplacer avec S44'!$C:$BQ,29,0)</f>
        <v>108</v>
      </c>
      <c r="G152" s="66">
        <f>VLOOKUP($A152,'S0 remplacer avec S44'!$C:$BQ,30,0)</f>
        <v>671</v>
      </c>
      <c r="H152" s="66">
        <f>VLOOKUP($A152,'S0 remplacer avec S44'!$C:$BQ,52,0)</f>
        <v>169.4</v>
      </c>
      <c r="I152" s="66">
        <f>VLOOKUP($A152,'S0 remplacer avec S44'!$C:$BQ,59,0)</f>
        <v>0</v>
      </c>
      <c r="J152" s="66">
        <f>VLOOKUP($A152,'S0 remplacer avec S44'!$C:$BQ,60,0)</f>
        <v>20</v>
      </c>
      <c r="K152" s="58">
        <f>VLOOKUP($A152,'S45'!$C:$BQ,32,0)</f>
        <v>233.1</v>
      </c>
      <c r="L152" s="58">
        <f>VLOOKUP($A152,'S45'!$C:$BQ,39,0)</f>
        <v>77</v>
      </c>
      <c r="M152" s="58">
        <f>VLOOKUP($A152,'S45'!$C:$BQ,40,0)</f>
        <v>139</v>
      </c>
      <c r="N152" s="58">
        <f>VLOOKUP($A152,'S45'!$C:$BQ,22,0)</f>
        <v>2743.7991149999998</v>
      </c>
      <c r="O152" s="66">
        <f>VLOOKUP($A152,'S45'!$C:$BQ,29,0)</f>
        <v>71</v>
      </c>
      <c r="P152" s="66">
        <f>VLOOKUP($A152,'S45'!$C:$BQ,30,0)</f>
        <v>634</v>
      </c>
      <c r="Q152" s="66">
        <f>VLOOKUP($A152,'S45'!$C:$BQ,52,0)</f>
        <v>171.4</v>
      </c>
      <c r="R152" s="66">
        <f>VLOOKUP($A152,'S45'!$C:$BQ,59,0)</f>
        <v>0</v>
      </c>
      <c r="S152" s="66">
        <f>VLOOKUP($A152,'S45'!$C:$BQ,60,0)</f>
        <v>18</v>
      </c>
      <c r="T152" s="58">
        <f>VLOOKUP($A152,'S46'!$C:$BQ,32,0)</f>
        <v>234.1</v>
      </c>
      <c r="U152" s="58">
        <f>VLOOKUP($A152,'S46'!$C:$BQ,39,0)</f>
        <v>76</v>
      </c>
      <c r="V152" s="58">
        <f>VLOOKUP($A152,'S46'!$C:$BQ,40,0)</f>
        <v>138</v>
      </c>
      <c r="W152" s="58">
        <f>VLOOKUP($A152,'S46'!$C:$BQ,22,0)</f>
        <v>2789.7111150000001</v>
      </c>
      <c r="X152" s="66">
        <f>VLOOKUP($A152,'S46'!$C:$BQ,29,0)</f>
        <v>25</v>
      </c>
      <c r="Y152" s="66">
        <f>VLOOKUP($A152,'S46'!$C:$BQ,30,0)</f>
        <v>588</v>
      </c>
      <c r="Z152" s="66">
        <f>VLOOKUP($A152,'S46'!$C:$BQ,52,0)</f>
        <v>172.4</v>
      </c>
      <c r="AA152" s="66">
        <f>VLOOKUP($A152,'S46'!$C:$BQ,59,0)</f>
        <v>0</v>
      </c>
      <c r="AB152" s="66">
        <f>VLOOKUP($A152,'S46'!$C:$BQ,60,0)</f>
        <v>17</v>
      </c>
      <c r="AC152" s="58" t="e">
        <f>VLOOKUP($A152,'S47'!$C:$BQ,32,0)</f>
        <v>#N/A</v>
      </c>
      <c r="AD152" s="58" t="e">
        <f>VLOOKUP($A152,'S47'!$C:$BQ,39,0)</f>
        <v>#N/A</v>
      </c>
      <c r="AE152" s="58" t="e">
        <f>VLOOKUP($A152,'S47'!$C:$BQ,40,0)</f>
        <v>#N/A</v>
      </c>
      <c r="AF152" s="58" t="e">
        <f>VLOOKUP($A152,'S47'!$C:$BQ,22,0)</f>
        <v>#N/A</v>
      </c>
      <c r="AG152" s="66" t="e">
        <f>VLOOKUP($A152,'S47'!$C:$BQ,29,0)</f>
        <v>#N/A</v>
      </c>
      <c r="AH152" s="66" t="e">
        <f>VLOOKUP($A152,'S47'!$C:$BQ,30,0)</f>
        <v>#N/A</v>
      </c>
      <c r="AI152" s="66" t="e">
        <f>VLOOKUP($A152,'S47'!$C:$BQ,52,0)</f>
        <v>#N/A</v>
      </c>
      <c r="AJ152" s="66" t="e">
        <f>VLOOKUP($A152,'S47'!$C:$BQ,59,0)</f>
        <v>#N/A</v>
      </c>
      <c r="AK152" s="66" t="e">
        <f>VLOOKUP($A152,'S47'!$C:$BQ,60,0)</f>
        <v>#N/A</v>
      </c>
      <c r="AL152" s="58" t="e">
        <f>VLOOKUP($A152,'S48'!$C:$BQ,32,0)</f>
        <v>#N/A</v>
      </c>
      <c r="AM152" s="58" t="e">
        <f>VLOOKUP($A152,'S48'!$C:$BQ,39,0)</f>
        <v>#N/A</v>
      </c>
      <c r="AN152" s="58" t="e">
        <f>VLOOKUP($A152,'S48'!$C:$BQ,40,0)</f>
        <v>#N/A</v>
      </c>
      <c r="AO152" s="58" t="e">
        <f>VLOOKUP($A152,'S48'!$C:$BQ,22,0)</f>
        <v>#N/A</v>
      </c>
      <c r="AP152" s="66" t="e">
        <f>VLOOKUP($A152,'S48'!$C:$BQ,29,0)</f>
        <v>#N/A</v>
      </c>
      <c r="AQ152" s="66" t="e">
        <f>VLOOKUP($A152,'S48'!$C:$BQ,30,0)</f>
        <v>#N/A</v>
      </c>
      <c r="AR152" s="66" t="e">
        <f>VLOOKUP($A152,'S48'!$C:$BQ,52,0)</f>
        <v>#N/A</v>
      </c>
      <c r="AS152" s="66" t="e">
        <f>VLOOKUP($A152,'S48'!$C:$BQ,59,0)</f>
        <v>#N/A</v>
      </c>
      <c r="AT152" s="66" t="e">
        <f>VLOOKUP($A152,'S48'!$C:$BQ,60,0)</f>
        <v>#N/A</v>
      </c>
      <c r="AU152" s="58" t="e">
        <f>VLOOKUP($A152,'S49'!$C:$BQ,32,0)</f>
        <v>#N/A</v>
      </c>
      <c r="AV152" s="58" t="e">
        <f>VLOOKUP($A152,'S49'!$C:$BQ,39,0)</f>
        <v>#N/A</v>
      </c>
      <c r="AW152" s="58" t="e">
        <f>VLOOKUP($A152,'S49'!$C:$BQ,40,0)</f>
        <v>#N/A</v>
      </c>
      <c r="AX152" s="58" t="e">
        <f>VLOOKUP($A152,'S49'!$C:$BQ,22,0)</f>
        <v>#N/A</v>
      </c>
      <c r="AY152" s="66" t="e">
        <f>VLOOKUP($A152,'S49'!$C:$BQ,29,0)</f>
        <v>#N/A</v>
      </c>
      <c r="AZ152" s="66" t="e">
        <f>VLOOKUP($A152,'S49'!$C:$BQ,30,0)</f>
        <v>#N/A</v>
      </c>
      <c r="BA152" s="66" t="e">
        <f>VLOOKUP($A152,'S49'!$C:$BQ,52,0)</f>
        <v>#N/A</v>
      </c>
      <c r="BB152" s="66" t="e">
        <f>VLOOKUP($A152,'S49'!$C:$BQ,59,0)</f>
        <v>#N/A</v>
      </c>
      <c r="BC152" s="66" t="e">
        <f>VLOOKUP($A152,'S49'!$C:$BQ,60,0)</f>
        <v>#N/A</v>
      </c>
      <c r="BD152" s="58" t="e">
        <f>VLOOKUP($A152,'S50'!$C:$BQ,32,0)</f>
        <v>#N/A</v>
      </c>
      <c r="BE152" s="58" t="e">
        <f>VLOOKUP($A152,'S50'!$C:$BQ,39,0)</f>
        <v>#N/A</v>
      </c>
      <c r="BF152" s="58" t="e">
        <f>VLOOKUP($A152,'S50'!$C:$BQ,40,0)</f>
        <v>#N/A</v>
      </c>
      <c r="BG152" s="58" t="e">
        <f>VLOOKUP($A152,'S50'!$C:$BQ,22,0)</f>
        <v>#N/A</v>
      </c>
      <c r="BH152" s="66" t="e">
        <f>VLOOKUP($A152,'S50'!$C:$BQ,29,0)</f>
        <v>#N/A</v>
      </c>
      <c r="BI152" s="66" t="e">
        <f>VLOOKUP($A152,'S50'!$C:$BQ,30,0)</f>
        <v>#N/A</v>
      </c>
      <c r="BJ152" s="66" t="e">
        <f>VLOOKUP($A152,'S50'!$C:$BQ,52,0)</f>
        <v>#N/A</v>
      </c>
      <c r="BK152" s="66" t="e">
        <f>VLOOKUP($A152,'S50'!$C:$BQ,59,0)</f>
        <v>#N/A</v>
      </c>
      <c r="BL152" s="66" t="e">
        <f>VLOOKUP($A152,'S50'!$C:$BQ,60,0)</f>
        <v>#N/A</v>
      </c>
    </row>
    <row r="153" spans="1:64" x14ac:dyDescent="0.2">
      <c r="A153" s="57" t="s">
        <v>217</v>
      </c>
      <c r="B153" s="58">
        <f>VLOOKUP($A153,'S0 remplacer avec S44'!$C:$BQ,32,0)</f>
        <v>159.30000000000001</v>
      </c>
      <c r="C153" s="58">
        <f>VLOOKUP($A153,'S0 remplacer avec S44'!$C:$BQ,39,0)</f>
        <v>18</v>
      </c>
      <c r="D153" s="58">
        <f>VLOOKUP($A153,'S0 remplacer avec S44'!$C:$BQ,40,0)</f>
        <v>53</v>
      </c>
      <c r="E153" s="58">
        <f>VLOOKUP($A153,'S0 remplacer avec S44'!$C:$BQ,22,0)</f>
        <v>1690.031385</v>
      </c>
      <c r="F153" s="66">
        <f>VLOOKUP($A153,'S0 remplacer avec S44'!$C:$BQ,29,0)</f>
        <v>0</v>
      </c>
      <c r="G153" s="66">
        <f>VLOOKUP($A153,'S0 remplacer avec S44'!$C:$BQ,30,0)</f>
        <v>241</v>
      </c>
      <c r="H153" s="66">
        <f>VLOOKUP($A153,'S0 remplacer avec S44'!$C:$BQ,52,0)</f>
        <v>175.2</v>
      </c>
      <c r="I153" s="66">
        <f>VLOOKUP($A153,'S0 remplacer avec S44'!$C:$BQ,59,0)</f>
        <v>0</v>
      </c>
      <c r="J153" s="66">
        <f>VLOOKUP($A153,'S0 remplacer avec S44'!$C:$BQ,60,0)</f>
        <v>0</v>
      </c>
      <c r="K153" s="58">
        <f>VLOOKUP($A153,'S45'!$C:$BQ,32,0)</f>
        <v>163.30000000000001</v>
      </c>
      <c r="L153" s="58">
        <f>VLOOKUP($A153,'S45'!$C:$BQ,39,0)</f>
        <v>14</v>
      </c>
      <c r="M153" s="58">
        <f>VLOOKUP($A153,'S45'!$C:$BQ,40,0)</f>
        <v>49</v>
      </c>
      <c r="N153" s="58">
        <f>VLOOKUP($A153,'S45'!$C:$BQ,22,0)</f>
        <v>1725.7082849999999</v>
      </c>
      <c r="O153" s="66">
        <f>VLOOKUP($A153,'S45'!$C:$BQ,29,0)</f>
        <v>0</v>
      </c>
      <c r="P153" s="66">
        <f>VLOOKUP($A153,'S45'!$C:$BQ,30,0)</f>
        <v>205</v>
      </c>
      <c r="Q153" s="66">
        <f>VLOOKUP($A153,'S45'!$C:$BQ,52,0)</f>
        <v>186.2</v>
      </c>
      <c r="R153" s="66">
        <f>VLOOKUP($A153,'S45'!$C:$BQ,59,0)</f>
        <v>0</v>
      </c>
      <c r="S153" s="66">
        <f>VLOOKUP($A153,'S45'!$C:$BQ,60,0)</f>
        <v>0</v>
      </c>
      <c r="T153" s="58">
        <f>VLOOKUP($A153,'S46'!$C:$BQ,32,0)</f>
        <v>167.8</v>
      </c>
      <c r="U153" s="58">
        <f>VLOOKUP($A153,'S46'!$C:$BQ,39,0)</f>
        <v>10</v>
      </c>
      <c r="V153" s="58">
        <f>VLOOKUP($A153,'S46'!$C:$BQ,40,0)</f>
        <v>45</v>
      </c>
      <c r="W153" s="58">
        <f>VLOOKUP($A153,'S46'!$C:$BQ,22,0)</f>
        <v>1728.0844950000001</v>
      </c>
      <c r="X153" s="66">
        <f>VLOOKUP($A153,'S46'!$C:$BQ,29,0)</f>
        <v>0</v>
      </c>
      <c r="Y153" s="66">
        <f>VLOOKUP($A153,'S46'!$C:$BQ,30,0)</f>
        <v>203</v>
      </c>
      <c r="Z153" s="66">
        <f>VLOOKUP($A153,'S46'!$C:$BQ,52,0)</f>
        <v>188.2</v>
      </c>
      <c r="AA153" s="66">
        <f>VLOOKUP($A153,'S46'!$C:$BQ,59,0)</f>
        <v>0</v>
      </c>
      <c r="AB153" s="66">
        <f>VLOOKUP($A153,'S46'!$C:$BQ,60,0)</f>
        <v>0</v>
      </c>
      <c r="AC153" s="58" t="e">
        <f>VLOOKUP($A153,'S47'!$C:$BQ,32,0)</f>
        <v>#N/A</v>
      </c>
      <c r="AD153" s="58" t="e">
        <f>VLOOKUP($A153,'S47'!$C:$BQ,39,0)</f>
        <v>#N/A</v>
      </c>
      <c r="AE153" s="58" t="e">
        <f>VLOOKUP($A153,'S47'!$C:$BQ,40,0)</f>
        <v>#N/A</v>
      </c>
      <c r="AF153" s="58" t="e">
        <f>VLOOKUP($A153,'S47'!$C:$BQ,22,0)</f>
        <v>#N/A</v>
      </c>
      <c r="AG153" s="66" t="e">
        <f>VLOOKUP($A153,'S47'!$C:$BQ,29,0)</f>
        <v>#N/A</v>
      </c>
      <c r="AH153" s="66" t="e">
        <f>VLOOKUP($A153,'S47'!$C:$BQ,30,0)</f>
        <v>#N/A</v>
      </c>
      <c r="AI153" s="66" t="e">
        <f>VLOOKUP($A153,'S47'!$C:$BQ,52,0)</f>
        <v>#N/A</v>
      </c>
      <c r="AJ153" s="66" t="e">
        <f>VLOOKUP($A153,'S47'!$C:$BQ,59,0)</f>
        <v>#N/A</v>
      </c>
      <c r="AK153" s="66" t="e">
        <f>VLOOKUP($A153,'S47'!$C:$BQ,60,0)</f>
        <v>#N/A</v>
      </c>
      <c r="AL153" s="58" t="e">
        <f>VLOOKUP($A153,'S48'!$C:$BQ,32,0)</f>
        <v>#N/A</v>
      </c>
      <c r="AM153" s="58" t="e">
        <f>VLOOKUP($A153,'S48'!$C:$BQ,39,0)</f>
        <v>#N/A</v>
      </c>
      <c r="AN153" s="58" t="e">
        <f>VLOOKUP($A153,'S48'!$C:$BQ,40,0)</f>
        <v>#N/A</v>
      </c>
      <c r="AO153" s="58" t="e">
        <f>VLOOKUP($A153,'S48'!$C:$BQ,22,0)</f>
        <v>#N/A</v>
      </c>
      <c r="AP153" s="66" t="e">
        <f>VLOOKUP($A153,'S48'!$C:$BQ,29,0)</f>
        <v>#N/A</v>
      </c>
      <c r="AQ153" s="66" t="e">
        <f>VLOOKUP($A153,'S48'!$C:$BQ,30,0)</f>
        <v>#N/A</v>
      </c>
      <c r="AR153" s="66" t="e">
        <f>VLOOKUP($A153,'S48'!$C:$BQ,52,0)</f>
        <v>#N/A</v>
      </c>
      <c r="AS153" s="66" t="e">
        <f>VLOOKUP($A153,'S48'!$C:$BQ,59,0)</f>
        <v>#N/A</v>
      </c>
      <c r="AT153" s="66" t="e">
        <f>VLOOKUP($A153,'S48'!$C:$BQ,60,0)</f>
        <v>#N/A</v>
      </c>
      <c r="AU153" s="58" t="e">
        <f>VLOOKUP($A153,'S49'!$C:$BQ,32,0)</f>
        <v>#N/A</v>
      </c>
      <c r="AV153" s="58" t="e">
        <f>VLOOKUP($A153,'S49'!$C:$BQ,39,0)</f>
        <v>#N/A</v>
      </c>
      <c r="AW153" s="58" t="e">
        <f>VLOOKUP($A153,'S49'!$C:$BQ,40,0)</f>
        <v>#N/A</v>
      </c>
      <c r="AX153" s="58" t="e">
        <f>VLOOKUP($A153,'S49'!$C:$BQ,22,0)</f>
        <v>#N/A</v>
      </c>
      <c r="AY153" s="66" t="e">
        <f>VLOOKUP($A153,'S49'!$C:$BQ,29,0)</f>
        <v>#N/A</v>
      </c>
      <c r="AZ153" s="66" t="e">
        <f>VLOOKUP($A153,'S49'!$C:$BQ,30,0)</f>
        <v>#N/A</v>
      </c>
      <c r="BA153" s="66" t="e">
        <f>VLOOKUP($A153,'S49'!$C:$BQ,52,0)</f>
        <v>#N/A</v>
      </c>
      <c r="BB153" s="66" t="e">
        <f>VLOOKUP($A153,'S49'!$C:$BQ,59,0)</f>
        <v>#N/A</v>
      </c>
      <c r="BC153" s="66" t="e">
        <f>VLOOKUP($A153,'S49'!$C:$BQ,60,0)</f>
        <v>#N/A</v>
      </c>
      <c r="BD153" s="58" t="e">
        <f>VLOOKUP($A153,'S50'!$C:$BQ,32,0)</f>
        <v>#N/A</v>
      </c>
      <c r="BE153" s="58" t="e">
        <f>VLOOKUP($A153,'S50'!$C:$BQ,39,0)</f>
        <v>#N/A</v>
      </c>
      <c r="BF153" s="58" t="e">
        <f>VLOOKUP($A153,'S50'!$C:$BQ,40,0)</f>
        <v>#N/A</v>
      </c>
      <c r="BG153" s="58" t="e">
        <f>VLOOKUP($A153,'S50'!$C:$BQ,22,0)</f>
        <v>#N/A</v>
      </c>
      <c r="BH153" s="66" t="e">
        <f>VLOOKUP($A153,'S50'!$C:$BQ,29,0)</f>
        <v>#N/A</v>
      </c>
      <c r="BI153" s="66" t="e">
        <f>VLOOKUP($A153,'S50'!$C:$BQ,30,0)</f>
        <v>#N/A</v>
      </c>
      <c r="BJ153" s="66" t="e">
        <f>VLOOKUP($A153,'S50'!$C:$BQ,52,0)</f>
        <v>#N/A</v>
      </c>
      <c r="BK153" s="66" t="e">
        <f>VLOOKUP($A153,'S50'!$C:$BQ,59,0)</f>
        <v>#N/A</v>
      </c>
      <c r="BL153" s="66" t="e">
        <f>VLOOKUP($A153,'S50'!$C:$BQ,60,0)</f>
        <v>#N/A</v>
      </c>
    </row>
    <row r="154" spans="1:64" x14ac:dyDescent="0.2">
      <c r="A154" s="57" t="s">
        <v>218</v>
      </c>
      <c r="B154" s="58">
        <f>VLOOKUP($A154,'S0 remplacer avec S44'!$C:$BQ,32,0)</f>
        <v>454.3</v>
      </c>
      <c r="C154" s="58">
        <f>VLOOKUP($A154,'S0 remplacer avec S44'!$C:$BQ,39,0)</f>
        <v>59</v>
      </c>
      <c r="D154" s="58">
        <f>VLOOKUP($A154,'S0 remplacer avec S44'!$C:$BQ,40,0)</f>
        <v>162</v>
      </c>
      <c r="E154" s="58">
        <f>VLOOKUP($A154,'S0 remplacer avec S44'!$C:$BQ,22,0)</f>
        <v>4793.1490100000001</v>
      </c>
      <c r="F154" s="66">
        <f>VLOOKUP($A154,'S0 remplacer avec S44'!$C:$BQ,29,0)</f>
        <v>0</v>
      </c>
      <c r="G154" s="66">
        <f>VLOOKUP($A154,'S0 remplacer avec S44'!$C:$BQ,30,0)</f>
        <v>808</v>
      </c>
      <c r="H154" s="66">
        <f>VLOOKUP($A154,'S0 remplacer avec S44'!$C:$BQ,52,0)</f>
        <v>329.2</v>
      </c>
      <c r="I154" s="66">
        <f>VLOOKUP($A154,'S0 remplacer avec S44'!$C:$BQ,59,0)</f>
        <v>0</v>
      </c>
      <c r="J154" s="66">
        <f>VLOOKUP($A154,'S0 remplacer avec S44'!$C:$BQ,60,0)</f>
        <v>0</v>
      </c>
      <c r="K154" s="58">
        <f>VLOOKUP($A154,'S45'!$C:$BQ,32,0)</f>
        <v>455.15</v>
      </c>
      <c r="L154" s="58">
        <f>VLOOKUP($A154,'S45'!$C:$BQ,39,0)</f>
        <v>58</v>
      </c>
      <c r="M154" s="58">
        <f>VLOOKUP($A154,'S45'!$C:$BQ,40,0)</f>
        <v>161</v>
      </c>
      <c r="N154" s="58">
        <f>VLOOKUP($A154,'S45'!$C:$BQ,22,0)</f>
        <v>4819.9685200000004</v>
      </c>
      <c r="O154" s="66">
        <f>VLOOKUP($A154,'S45'!$C:$BQ,29,0)</f>
        <v>0</v>
      </c>
      <c r="P154" s="66">
        <f>VLOOKUP($A154,'S45'!$C:$BQ,30,0)</f>
        <v>781</v>
      </c>
      <c r="Q154" s="66">
        <f>VLOOKUP($A154,'S45'!$C:$BQ,52,0)</f>
        <v>335.2</v>
      </c>
      <c r="R154" s="66">
        <f>VLOOKUP($A154,'S45'!$C:$BQ,59,0)</f>
        <v>0</v>
      </c>
      <c r="S154" s="66">
        <f>VLOOKUP($A154,'S45'!$C:$BQ,60,0)</f>
        <v>0</v>
      </c>
      <c r="T154" s="58">
        <f>VLOOKUP($A154,'S46'!$C:$BQ,32,0)</f>
        <v>456.15</v>
      </c>
      <c r="U154" s="58">
        <f>VLOOKUP($A154,'S46'!$C:$BQ,39,0)</f>
        <v>57</v>
      </c>
      <c r="V154" s="58">
        <f>VLOOKUP($A154,'S46'!$C:$BQ,40,0)</f>
        <v>160</v>
      </c>
      <c r="W154" s="58">
        <f>VLOOKUP($A154,'S46'!$C:$BQ,22,0)</f>
        <v>4822.4092600000004</v>
      </c>
      <c r="X154" s="66">
        <f>VLOOKUP($A154,'S46'!$C:$BQ,29,0)</f>
        <v>0</v>
      </c>
      <c r="Y154" s="66">
        <f>VLOOKUP($A154,'S46'!$C:$BQ,30,0)</f>
        <v>779</v>
      </c>
      <c r="Z154" s="66">
        <f>VLOOKUP($A154,'S46'!$C:$BQ,52,0)</f>
        <v>335.2</v>
      </c>
      <c r="AA154" s="66">
        <f>VLOOKUP($A154,'S46'!$C:$BQ,59,0)</f>
        <v>0</v>
      </c>
      <c r="AB154" s="66">
        <f>VLOOKUP($A154,'S46'!$C:$BQ,60,0)</f>
        <v>0</v>
      </c>
      <c r="AC154" s="58" t="e">
        <f>VLOOKUP($A154,'S47'!$C:$BQ,32,0)</f>
        <v>#N/A</v>
      </c>
      <c r="AD154" s="58" t="e">
        <f>VLOOKUP($A154,'S47'!$C:$BQ,39,0)</f>
        <v>#N/A</v>
      </c>
      <c r="AE154" s="58" t="e">
        <f>VLOOKUP($A154,'S47'!$C:$BQ,40,0)</f>
        <v>#N/A</v>
      </c>
      <c r="AF154" s="58" t="e">
        <f>VLOOKUP($A154,'S47'!$C:$BQ,22,0)</f>
        <v>#N/A</v>
      </c>
      <c r="AG154" s="66" t="e">
        <f>VLOOKUP($A154,'S47'!$C:$BQ,29,0)</f>
        <v>#N/A</v>
      </c>
      <c r="AH154" s="66" t="e">
        <f>VLOOKUP($A154,'S47'!$C:$BQ,30,0)</f>
        <v>#N/A</v>
      </c>
      <c r="AI154" s="66" t="e">
        <f>VLOOKUP($A154,'S47'!$C:$BQ,52,0)</f>
        <v>#N/A</v>
      </c>
      <c r="AJ154" s="66" t="e">
        <f>VLOOKUP($A154,'S47'!$C:$BQ,59,0)</f>
        <v>#N/A</v>
      </c>
      <c r="AK154" s="66" t="e">
        <f>VLOOKUP($A154,'S47'!$C:$BQ,60,0)</f>
        <v>#N/A</v>
      </c>
      <c r="AL154" s="58" t="e">
        <f>VLOOKUP($A154,'S48'!$C:$BQ,32,0)</f>
        <v>#N/A</v>
      </c>
      <c r="AM154" s="58" t="e">
        <f>VLOOKUP($A154,'S48'!$C:$BQ,39,0)</f>
        <v>#N/A</v>
      </c>
      <c r="AN154" s="58" t="e">
        <f>VLOOKUP($A154,'S48'!$C:$BQ,40,0)</f>
        <v>#N/A</v>
      </c>
      <c r="AO154" s="58" t="e">
        <f>VLOOKUP($A154,'S48'!$C:$BQ,22,0)</f>
        <v>#N/A</v>
      </c>
      <c r="AP154" s="66" t="e">
        <f>VLOOKUP($A154,'S48'!$C:$BQ,29,0)</f>
        <v>#N/A</v>
      </c>
      <c r="AQ154" s="66" t="e">
        <f>VLOOKUP($A154,'S48'!$C:$BQ,30,0)</f>
        <v>#N/A</v>
      </c>
      <c r="AR154" s="66" t="e">
        <f>VLOOKUP($A154,'S48'!$C:$BQ,52,0)</f>
        <v>#N/A</v>
      </c>
      <c r="AS154" s="66" t="e">
        <f>VLOOKUP($A154,'S48'!$C:$BQ,59,0)</f>
        <v>#N/A</v>
      </c>
      <c r="AT154" s="66" t="e">
        <f>VLOOKUP($A154,'S48'!$C:$BQ,60,0)</f>
        <v>#N/A</v>
      </c>
      <c r="AU154" s="58" t="e">
        <f>VLOOKUP($A154,'S49'!$C:$BQ,32,0)</f>
        <v>#N/A</v>
      </c>
      <c r="AV154" s="58" t="e">
        <f>VLOOKUP($A154,'S49'!$C:$BQ,39,0)</f>
        <v>#N/A</v>
      </c>
      <c r="AW154" s="58" t="e">
        <f>VLOOKUP($A154,'S49'!$C:$BQ,40,0)</f>
        <v>#N/A</v>
      </c>
      <c r="AX154" s="58" t="e">
        <f>VLOOKUP($A154,'S49'!$C:$BQ,22,0)</f>
        <v>#N/A</v>
      </c>
      <c r="AY154" s="66" t="e">
        <f>VLOOKUP($A154,'S49'!$C:$BQ,29,0)</f>
        <v>#N/A</v>
      </c>
      <c r="AZ154" s="66" t="e">
        <f>VLOOKUP($A154,'S49'!$C:$BQ,30,0)</f>
        <v>#N/A</v>
      </c>
      <c r="BA154" s="66" t="e">
        <f>VLOOKUP($A154,'S49'!$C:$BQ,52,0)</f>
        <v>#N/A</v>
      </c>
      <c r="BB154" s="66" t="e">
        <f>VLOOKUP($A154,'S49'!$C:$BQ,59,0)</f>
        <v>#N/A</v>
      </c>
      <c r="BC154" s="66" t="e">
        <f>VLOOKUP($A154,'S49'!$C:$BQ,60,0)</f>
        <v>#N/A</v>
      </c>
      <c r="BD154" s="58" t="e">
        <f>VLOOKUP($A154,'S50'!$C:$BQ,32,0)</f>
        <v>#N/A</v>
      </c>
      <c r="BE154" s="58" t="e">
        <f>VLOOKUP($A154,'S50'!$C:$BQ,39,0)</f>
        <v>#N/A</v>
      </c>
      <c r="BF154" s="58" t="e">
        <f>VLOOKUP($A154,'S50'!$C:$BQ,40,0)</f>
        <v>#N/A</v>
      </c>
      <c r="BG154" s="58" t="e">
        <f>VLOOKUP($A154,'S50'!$C:$BQ,22,0)</f>
        <v>#N/A</v>
      </c>
      <c r="BH154" s="66" t="e">
        <f>VLOOKUP($A154,'S50'!$C:$BQ,29,0)</f>
        <v>#N/A</v>
      </c>
      <c r="BI154" s="66" t="e">
        <f>VLOOKUP($A154,'S50'!$C:$BQ,30,0)</f>
        <v>#N/A</v>
      </c>
      <c r="BJ154" s="66" t="e">
        <f>VLOOKUP($A154,'S50'!$C:$BQ,52,0)</f>
        <v>#N/A</v>
      </c>
      <c r="BK154" s="66" t="e">
        <f>VLOOKUP($A154,'S50'!$C:$BQ,59,0)</f>
        <v>#N/A</v>
      </c>
      <c r="BL154" s="66" t="e">
        <f>VLOOKUP($A154,'S50'!$C:$BQ,60,0)</f>
        <v>#N/A</v>
      </c>
    </row>
    <row r="155" spans="1:64" x14ac:dyDescent="0.2">
      <c r="A155" s="57" t="s">
        <v>219</v>
      </c>
      <c r="B155" s="58">
        <f>VLOOKUP($A155,'S0 remplacer avec S44'!$C:$BQ,32,0)</f>
        <v>267.10000000000002</v>
      </c>
      <c r="C155" s="58">
        <f>VLOOKUP($A155,'S0 remplacer avec S44'!$C:$BQ,39,0)</f>
        <v>48</v>
      </c>
      <c r="D155" s="58">
        <f>VLOOKUP($A155,'S0 remplacer avec S44'!$C:$BQ,40,0)</f>
        <v>111</v>
      </c>
      <c r="E155" s="58">
        <f>VLOOKUP($A155,'S0 remplacer avec S44'!$C:$BQ,22,0)</f>
        <v>3272.9072700000002</v>
      </c>
      <c r="F155" s="66">
        <f>VLOOKUP($A155,'S0 remplacer avec S44'!$C:$BQ,29,0)</f>
        <v>0</v>
      </c>
      <c r="G155" s="66">
        <f>VLOOKUP($A155,'S0 remplacer avec S44'!$C:$BQ,30,0)</f>
        <v>160</v>
      </c>
      <c r="H155" s="66">
        <f>VLOOKUP($A155,'S0 remplacer avec S44'!$C:$BQ,52,0)</f>
        <v>230</v>
      </c>
      <c r="I155" s="66">
        <f>VLOOKUP($A155,'S0 remplacer avec S44'!$C:$BQ,59,0)</f>
        <v>0</v>
      </c>
      <c r="J155" s="66">
        <f>VLOOKUP($A155,'S0 remplacer avec S44'!$C:$BQ,60,0)</f>
        <v>0</v>
      </c>
      <c r="K155" s="58">
        <f>VLOOKUP($A155,'S45'!$C:$BQ,32,0)</f>
        <v>275.10000000000002</v>
      </c>
      <c r="L155" s="58">
        <f>VLOOKUP($A155,'S45'!$C:$BQ,39,0)</f>
        <v>40</v>
      </c>
      <c r="M155" s="58">
        <f>VLOOKUP($A155,'S45'!$C:$BQ,40,0)</f>
        <v>103</v>
      </c>
      <c r="N155" s="58">
        <f>VLOOKUP($A155,'S45'!$C:$BQ,22,0)</f>
        <v>3381.4382700000001</v>
      </c>
      <c r="O155" s="66">
        <f>VLOOKUP($A155,'S45'!$C:$BQ,29,0)</f>
        <v>0</v>
      </c>
      <c r="P155" s="66">
        <f>VLOOKUP($A155,'S45'!$C:$BQ,30,0)</f>
        <v>51</v>
      </c>
      <c r="Q155" s="66">
        <f>VLOOKUP($A155,'S45'!$C:$BQ,52,0)</f>
        <v>234</v>
      </c>
      <c r="R155" s="66">
        <f>VLOOKUP($A155,'S45'!$C:$BQ,59,0)</f>
        <v>0</v>
      </c>
      <c r="S155" s="66">
        <f>VLOOKUP($A155,'S45'!$C:$BQ,60,0)</f>
        <v>0</v>
      </c>
      <c r="T155" s="58">
        <f>VLOOKUP($A155,'S46'!$C:$BQ,32,0)</f>
        <v>276.60000000000002</v>
      </c>
      <c r="U155" s="58">
        <f>VLOOKUP($A155,'S46'!$C:$BQ,39,0)</f>
        <v>38</v>
      </c>
      <c r="V155" s="58">
        <f>VLOOKUP($A155,'S46'!$C:$BQ,40,0)</f>
        <v>101</v>
      </c>
      <c r="W155" s="58">
        <f>VLOOKUP($A155,'S46'!$C:$BQ,22,0)</f>
        <v>3403.2442700000001</v>
      </c>
      <c r="X155" s="66">
        <f>VLOOKUP($A155,'S46'!$C:$BQ,29,0)</f>
        <v>0</v>
      </c>
      <c r="Y155" s="66">
        <f>VLOOKUP($A155,'S46'!$C:$BQ,30,0)</f>
        <v>29</v>
      </c>
      <c r="Z155" s="66">
        <f>VLOOKUP($A155,'S46'!$C:$BQ,52,0)</f>
        <v>236</v>
      </c>
      <c r="AA155" s="66">
        <f>VLOOKUP($A155,'S46'!$C:$BQ,59,0)</f>
        <v>0</v>
      </c>
      <c r="AB155" s="66">
        <f>VLOOKUP($A155,'S46'!$C:$BQ,60,0)</f>
        <v>0</v>
      </c>
      <c r="AC155" s="58" t="e">
        <f>VLOOKUP($A155,'S47'!$C:$BQ,32,0)</f>
        <v>#N/A</v>
      </c>
      <c r="AD155" s="58" t="e">
        <f>VLOOKUP($A155,'S47'!$C:$BQ,39,0)</f>
        <v>#N/A</v>
      </c>
      <c r="AE155" s="58" t="e">
        <f>VLOOKUP($A155,'S47'!$C:$BQ,40,0)</f>
        <v>#N/A</v>
      </c>
      <c r="AF155" s="58" t="e">
        <f>VLOOKUP($A155,'S47'!$C:$BQ,22,0)</f>
        <v>#N/A</v>
      </c>
      <c r="AG155" s="66" t="e">
        <f>VLOOKUP($A155,'S47'!$C:$BQ,29,0)</f>
        <v>#N/A</v>
      </c>
      <c r="AH155" s="66" t="e">
        <f>VLOOKUP($A155,'S47'!$C:$BQ,30,0)</f>
        <v>#N/A</v>
      </c>
      <c r="AI155" s="66" t="e">
        <f>VLOOKUP($A155,'S47'!$C:$BQ,52,0)</f>
        <v>#N/A</v>
      </c>
      <c r="AJ155" s="66" t="e">
        <f>VLOOKUP($A155,'S47'!$C:$BQ,59,0)</f>
        <v>#N/A</v>
      </c>
      <c r="AK155" s="66" t="e">
        <f>VLOOKUP($A155,'S47'!$C:$BQ,60,0)</f>
        <v>#N/A</v>
      </c>
      <c r="AL155" s="58" t="e">
        <f>VLOOKUP($A155,'S48'!$C:$BQ,32,0)</f>
        <v>#N/A</v>
      </c>
      <c r="AM155" s="58" t="e">
        <f>VLOOKUP($A155,'S48'!$C:$BQ,39,0)</f>
        <v>#N/A</v>
      </c>
      <c r="AN155" s="58" t="e">
        <f>VLOOKUP($A155,'S48'!$C:$BQ,40,0)</f>
        <v>#N/A</v>
      </c>
      <c r="AO155" s="58" t="e">
        <f>VLOOKUP($A155,'S48'!$C:$BQ,22,0)</f>
        <v>#N/A</v>
      </c>
      <c r="AP155" s="66" t="e">
        <f>VLOOKUP($A155,'S48'!$C:$BQ,29,0)</f>
        <v>#N/A</v>
      </c>
      <c r="AQ155" s="66" t="e">
        <f>VLOOKUP($A155,'S48'!$C:$BQ,30,0)</f>
        <v>#N/A</v>
      </c>
      <c r="AR155" s="66" t="e">
        <f>VLOOKUP($A155,'S48'!$C:$BQ,52,0)</f>
        <v>#N/A</v>
      </c>
      <c r="AS155" s="66" t="e">
        <f>VLOOKUP($A155,'S48'!$C:$BQ,59,0)</f>
        <v>#N/A</v>
      </c>
      <c r="AT155" s="66" t="e">
        <f>VLOOKUP($A155,'S48'!$C:$BQ,60,0)</f>
        <v>#N/A</v>
      </c>
      <c r="AU155" s="58" t="e">
        <f>VLOOKUP($A155,'S49'!$C:$BQ,32,0)</f>
        <v>#N/A</v>
      </c>
      <c r="AV155" s="58" t="e">
        <f>VLOOKUP($A155,'S49'!$C:$BQ,39,0)</f>
        <v>#N/A</v>
      </c>
      <c r="AW155" s="58" t="e">
        <f>VLOOKUP($A155,'S49'!$C:$BQ,40,0)</f>
        <v>#N/A</v>
      </c>
      <c r="AX155" s="58" t="e">
        <f>VLOOKUP($A155,'S49'!$C:$BQ,22,0)</f>
        <v>#N/A</v>
      </c>
      <c r="AY155" s="66" t="e">
        <f>VLOOKUP($A155,'S49'!$C:$BQ,29,0)</f>
        <v>#N/A</v>
      </c>
      <c r="AZ155" s="66" t="e">
        <f>VLOOKUP($A155,'S49'!$C:$BQ,30,0)</f>
        <v>#N/A</v>
      </c>
      <c r="BA155" s="66" t="e">
        <f>VLOOKUP($A155,'S49'!$C:$BQ,52,0)</f>
        <v>#N/A</v>
      </c>
      <c r="BB155" s="66" t="e">
        <f>VLOOKUP($A155,'S49'!$C:$BQ,59,0)</f>
        <v>#N/A</v>
      </c>
      <c r="BC155" s="66" t="e">
        <f>VLOOKUP($A155,'S49'!$C:$BQ,60,0)</f>
        <v>#N/A</v>
      </c>
      <c r="BD155" s="58" t="e">
        <f>VLOOKUP($A155,'S50'!$C:$BQ,32,0)</f>
        <v>#N/A</v>
      </c>
      <c r="BE155" s="58" t="e">
        <f>VLOOKUP($A155,'S50'!$C:$BQ,39,0)</f>
        <v>#N/A</v>
      </c>
      <c r="BF155" s="58" t="e">
        <f>VLOOKUP($A155,'S50'!$C:$BQ,40,0)</f>
        <v>#N/A</v>
      </c>
      <c r="BG155" s="58" t="e">
        <f>VLOOKUP($A155,'S50'!$C:$BQ,22,0)</f>
        <v>#N/A</v>
      </c>
      <c r="BH155" s="66" t="e">
        <f>VLOOKUP($A155,'S50'!$C:$BQ,29,0)</f>
        <v>#N/A</v>
      </c>
      <c r="BI155" s="66" t="e">
        <f>VLOOKUP($A155,'S50'!$C:$BQ,30,0)</f>
        <v>#N/A</v>
      </c>
      <c r="BJ155" s="66" t="e">
        <f>VLOOKUP($A155,'S50'!$C:$BQ,52,0)</f>
        <v>#N/A</v>
      </c>
      <c r="BK155" s="66" t="e">
        <f>VLOOKUP($A155,'S50'!$C:$BQ,59,0)</f>
        <v>#N/A</v>
      </c>
      <c r="BL155" s="66" t="e">
        <f>VLOOKUP($A155,'S50'!$C:$BQ,60,0)</f>
        <v>#N/A</v>
      </c>
    </row>
    <row r="156" spans="1:64" x14ac:dyDescent="0.2">
      <c r="A156" s="57" t="s">
        <v>222</v>
      </c>
      <c r="B156" s="58">
        <f>VLOOKUP($A156,'S0 remplacer avec S44'!$C:$BQ,32,0)</f>
        <v>122.7</v>
      </c>
      <c r="C156" s="58">
        <f>VLOOKUP($A156,'S0 remplacer avec S44'!$C:$BQ,39,0)</f>
        <v>35</v>
      </c>
      <c r="D156" s="58">
        <f>VLOOKUP($A156,'S0 remplacer avec S44'!$C:$BQ,40,0)</f>
        <v>67</v>
      </c>
      <c r="E156" s="58">
        <f>VLOOKUP($A156,'S0 remplacer avec S44'!$C:$BQ,22,0)</f>
        <v>1382.69615</v>
      </c>
      <c r="F156" s="66">
        <f>VLOOKUP($A156,'S0 remplacer avec S44'!$C:$BQ,29,0)</f>
        <v>52</v>
      </c>
      <c r="G156" s="66">
        <f>VLOOKUP($A156,'S0 remplacer avec S44'!$C:$BQ,30,0)</f>
        <v>338</v>
      </c>
      <c r="H156" s="66">
        <f>VLOOKUP($A156,'S0 remplacer avec S44'!$C:$BQ,52,0)</f>
        <v>54</v>
      </c>
      <c r="I156" s="66">
        <f>VLOOKUP($A156,'S0 remplacer avec S44'!$C:$BQ,59,0)</f>
        <v>27</v>
      </c>
      <c r="J156" s="66">
        <f>VLOOKUP($A156,'S0 remplacer avec S44'!$C:$BQ,60,0)</f>
        <v>43</v>
      </c>
      <c r="K156" s="58">
        <f>VLOOKUP($A156,'S45'!$C:$BQ,32,0)</f>
        <v>121.7</v>
      </c>
      <c r="L156" s="58">
        <f>VLOOKUP($A156,'S45'!$C:$BQ,39,0)</f>
        <v>36</v>
      </c>
      <c r="M156" s="58">
        <f>VLOOKUP($A156,'S45'!$C:$BQ,40,0)</f>
        <v>68</v>
      </c>
      <c r="N156" s="58">
        <f>VLOOKUP($A156,'S45'!$C:$BQ,22,0)</f>
        <v>1394.10925</v>
      </c>
      <c r="O156" s="66">
        <f>VLOOKUP($A156,'S45'!$C:$BQ,29,0)</f>
        <v>40</v>
      </c>
      <c r="P156" s="66">
        <f>VLOOKUP($A156,'S45'!$C:$BQ,30,0)</f>
        <v>327</v>
      </c>
      <c r="Q156" s="66">
        <f>VLOOKUP($A156,'S45'!$C:$BQ,52,0)</f>
        <v>58</v>
      </c>
      <c r="R156" s="66">
        <f>VLOOKUP($A156,'S45'!$C:$BQ,59,0)</f>
        <v>23</v>
      </c>
      <c r="S156" s="66">
        <f>VLOOKUP($A156,'S45'!$C:$BQ,60,0)</f>
        <v>39</v>
      </c>
      <c r="T156" s="58">
        <f>VLOOKUP($A156,'S46'!$C:$BQ,32,0)</f>
        <v>121.7</v>
      </c>
      <c r="U156" s="58">
        <f>VLOOKUP($A156,'S46'!$C:$BQ,39,0)</f>
        <v>36</v>
      </c>
      <c r="V156" s="58">
        <f>VLOOKUP($A156,'S46'!$C:$BQ,40,0)</f>
        <v>68</v>
      </c>
      <c r="W156" s="58">
        <f>VLOOKUP($A156,'S46'!$C:$BQ,22,0)</f>
        <v>1394.92947</v>
      </c>
      <c r="X156" s="66">
        <f>VLOOKUP($A156,'S46'!$C:$BQ,29,0)</f>
        <v>39</v>
      </c>
      <c r="Y156" s="66">
        <f>VLOOKUP($A156,'S46'!$C:$BQ,30,0)</f>
        <v>326</v>
      </c>
      <c r="Z156" s="66">
        <f>VLOOKUP($A156,'S46'!$C:$BQ,52,0)</f>
        <v>60</v>
      </c>
      <c r="AA156" s="66">
        <f>VLOOKUP($A156,'S46'!$C:$BQ,59,0)</f>
        <v>21</v>
      </c>
      <c r="AB156" s="66">
        <f>VLOOKUP($A156,'S46'!$C:$BQ,60,0)</f>
        <v>37</v>
      </c>
      <c r="AC156" s="58" t="e">
        <f>VLOOKUP($A156,'S47'!$C:$BQ,32,0)</f>
        <v>#N/A</v>
      </c>
      <c r="AD156" s="58" t="e">
        <f>VLOOKUP($A156,'S47'!$C:$BQ,39,0)</f>
        <v>#N/A</v>
      </c>
      <c r="AE156" s="58" t="e">
        <f>VLOOKUP($A156,'S47'!$C:$BQ,40,0)</f>
        <v>#N/A</v>
      </c>
      <c r="AF156" s="58" t="e">
        <f>VLOOKUP($A156,'S47'!$C:$BQ,22,0)</f>
        <v>#N/A</v>
      </c>
      <c r="AG156" s="66" t="e">
        <f>VLOOKUP($A156,'S47'!$C:$BQ,29,0)</f>
        <v>#N/A</v>
      </c>
      <c r="AH156" s="66" t="e">
        <f>VLOOKUP($A156,'S47'!$C:$BQ,30,0)</f>
        <v>#N/A</v>
      </c>
      <c r="AI156" s="66" t="e">
        <f>VLOOKUP($A156,'S47'!$C:$BQ,52,0)</f>
        <v>#N/A</v>
      </c>
      <c r="AJ156" s="66" t="e">
        <f>VLOOKUP($A156,'S47'!$C:$BQ,59,0)</f>
        <v>#N/A</v>
      </c>
      <c r="AK156" s="66" t="e">
        <f>VLOOKUP($A156,'S47'!$C:$BQ,60,0)</f>
        <v>#N/A</v>
      </c>
      <c r="AL156" s="58" t="e">
        <f>VLOOKUP($A156,'S48'!$C:$BQ,32,0)</f>
        <v>#N/A</v>
      </c>
      <c r="AM156" s="58" t="e">
        <f>VLOOKUP($A156,'S48'!$C:$BQ,39,0)</f>
        <v>#N/A</v>
      </c>
      <c r="AN156" s="58" t="e">
        <f>VLOOKUP($A156,'S48'!$C:$BQ,40,0)</f>
        <v>#N/A</v>
      </c>
      <c r="AO156" s="58" t="e">
        <f>VLOOKUP($A156,'S48'!$C:$BQ,22,0)</f>
        <v>#N/A</v>
      </c>
      <c r="AP156" s="66" t="e">
        <f>VLOOKUP($A156,'S48'!$C:$BQ,29,0)</f>
        <v>#N/A</v>
      </c>
      <c r="AQ156" s="66" t="e">
        <f>VLOOKUP($A156,'S48'!$C:$BQ,30,0)</f>
        <v>#N/A</v>
      </c>
      <c r="AR156" s="66" t="e">
        <f>VLOOKUP($A156,'S48'!$C:$BQ,52,0)</f>
        <v>#N/A</v>
      </c>
      <c r="AS156" s="66" t="e">
        <f>VLOOKUP($A156,'S48'!$C:$BQ,59,0)</f>
        <v>#N/A</v>
      </c>
      <c r="AT156" s="66" t="e">
        <f>VLOOKUP($A156,'S48'!$C:$BQ,60,0)</f>
        <v>#N/A</v>
      </c>
      <c r="AU156" s="58" t="e">
        <f>VLOOKUP($A156,'S49'!$C:$BQ,32,0)</f>
        <v>#N/A</v>
      </c>
      <c r="AV156" s="58" t="e">
        <f>VLOOKUP($A156,'S49'!$C:$BQ,39,0)</f>
        <v>#N/A</v>
      </c>
      <c r="AW156" s="58" t="e">
        <f>VLOOKUP($A156,'S49'!$C:$BQ,40,0)</f>
        <v>#N/A</v>
      </c>
      <c r="AX156" s="58" t="e">
        <f>VLOOKUP($A156,'S49'!$C:$BQ,22,0)</f>
        <v>#N/A</v>
      </c>
      <c r="AY156" s="66" t="e">
        <f>VLOOKUP($A156,'S49'!$C:$BQ,29,0)</f>
        <v>#N/A</v>
      </c>
      <c r="AZ156" s="66" t="e">
        <f>VLOOKUP($A156,'S49'!$C:$BQ,30,0)</f>
        <v>#N/A</v>
      </c>
      <c r="BA156" s="66" t="e">
        <f>VLOOKUP($A156,'S49'!$C:$BQ,52,0)</f>
        <v>#N/A</v>
      </c>
      <c r="BB156" s="66" t="e">
        <f>VLOOKUP($A156,'S49'!$C:$BQ,59,0)</f>
        <v>#N/A</v>
      </c>
      <c r="BC156" s="66" t="e">
        <f>VLOOKUP($A156,'S49'!$C:$BQ,60,0)</f>
        <v>#N/A</v>
      </c>
      <c r="BD156" s="58" t="e">
        <f>VLOOKUP($A156,'S50'!$C:$BQ,32,0)</f>
        <v>#N/A</v>
      </c>
      <c r="BE156" s="58" t="e">
        <f>VLOOKUP($A156,'S50'!$C:$BQ,39,0)</f>
        <v>#N/A</v>
      </c>
      <c r="BF156" s="58" t="e">
        <f>VLOOKUP($A156,'S50'!$C:$BQ,40,0)</f>
        <v>#N/A</v>
      </c>
      <c r="BG156" s="58" t="e">
        <f>VLOOKUP($A156,'S50'!$C:$BQ,22,0)</f>
        <v>#N/A</v>
      </c>
      <c r="BH156" s="66" t="e">
        <f>VLOOKUP($A156,'S50'!$C:$BQ,29,0)</f>
        <v>#N/A</v>
      </c>
      <c r="BI156" s="66" t="e">
        <f>VLOOKUP($A156,'S50'!$C:$BQ,30,0)</f>
        <v>#N/A</v>
      </c>
      <c r="BJ156" s="66" t="e">
        <f>VLOOKUP($A156,'S50'!$C:$BQ,52,0)</f>
        <v>#N/A</v>
      </c>
      <c r="BK156" s="66" t="e">
        <f>VLOOKUP($A156,'S50'!$C:$BQ,59,0)</f>
        <v>#N/A</v>
      </c>
      <c r="BL156" s="66" t="e">
        <f>VLOOKUP($A156,'S50'!$C:$BQ,60,0)</f>
        <v>#N/A</v>
      </c>
    </row>
    <row r="157" spans="1:64" x14ac:dyDescent="0.2">
      <c r="A157" s="57" t="s">
        <v>223</v>
      </c>
      <c r="B157" s="58">
        <f>VLOOKUP($A157,'S0 remplacer avec S44'!$C:$BQ,32,0)</f>
        <v>70.7</v>
      </c>
      <c r="C157" s="58">
        <f>VLOOKUP($A157,'S0 remplacer avec S44'!$C:$BQ,39,0)</f>
        <v>16</v>
      </c>
      <c r="D157" s="58">
        <f>VLOOKUP($A157,'S0 remplacer avec S44'!$C:$BQ,40,0)</f>
        <v>34</v>
      </c>
      <c r="E157" s="58">
        <f>VLOOKUP($A157,'S0 remplacer avec S44'!$C:$BQ,22,0)</f>
        <v>821.34510499999999</v>
      </c>
      <c r="F157" s="66">
        <f>VLOOKUP($A157,'S0 remplacer avec S44'!$C:$BQ,29,0)</f>
        <v>0</v>
      </c>
      <c r="G157" s="66">
        <f>VLOOKUP($A157,'S0 remplacer avec S44'!$C:$BQ,30,0)</f>
        <v>124</v>
      </c>
      <c r="H157" s="66">
        <f>VLOOKUP($A157,'S0 remplacer avec S44'!$C:$BQ,52,0)</f>
        <v>31.8</v>
      </c>
      <c r="I157" s="66">
        <f>VLOOKUP($A157,'S0 remplacer avec S44'!$C:$BQ,59,0)</f>
        <v>13</v>
      </c>
      <c r="J157" s="66">
        <f>VLOOKUP($A157,'S0 remplacer avec S44'!$C:$BQ,60,0)</f>
        <v>21</v>
      </c>
      <c r="K157" s="58">
        <f>VLOOKUP($A157,'S45'!$C:$BQ,32,0)</f>
        <v>70.7</v>
      </c>
      <c r="L157" s="58">
        <f>VLOOKUP($A157,'S45'!$C:$BQ,39,0)</f>
        <v>16</v>
      </c>
      <c r="M157" s="58">
        <f>VLOOKUP($A157,'S45'!$C:$BQ,40,0)</f>
        <v>34</v>
      </c>
      <c r="N157" s="58">
        <f>VLOOKUP($A157,'S45'!$C:$BQ,22,0)</f>
        <v>821.77718500000003</v>
      </c>
      <c r="O157" s="66">
        <f>VLOOKUP($A157,'S45'!$C:$BQ,29,0)</f>
        <v>0</v>
      </c>
      <c r="P157" s="66">
        <f>VLOOKUP($A157,'S45'!$C:$BQ,30,0)</f>
        <v>124</v>
      </c>
      <c r="Q157" s="66">
        <f>VLOOKUP($A157,'S45'!$C:$BQ,52,0)</f>
        <v>31.8</v>
      </c>
      <c r="R157" s="66">
        <f>VLOOKUP($A157,'S45'!$C:$BQ,59,0)</f>
        <v>13</v>
      </c>
      <c r="S157" s="66">
        <f>VLOOKUP($A157,'S45'!$C:$BQ,60,0)</f>
        <v>21</v>
      </c>
      <c r="T157" s="58">
        <f>VLOOKUP($A157,'S46'!$C:$BQ,32,0)</f>
        <v>71.2</v>
      </c>
      <c r="U157" s="58">
        <f>VLOOKUP($A157,'S46'!$C:$BQ,39,0)</f>
        <v>16</v>
      </c>
      <c r="V157" s="58">
        <f>VLOOKUP($A157,'S46'!$C:$BQ,40,0)</f>
        <v>33</v>
      </c>
      <c r="W157" s="58">
        <f>VLOOKUP($A157,'S46'!$C:$BQ,22,0)</f>
        <v>825.16083500000002</v>
      </c>
      <c r="X157" s="66">
        <f>VLOOKUP($A157,'S46'!$C:$BQ,29,0)</f>
        <v>0</v>
      </c>
      <c r="Y157" s="66">
        <f>VLOOKUP($A157,'S46'!$C:$BQ,30,0)</f>
        <v>121</v>
      </c>
      <c r="Z157" s="66">
        <f>VLOOKUP($A157,'S46'!$C:$BQ,52,0)</f>
        <v>31.8</v>
      </c>
      <c r="AA157" s="66">
        <f>VLOOKUP($A157,'S46'!$C:$BQ,59,0)</f>
        <v>13</v>
      </c>
      <c r="AB157" s="66">
        <f>VLOOKUP($A157,'S46'!$C:$BQ,60,0)</f>
        <v>21</v>
      </c>
      <c r="AC157" s="58" t="e">
        <f>VLOOKUP($A157,'S47'!$C:$BQ,32,0)</f>
        <v>#N/A</v>
      </c>
      <c r="AD157" s="58" t="e">
        <f>VLOOKUP($A157,'S47'!$C:$BQ,39,0)</f>
        <v>#N/A</v>
      </c>
      <c r="AE157" s="58" t="e">
        <f>VLOOKUP($A157,'S47'!$C:$BQ,40,0)</f>
        <v>#N/A</v>
      </c>
      <c r="AF157" s="58" t="e">
        <f>VLOOKUP($A157,'S47'!$C:$BQ,22,0)</f>
        <v>#N/A</v>
      </c>
      <c r="AG157" s="66" t="e">
        <f>VLOOKUP($A157,'S47'!$C:$BQ,29,0)</f>
        <v>#N/A</v>
      </c>
      <c r="AH157" s="66" t="e">
        <f>VLOOKUP($A157,'S47'!$C:$BQ,30,0)</f>
        <v>#N/A</v>
      </c>
      <c r="AI157" s="66" t="e">
        <f>VLOOKUP($A157,'S47'!$C:$BQ,52,0)</f>
        <v>#N/A</v>
      </c>
      <c r="AJ157" s="66" t="e">
        <f>VLOOKUP($A157,'S47'!$C:$BQ,59,0)</f>
        <v>#N/A</v>
      </c>
      <c r="AK157" s="66" t="e">
        <f>VLOOKUP($A157,'S47'!$C:$BQ,60,0)</f>
        <v>#N/A</v>
      </c>
      <c r="AL157" s="58" t="e">
        <f>VLOOKUP($A157,'S48'!$C:$BQ,32,0)</f>
        <v>#N/A</v>
      </c>
      <c r="AM157" s="58" t="e">
        <f>VLOOKUP($A157,'S48'!$C:$BQ,39,0)</f>
        <v>#N/A</v>
      </c>
      <c r="AN157" s="58" t="e">
        <f>VLOOKUP($A157,'S48'!$C:$BQ,40,0)</f>
        <v>#N/A</v>
      </c>
      <c r="AO157" s="58" t="e">
        <f>VLOOKUP($A157,'S48'!$C:$BQ,22,0)</f>
        <v>#N/A</v>
      </c>
      <c r="AP157" s="66" t="e">
        <f>VLOOKUP($A157,'S48'!$C:$BQ,29,0)</f>
        <v>#N/A</v>
      </c>
      <c r="AQ157" s="66" t="e">
        <f>VLOOKUP($A157,'S48'!$C:$BQ,30,0)</f>
        <v>#N/A</v>
      </c>
      <c r="AR157" s="66" t="e">
        <f>VLOOKUP($A157,'S48'!$C:$BQ,52,0)</f>
        <v>#N/A</v>
      </c>
      <c r="AS157" s="66" t="e">
        <f>VLOOKUP($A157,'S48'!$C:$BQ,59,0)</f>
        <v>#N/A</v>
      </c>
      <c r="AT157" s="66" t="e">
        <f>VLOOKUP($A157,'S48'!$C:$BQ,60,0)</f>
        <v>#N/A</v>
      </c>
      <c r="AU157" s="58" t="e">
        <f>VLOOKUP($A157,'S49'!$C:$BQ,32,0)</f>
        <v>#N/A</v>
      </c>
      <c r="AV157" s="58" t="e">
        <f>VLOOKUP($A157,'S49'!$C:$BQ,39,0)</f>
        <v>#N/A</v>
      </c>
      <c r="AW157" s="58" t="e">
        <f>VLOOKUP($A157,'S49'!$C:$BQ,40,0)</f>
        <v>#N/A</v>
      </c>
      <c r="AX157" s="58" t="e">
        <f>VLOOKUP($A157,'S49'!$C:$BQ,22,0)</f>
        <v>#N/A</v>
      </c>
      <c r="AY157" s="66" t="e">
        <f>VLOOKUP($A157,'S49'!$C:$BQ,29,0)</f>
        <v>#N/A</v>
      </c>
      <c r="AZ157" s="66" t="e">
        <f>VLOOKUP($A157,'S49'!$C:$BQ,30,0)</f>
        <v>#N/A</v>
      </c>
      <c r="BA157" s="66" t="e">
        <f>VLOOKUP($A157,'S49'!$C:$BQ,52,0)</f>
        <v>#N/A</v>
      </c>
      <c r="BB157" s="66" t="e">
        <f>VLOOKUP($A157,'S49'!$C:$BQ,59,0)</f>
        <v>#N/A</v>
      </c>
      <c r="BC157" s="66" t="e">
        <f>VLOOKUP($A157,'S49'!$C:$BQ,60,0)</f>
        <v>#N/A</v>
      </c>
      <c r="BD157" s="58" t="e">
        <f>VLOOKUP($A157,'S50'!$C:$BQ,32,0)</f>
        <v>#N/A</v>
      </c>
      <c r="BE157" s="58" t="e">
        <f>VLOOKUP($A157,'S50'!$C:$BQ,39,0)</f>
        <v>#N/A</v>
      </c>
      <c r="BF157" s="58" t="e">
        <f>VLOOKUP($A157,'S50'!$C:$BQ,40,0)</f>
        <v>#N/A</v>
      </c>
      <c r="BG157" s="58" t="e">
        <f>VLOOKUP($A157,'S50'!$C:$BQ,22,0)</f>
        <v>#N/A</v>
      </c>
      <c r="BH157" s="66" t="e">
        <f>VLOOKUP($A157,'S50'!$C:$BQ,29,0)</f>
        <v>#N/A</v>
      </c>
      <c r="BI157" s="66" t="e">
        <f>VLOOKUP($A157,'S50'!$C:$BQ,30,0)</f>
        <v>#N/A</v>
      </c>
      <c r="BJ157" s="66" t="e">
        <f>VLOOKUP($A157,'S50'!$C:$BQ,52,0)</f>
        <v>#N/A</v>
      </c>
      <c r="BK157" s="66" t="e">
        <f>VLOOKUP($A157,'S50'!$C:$BQ,59,0)</f>
        <v>#N/A</v>
      </c>
      <c r="BL157" s="66" t="e">
        <f>VLOOKUP($A157,'S50'!$C:$BQ,60,0)</f>
        <v>#N/A</v>
      </c>
    </row>
    <row r="158" spans="1:64" x14ac:dyDescent="0.2">
      <c r="A158" s="57" t="s">
        <v>224</v>
      </c>
      <c r="B158" s="58">
        <f>VLOOKUP($A158,'S0 remplacer avec S44'!$C:$BQ,32,0)</f>
        <v>70.7</v>
      </c>
      <c r="C158" s="58">
        <f>VLOOKUP($A158,'S0 remplacer avec S44'!$C:$BQ,39,0)</f>
        <v>102</v>
      </c>
      <c r="D158" s="58">
        <f>VLOOKUP($A158,'S0 remplacer avec S44'!$C:$BQ,40,0)</f>
        <v>136</v>
      </c>
      <c r="E158" s="58">
        <f>VLOOKUP($A158,'S0 remplacer avec S44'!$C:$BQ,22,0)</f>
        <v>1628.1337149999999</v>
      </c>
      <c r="F158" s="66">
        <f>VLOOKUP($A158,'S0 remplacer avec S44'!$C:$BQ,29,0)</f>
        <v>0</v>
      </c>
      <c r="G158" s="66">
        <f>VLOOKUP($A158,'S0 remplacer avec S44'!$C:$BQ,30,0)</f>
        <v>249</v>
      </c>
      <c r="H158" s="66">
        <f>VLOOKUP($A158,'S0 remplacer avec S44'!$C:$BQ,52,0)</f>
        <v>94.6</v>
      </c>
      <c r="I158" s="66">
        <f>VLOOKUP($A158,'S0 remplacer avec S44'!$C:$BQ,59,0)</f>
        <v>0</v>
      </c>
      <c r="J158" s="66">
        <f>VLOOKUP($A158,'S0 remplacer avec S44'!$C:$BQ,60,0)</f>
        <v>11</v>
      </c>
      <c r="K158" s="58">
        <f>VLOOKUP($A158,'S45'!$C:$BQ,32,0)</f>
        <v>71.7</v>
      </c>
      <c r="L158" s="58">
        <f>VLOOKUP($A158,'S45'!$C:$BQ,39,0)</f>
        <v>101</v>
      </c>
      <c r="M158" s="58">
        <f>VLOOKUP($A158,'S45'!$C:$BQ,40,0)</f>
        <v>135</v>
      </c>
      <c r="N158" s="58">
        <f>VLOOKUP($A158,'S45'!$C:$BQ,22,0)</f>
        <v>1643.297615</v>
      </c>
      <c r="O158" s="66">
        <f>VLOOKUP($A158,'S45'!$C:$BQ,29,0)</f>
        <v>0</v>
      </c>
      <c r="P158" s="66">
        <f>VLOOKUP($A158,'S45'!$C:$BQ,30,0)</f>
        <v>234</v>
      </c>
      <c r="Q158" s="66">
        <f>VLOOKUP($A158,'S45'!$C:$BQ,52,0)</f>
        <v>97.6</v>
      </c>
      <c r="R158" s="66">
        <f>VLOOKUP($A158,'S45'!$C:$BQ,59,0)</f>
        <v>0</v>
      </c>
      <c r="S158" s="66">
        <f>VLOOKUP($A158,'S45'!$C:$BQ,60,0)</f>
        <v>8</v>
      </c>
      <c r="T158" s="58">
        <f>VLOOKUP($A158,'S46'!$C:$BQ,32,0)</f>
        <v>70.7</v>
      </c>
      <c r="U158" s="58">
        <f>VLOOKUP($A158,'S46'!$C:$BQ,39,0)</f>
        <v>102</v>
      </c>
      <c r="V158" s="58">
        <f>VLOOKUP($A158,'S46'!$C:$BQ,40,0)</f>
        <v>136</v>
      </c>
      <c r="W158" s="58">
        <f>VLOOKUP($A158,'S46'!$C:$BQ,22,0)</f>
        <v>1644.250935</v>
      </c>
      <c r="X158" s="66">
        <f>VLOOKUP($A158,'S46'!$C:$BQ,29,0)</f>
        <v>0</v>
      </c>
      <c r="Y158" s="66">
        <f>VLOOKUP($A158,'S46'!$C:$BQ,30,0)</f>
        <v>233</v>
      </c>
      <c r="Z158" s="66">
        <f>VLOOKUP($A158,'S46'!$C:$BQ,52,0)</f>
        <v>97.6</v>
      </c>
      <c r="AA158" s="66">
        <f>VLOOKUP($A158,'S46'!$C:$BQ,59,0)</f>
        <v>0</v>
      </c>
      <c r="AB158" s="66">
        <f>VLOOKUP($A158,'S46'!$C:$BQ,60,0)</f>
        <v>8</v>
      </c>
      <c r="AC158" s="58" t="e">
        <f>VLOOKUP($A158,'S47'!$C:$BQ,32,0)</f>
        <v>#N/A</v>
      </c>
      <c r="AD158" s="58" t="e">
        <f>VLOOKUP($A158,'S47'!$C:$BQ,39,0)</f>
        <v>#N/A</v>
      </c>
      <c r="AE158" s="58" t="e">
        <f>VLOOKUP($A158,'S47'!$C:$BQ,40,0)</f>
        <v>#N/A</v>
      </c>
      <c r="AF158" s="58" t="e">
        <f>VLOOKUP($A158,'S47'!$C:$BQ,22,0)</f>
        <v>#N/A</v>
      </c>
      <c r="AG158" s="66" t="e">
        <f>VLOOKUP($A158,'S47'!$C:$BQ,29,0)</f>
        <v>#N/A</v>
      </c>
      <c r="AH158" s="66" t="e">
        <f>VLOOKUP($A158,'S47'!$C:$BQ,30,0)</f>
        <v>#N/A</v>
      </c>
      <c r="AI158" s="66" t="e">
        <f>VLOOKUP($A158,'S47'!$C:$BQ,52,0)</f>
        <v>#N/A</v>
      </c>
      <c r="AJ158" s="66" t="e">
        <f>VLOOKUP($A158,'S47'!$C:$BQ,59,0)</f>
        <v>#N/A</v>
      </c>
      <c r="AK158" s="66" t="e">
        <f>VLOOKUP($A158,'S47'!$C:$BQ,60,0)</f>
        <v>#N/A</v>
      </c>
      <c r="AL158" s="58" t="e">
        <f>VLOOKUP($A158,'S48'!$C:$BQ,32,0)</f>
        <v>#N/A</v>
      </c>
      <c r="AM158" s="58" t="e">
        <f>VLOOKUP($A158,'S48'!$C:$BQ,39,0)</f>
        <v>#N/A</v>
      </c>
      <c r="AN158" s="58" t="e">
        <f>VLOOKUP($A158,'S48'!$C:$BQ,40,0)</f>
        <v>#N/A</v>
      </c>
      <c r="AO158" s="58" t="e">
        <f>VLOOKUP($A158,'S48'!$C:$BQ,22,0)</f>
        <v>#N/A</v>
      </c>
      <c r="AP158" s="66" t="e">
        <f>VLOOKUP($A158,'S48'!$C:$BQ,29,0)</f>
        <v>#N/A</v>
      </c>
      <c r="AQ158" s="66" t="e">
        <f>VLOOKUP($A158,'S48'!$C:$BQ,30,0)</f>
        <v>#N/A</v>
      </c>
      <c r="AR158" s="66" t="e">
        <f>VLOOKUP($A158,'S48'!$C:$BQ,52,0)</f>
        <v>#N/A</v>
      </c>
      <c r="AS158" s="66" t="e">
        <f>VLOOKUP($A158,'S48'!$C:$BQ,59,0)</f>
        <v>#N/A</v>
      </c>
      <c r="AT158" s="66" t="e">
        <f>VLOOKUP($A158,'S48'!$C:$BQ,60,0)</f>
        <v>#N/A</v>
      </c>
      <c r="AU158" s="58" t="e">
        <f>VLOOKUP($A158,'S49'!$C:$BQ,32,0)</f>
        <v>#N/A</v>
      </c>
      <c r="AV158" s="58" t="e">
        <f>VLOOKUP($A158,'S49'!$C:$BQ,39,0)</f>
        <v>#N/A</v>
      </c>
      <c r="AW158" s="58" t="e">
        <f>VLOOKUP($A158,'S49'!$C:$BQ,40,0)</f>
        <v>#N/A</v>
      </c>
      <c r="AX158" s="58" t="e">
        <f>VLOOKUP($A158,'S49'!$C:$BQ,22,0)</f>
        <v>#N/A</v>
      </c>
      <c r="AY158" s="66" t="e">
        <f>VLOOKUP($A158,'S49'!$C:$BQ,29,0)</f>
        <v>#N/A</v>
      </c>
      <c r="AZ158" s="66" t="e">
        <f>VLOOKUP($A158,'S49'!$C:$BQ,30,0)</f>
        <v>#N/A</v>
      </c>
      <c r="BA158" s="66" t="e">
        <f>VLOOKUP($A158,'S49'!$C:$BQ,52,0)</f>
        <v>#N/A</v>
      </c>
      <c r="BB158" s="66" t="e">
        <f>VLOOKUP($A158,'S49'!$C:$BQ,59,0)</f>
        <v>#N/A</v>
      </c>
      <c r="BC158" s="66" t="e">
        <f>VLOOKUP($A158,'S49'!$C:$BQ,60,0)</f>
        <v>#N/A</v>
      </c>
      <c r="BD158" s="58" t="e">
        <f>VLOOKUP($A158,'S50'!$C:$BQ,32,0)</f>
        <v>#N/A</v>
      </c>
      <c r="BE158" s="58" t="e">
        <f>VLOOKUP($A158,'S50'!$C:$BQ,39,0)</f>
        <v>#N/A</v>
      </c>
      <c r="BF158" s="58" t="e">
        <f>VLOOKUP($A158,'S50'!$C:$BQ,40,0)</f>
        <v>#N/A</v>
      </c>
      <c r="BG158" s="58" t="e">
        <f>VLOOKUP($A158,'S50'!$C:$BQ,22,0)</f>
        <v>#N/A</v>
      </c>
      <c r="BH158" s="66" t="e">
        <f>VLOOKUP($A158,'S50'!$C:$BQ,29,0)</f>
        <v>#N/A</v>
      </c>
      <c r="BI158" s="66" t="e">
        <f>VLOOKUP($A158,'S50'!$C:$BQ,30,0)</f>
        <v>#N/A</v>
      </c>
      <c r="BJ158" s="66" t="e">
        <f>VLOOKUP($A158,'S50'!$C:$BQ,52,0)</f>
        <v>#N/A</v>
      </c>
      <c r="BK158" s="66" t="e">
        <f>VLOOKUP($A158,'S50'!$C:$BQ,59,0)</f>
        <v>#N/A</v>
      </c>
      <c r="BL158" s="66" t="e">
        <f>VLOOKUP($A158,'S50'!$C:$BQ,60,0)</f>
        <v>#N/A</v>
      </c>
    </row>
    <row r="159" spans="1:64" x14ac:dyDescent="0.2">
      <c r="A159" s="57" t="s">
        <v>225</v>
      </c>
      <c r="B159" s="58">
        <f>VLOOKUP($A159,'S0 remplacer avec S44'!$C:$BQ,32,0)</f>
        <v>81.400000000000006</v>
      </c>
      <c r="C159" s="58">
        <f>VLOOKUP($A159,'S0 remplacer avec S44'!$C:$BQ,39,0)</f>
        <v>0</v>
      </c>
      <c r="D159" s="58">
        <f>VLOOKUP($A159,'S0 remplacer avec S44'!$C:$BQ,40,0)</f>
        <v>8</v>
      </c>
      <c r="E159" s="58">
        <f>VLOOKUP($A159,'S0 remplacer avec S44'!$C:$BQ,22,0)</f>
        <v>555.61907499999995</v>
      </c>
      <c r="F159" s="66">
        <f>VLOOKUP($A159,'S0 remplacer avec S44'!$C:$BQ,29,0)</f>
        <v>120</v>
      </c>
      <c r="G159" s="66">
        <f>VLOOKUP($A159,'S0 remplacer avec S44'!$C:$BQ,30,0)</f>
        <v>255</v>
      </c>
      <c r="H159" s="66">
        <f>VLOOKUP($A159,'S0 remplacer avec S44'!$C:$BQ,52,0)</f>
        <v>46.4</v>
      </c>
      <c r="I159" s="66">
        <f>VLOOKUP($A159,'S0 remplacer avec S44'!$C:$BQ,59,0)</f>
        <v>0</v>
      </c>
      <c r="J159" s="66">
        <f>VLOOKUP($A159,'S0 remplacer avec S44'!$C:$BQ,60,0)</f>
        <v>0</v>
      </c>
      <c r="K159" s="58">
        <f>VLOOKUP($A159,'S45'!$C:$BQ,32,0)</f>
        <v>81.400000000000006</v>
      </c>
      <c r="L159" s="58">
        <f>VLOOKUP($A159,'S45'!$C:$BQ,39,0)</f>
        <v>0</v>
      </c>
      <c r="M159" s="58">
        <f>VLOOKUP($A159,'S45'!$C:$BQ,40,0)</f>
        <v>8</v>
      </c>
      <c r="N159" s="58">
        <f>VLOOKUP($A159,'S45'!$C:$BQ,22,0)</f>
        <v>587.63405499999999</v>
      </c>
      <c r="O159" s="66">
        <f>VLOOKUP($A159,'S45'!$C:$BQ,29,0)</f>
        <v>88</v>
      </c>
      <c r="P159" s="66">
        <f>VLOOKUP($A159,'S45'!$C:$BQ,30,0)</f>
        <v>223</v>
      </c>
      <c r="Q159" s="66">
        <f>VLOOKUP($A159,'S45'!$C:$BQ,52,0)</f>
        <v>47.4</v>
      </c>
      <c r="R159" s="66">
        <f>VLOOKUP($A159,'S45'!$C:$BQ,59,0)</f>
        <v>0</v>
      </c>
      <c r="S159" s="66">
        <f>VLOOKUP($A159,'S45'!$C:$BQ,60,0)</f>
        <v>0</v>
      </c>
      <c r="T159" s="58">
        <f>VLOOKUP($A159,'S46'!$C:$BQ,32,0)</f>
        <v>82.4</v>
      </c>
      <c r="U159" s="58">
        <f>VLOOKUP($A159,'S46'!$C:$BQ,39,0)</f>
        <v>0</v>
      </c>
      <c r="V159" s="58">
        <f>VLOOKUP($A159,'S46'!$C:$BQ,40,0)</f>
        <v>7</v>
      </c>
      <c r="W159" s="58">
        <f>VLOOKUP($A159,'S46'!$C:$BQ,22,0)</f>
        <v>588.16729499999997</v>
      </c>
      <c r="X159" s="66">
        <f>VLOOKUP($A159,'S46'!$C:$BQ,29,0)</f>
        <v>88</v>
      </c>
      <c r="Y159" s="66">
        <f>VLOOKUP($A159,'S46'!$C:$BQ,30,0)</f>
        <v>223</v>
      </c>
      <c r="Z159" s="66">
        <f>VLOOKUP($A159,'S46'!$C:$BQ,52,0)</f>
        <v>49.4</v>
      </c>
      <c r="AA159" s="66">
        <f>VLOOKUP($A159,'S46'!$C:$BQ,59,0)</f>
        <v>0</v>
      </c>
      <c r="AB159" s="66">
        <f>VLOOKUP($A159,'S46'!$C:$BQ,60,0)</f>
        <v>0</v>
      </c>
      <c r="AC159" s="58" t="e">
        <f>VLOOKUP($A159,'S47'!$C:$BQ,32,0)</f>
        <v>#N/A</v>
      </c>
      <c r="AD159" s="58" t="e">
        <f>VLOOKUP($A159,'S47'!$C:$BQ,39,0)</f>
        <v>#N/A</v>
      </c>
      <c r="AE159" s="58" t="e">
        <f>VLOOKUP($A159,'S47'!$C:$BQ,40,0)</f>
        <v>#N/A</v>
      </c>
      <c r="AF159" s="58" t="e">
        <f>VLOOKUP($A159,'S47'!$C:$BQ,22,0)</f>
        <v>#N/A</v>
      </c>
      <c r="AG159" s="66" t="e">
        <f>VLOOKUP($A159,'S47'!$C:$BQ,29,0)</f>
        <v>#N/A</v>
      </c>
      <c r="AH159" s="66" t="e">
        <f>VLOOKUP($A159,'S47'!$C:$BQ,30,0)</f>
        <v>#N/A</v>
      </c>
      <c r="AI159" s="66" t="e">
        <f>VLOOKUP($A159,'S47'!$C:$BQ,52,0)</f>
        <v>#N/A</v>
      </c>
      <c r="AJ159" s="66" t="e">
        <f>VLOOKUP($A159,'S47'!$C:$BQ,59,0)</f>
        <v>#N/A</v>
      </c>
      <c r="AK159" s="66" t="e">
        <f>VLOOKUP($A159,'S47'!$C:$BQ,60,0)</f>
        <v>#N/A</v>
      </c>
      <c r="AL159" s="58" t="e">
        <f>VLOOKUP($A159,'S48'!$C:$BQ,32,0)</f>
        <v>#N/A</v>
      </c>
      <c r="AM159" s="58" t="e">
        <f>VLOOKUP($A159,'S48'!$C:$BQ,39,0)</f>
        <v>#N/A</v>
      </c>
      <c r="AN159" s="58" t="e">
        <f>VLOOKUP($A159,'S48'!$C:$BQ,40,0)</f>
        <v>#N/A</v>
      </c>
      <c r="AO159" s="58" t="e">
        <f>VLOOKUP($A159,'S48'!$C:$BQ,22,0)</f>
        <v>#N/A</v>
      </c>
      <c r="AP159" s="66" t="e">
        <f>VLOOKUP($A159,'S48'!$C:$BQ,29,0)</f>
        <v>#N/A</v>
      </c>
      <c r="AQ159" s="66" t="e">
        <f>VLOOKUP($A159,'S48'!$C:$BQ,30,0)</f>
        <v>#N/A</v>
      </c>
      <c r="AR159" s="66" t="e">
        <f>VLOOKUP($A159,'S48'!$C:$BQ,52,0)</f>
        <v>#N/A</v>
      </c>
      <c r="AS159" s="66" t="e">
        <f>VLOOKUP($A159,'S48'!$C:$BQ,59,0)</f>
        <v>#N/A</v>
      </c>
      <c r="AT159" s="66" t="e">
        <f>VLOOKUP($A159,'S48'!$C:$BQ,60,0)</f>
        <v>#N/A</v>
      </c>
      <c r="AU159" s="58" t="e">
        <f>VLOOKUP($A159,'S49'!$C:$BQ,32,0)</f>
        <v>#N/A</v>
      </c>
      <c r="AV159" s="58" t="e">
        <f>VLOOKUP($A159,'S49'!$C:$BQ,39,0)</f>
        <v>#N/A</v>
      </c>
      <c r="AW159" s="58" t="e">
        <f>VLOOKUP($A159,'S49'!$C:$BQ,40,0)</f>
        <v>#N/A</v>
      </c>
      <c r="AX159" s="58" t="e">
        <f>VLOOKUP($A159,'S49'!$C:$BQ,22,0)</f>
        <v>#N/A</v>
      </c>
      <c r="AY159" s="66" t="e">
        <f>VLOOKUP($A159,'S49'!$C:$BQ,29,0)</f>
        <v>#N/A</v>
      </c>
      <c r="AZ159" s="66" t="e">
        <f>VLOOKUP($A159,'S49'!$C:$BQ,30,0)</f>
        <v>#N/A</v>
      </c>
      <c r="BA159" s="66" t="e">
        <f>VLOOKUP($A159,'S49'!$C:$BQ,52,0)</f>
        <v>#N/A</v>
      </c>
      <c r="BB159" s="66" t="e">
        <f>VLOOKUP($A159,'S49'!$C:$BQ,59,0)</f>
        <v>#N/A</v>
      </c>
      <c r="BC159" s="66" t="e">
        <f>VLOOKUP($A159,'S49'!$C:$BQ,60,0)</f>
        <v>#N/A</v>
      </c>
      <c r="BD159" s="58" t="e">
        <f>VLOOKUP($A159,'S50'!$C:$BQ,32,0)</f>
        <v>#N/A</v>
      </c>
      <c r="BE159" s="58" t="e">
        <f>VLOOKUP($A159,'S50'!$C:$BQ,39,0)</f>
        <v>#N/A</v>
      </c>
      <c r="BF159" s="58" t="e">
        <f>VLOOKUP($A159,'S50'!$C:$BQ,40,0)</f>
        <v>#N/A</v>
      </c>
      <c r="BG159" s="58" t="e">
        <f>VLOOKUP($A159,'S50'!$C:$BQ,22,0)</f>
        <v>#N/A</v>
      </c>
      <c r="BH159" s="66" t="e">
        <f>VLOOKUP($A159,'S50'!$C:$BQ,29,0)</f>
        <v>#N/A</v>
      </c>
      <c r="BI159" s="66" t="e">
        <f>VLOOKUP($A159,'S50'!$C:$BQ,30,0)</f>
        <v>#N/A</v>
      </c>
      <c r="BJ159" s="66" t="e">
        <f>VLOOKUP($A159,'S50'!$C:$BQ,52,0)</f>
        <v>#N/A</v>
      </c>
      <c r="BK159" s="66" t="e">
        <f>VLOOKUP($A159,'S50'!$C:$BQ,59,0)</f>
        <v>#N/A</v>
      </c>
      <c r="BL159" s="66" t="e">
        <f>VLOOKUP($A159,'S50'!$C:$BQ,60,0)</f>
        <v>#N/A</v>
      </c>
    </row>
    <row r="160" spans="1:64" x14ac:dyDescent="0.2">
      <c r="A160" s="57" t="s">
        <v>226</v>
      </c>
      <c r="B160" s="58">
        <f>VLOOKUP($A160,'S0 remplacer avec S44'!$C:$BQ,32,0)</f>
        <v>303.89999999999998</v>
      </c>
      <c r="C160" s="58">
        <f>VLOOKUP($A160,'S0 remplacer avec S44'!$C:$BQ,39,0)</f>
        <v>0</v>
      </c>
      <c r="D160" s="58">
        <f>VLOOKUP($A160,'S0 remplacer avec S44'!$C:$BQ,40,0)</f>
        <v>0</v>
      </c>
      <c r="E160" s="58">
        <f>VLOOKUP($A160,'S0 remplacer avec S44'!$C:$BQ,22,0)</f>
        <v>2544.5034099999998</v>
      </c>
      <c r="F160" s="66">
        <f>VLOOKUP($A160,'S0 remplacer avec S44'!$C:$BQ,29,0)</f>
        <v>0</v>
      </c>
      <c r="G160" s="66">
        <f>VLOOKUP($A160,'S0 remplacer avec S44'!$C:$BQ,30,0)</f>
        <v>0</v>
      </c>
      <c r="H160" s="66">
        <f>VLOOKUP($A160,'S0 remplacer avec S44'!$C:$BQ,52,0)</f>
        <v>198.2</v>
      </c>
      <c r="I160" s="66">
        <f>VLOOKUP($A160,'S0 remplacer avec S44'!$C:$BQ,59,0)</f>
        <v>0</v>
      </c>
      <c r="J160" s="66">
        <f>VLOOKUP($A160,'S0 remplacer avec S44'!$C:$BQ,60,0)</f>
        <v>0</v>
      </c>
      <c r="K160" s="58">
        <f>VLOOKUP($A160,'S45'!$C:$BQ,32,0)</f>
        <v>307.89999999999998</v>
      </c>
      <c r="L160" s="58">
        <f>VLOOKUP($A160,'S45'!$C:$BQ,39,0)</f>
        <v>0</v>
      </c>
      <c r="M160" s="58">
        <f>VLOOKUP($A160,'S45'!$C:$BQ,40,0)</f>
        <v>0</v>
      </c>
      <c r="N160" s="58">
        <f>VLOOKUP($A160,'S45'!$C:$BQ,22,0)</f>
        <v>2551.28955</v>
      </c>
      <c r="O160" s="66">
        <f>VLOOKUP($A160,'S45'!$C:$BQ,29,0)</f>
        <v>0</v>
      </c>
      <c r="P160" s="66">
        <f>VLOOKUP($A160,'S45'!$C:$BQ,30,0)</f>
        <v>0</v>
      </c>
      <c r="Q160" s="66">
        <f>VLOOKUP($A160,'S45'!$C:$BQ,52,0)</f>
        <v>200.2</v>
      </c>
      <c r="R160" s="66">
        <f>VLOOKUP($A160,'S45'!$C:$BQ,59,0)</f>
        <v>0</v>
      </c>
      <c r="S160" s="66">
        <f>VLOOKUP($A160,'S45'!$C:$BQ,60,0)</f>
        <v>0</v>
      </c>
      <c r="T160" s="58">
        <f>VLOOKUP($A160,'S46'!$C:$BQ,32,0)</f>
        <v>308.89999999999998</v>
      </c>
      <c r="U160" s="58">
        <f>VLOOKUP($A160,'S46'!$C:$BQ,39,0)</f>
        <v>0</v>
      </c>
      <c r="V160" s="58">
        <f>VLOOKUP($A160,'S46'!$C:$BQ,40,0)</f>
        <v>0</v>
      </c>
      <c r="W160" s="58">
        <f>VLOOKUP($A160,'S46'!$C:$BQ,22,0)</f>
        <v>2553.2126499999999</v>
      </c>
      <c r="X160" s="66">
        <f>VLOOKUP($A160,'S46'!$C:$BQ,29,0)</f>
        <v>0</v>
      </c>
      <c r="Y160" s="66">
        <f>VLOOKUP($A160,'S46'!$C:$BQ,30,0)</f>
        <v>0</v>
      </c>
      <c r="Z160" s="66">
        <f>VLOOKUP($A160,'S46'!$C:$BQ,52,0)</f>
        <v>200.2</v>
      </c>
      <c r="AA160" s="66">
        <f>VLOOKUP($A160,'S46'!$C:$BQ,59,0)</f>
        <v>0</v>
      </c>
      <c r="AB160" s="66">
        <f>VLOOKUP($A160,'S46'!$C:$BQ,60,0)</f>
        <v>0</v>
      </c>
      <c r="AC160" s="58" t="e">
        <f>VLOOKUP($A160,'S47'!$C:$BQ,32,0)</f>
        <v>#N/A</v>
      </c>
      <c r="AD160" s="58" t="e">
        <f>VLOOKUP($A160,'S47'!$C:$BQ,39,0)</f>
        <v>#N/A</v>
      </c>
      <c r="AE160" s="58" t="e">
        <f>VLOOKUP($A160,'S47'!$C:$BQ,40,0)</f>
        <v>#N/A</v>
      </c>
      <c r="AF160" s="58" t="e">
        <f>VLOOKUP($A160,'S47'!$C:$BQ,22,0)</f>
        <v>#N/A</v>
      </c>
      <c r="AG160" s="66" t="e">
        <f>VLOOKUP($A160,'S47'!$C:$BQ,29,0)</f>
        <v>#N/A</v>
      </c>
      <c r="AH160" s="66" t="e">
        <f>VLOOKUP($A160,'S47'!$C:$BQ,30,0)</f>
        <v>#N/A</v>
      </c>
      <c r="AI160" s="66" t="e">
        <f>VLOOKUP($A160,'S47'!$C:$BQ,52,0)</f>
        <v>#N/A</v>
      </c>
      <c r="AJ160" s="66" t="e">
        <f>VLOOKUP($A160,'S47'!$C:$BQ,59,0)</f>
        <v>#N/A</v>
      </c>
      <c r="AK160" s="66" t="e">
        <f>VLOOKUP($A160,'S47'!$C:$BQ,60,0)</f>
        <v>#N/A</v>
      </c>
      <c r="AL160" s="58" t="e">
        <f>VLOOKUP($A160,'S48'!$C:$BQ,32,0)</f>
        <v>#N/A</v>
      </c>
      <c r="AM160" s="58" t="e">
        <f>VLOOKUP($A160,'S48'!$C:$BQ,39,0)</f>
        <v>#N/A</v>
      </c>
      <c r="AN160" s="58" t="e">
        <f>VLOOKUP($A160,'S48'!$C:$BQ,40,0)</f>
        <v>#N/A</v>
      </c>
      <c r="AO160" s="58" t="e">
        <f>VLOOKUP($A160,'S48'!$C:$BQ,22,0)</f>
        <v>#N/A</v>
      </c>
      <c r="AP160" s="66" t="e">
        <f>VLOOKUP($A160,'S48'!$C:$BQ,29,0)</f>
        <v>#N/A</v>
      </c>
      <c r="AQ160" s="66" t="e">
        <f>VLOOKUP($A160,'S48'!$C:$BQ,30,0)</f>
        <v>#N/A</v>
      </c>
      <c r="AR160" s="66" t="e">
        <f>VLOOKUP($A160,'S48'!$C:$BQ,52,0)</f>
        <v>#N/A</v>
      </c>
      <c r="AS160" s="66" t="e">
        <f>VLOOKUP($A160,'S48'!$C:$BQ,59,0)</f>
        <v>#N/A</v>
      </c>
      <c r="AT160" s="66" t="e">
        <f>VLOOKUP($A160,'S48'!$C:$BQ,60,0)</f>
        <v>#N/A</v>
      </c>
      <c r="AU160" s="58" t="e">
        <f>VLOOKUP($A160,'S49'!$C:$BQ,32,0)</f>
        <v>#N/A</v>
      </c>
      <c r="AV160" s="58" t="e">
        <f>VLOOKUP($A160,'S49'!$C:$BQ,39,0)</f>
        <v>#N/A</v>
      </c>
      <c r="AW160" s="58" t="e">
        <f>VLOOKUP($A160,'S49'!$C:$BQ,40,0)</f>
        <v>#N/A</v>
      </c>
      <c r="AX160" s="58" t="e">
        <f>VLOOKUP($A160,'S49'!$C:$BQ,22,0)</f>
        <v>#N/A</v>
      </c>
      <c r="AY160" s="66" t="e">
        <f>VLOOKUP($A160,'S49'!$C:$BQ,29,0)</f>
        <v>#N/A</v>
      </c>
      <c r="AZ160" s="66" t="e">
        <f>VLOOKUP($A160,'S49'!$C:$BQ,30,0)</f>
        <v>#N/A</v>
      </c>
      <c r="BA160" s="66" t="e">
        <f>VLOOKUP($A160,'S49'!$C:$BQ,52,0)</f>
        <v>#N/A</v>
      </c>
      <c r="BB160" s="66" t="e">
        <f>VLOOKUP($A160,'S49'!$C:$BQ,59,0)</f>
        <v>#N/A</v>
      </c>
      <c r="BC160" s="66" t="e">
        <f>VLOOKUP($A160,'S49'!$C:$BQ,60,0)</f>
        <v>#N/A</v>
      </c>
      <c r="BD160" s="58" t="e">
        <f>VLOOKUP($A160,'S50'!$C:$BQ,32,0)</f>
        <v>#N/A</v>
      </c>
      <c r="BE160" s="58" t="e">
        <f>VLOOKUP($A160,'S50'!$C:$BQ,39,0)</f>
        <v>#N/A</v>
      </c>
      <c r="BF160" s="58" t="e">
        <f>VLOOKUP($A160,'S50'!$C:$BQ,40,0)</f>
        <v>#N/A</v>
      </c>
      <c r="BG160" s="58" t="e">
        <f>VLOOKUP($A160,'S50'!$C:$BQ,22,0)</f>
        <v>#N/A</v>
      </c>
      <c r="BH160" s="66" t="e">
        <f>VLOOKUP($A160,'S50'!$C:$BQ,29,0)</f>
        <v>#N/A</v>
      </c>
      <c r="BI160" s="66" t="e">
        <f>VLOOKUP($A160,'S50'!$C:$BQ,30,0)</f>
        <v>#N/A</v>
      </c>
      <c r="BJ160" s="66" t="e">
        <f>VLOOKUP($A160,'S50'!$C:$BQ,52,0)</f>
        <v>#N/A</v>
      </c>
      <c r="BK160" s="66" t="e">
        <f>VLOOKUP($A160,'S50'!$C:$BQ,59,0)</f>
        <v>#N/A</v>
      </c>
      <c r="BL160" s="66" t="e">
        <f>VLOOKUP($A160,'S50'!$C:$BQ,60,0)</f>
        <v>#N/A</v>
      </c>
    </row>
    <row r="161" spans="1:64" x14ac:dyDescent="0.2">
      <c r="A161" s="57" t="s">
        <v>227</v>
      </c>
      <c r="B161" s="58">
        <f>VLOOKUP($A161,'S0 remplacer avec S44'!$C:$BQ,32,0)</f>
        <v>91.2</v>
      </c>
      <c r="C161" s="58">
        <f>VLOOKUP($A161,'S0 remplacer avec S44'!$C:$BQ,39,0)</f>
        <v>143</v>
      </c>
      <c r="D161" s="58">
        <f>VLOOKUP($A161,'S0 remplacer avec S44'!$C:$BQ,40,0)</f>
        <v>190</v>
      </c>
      <c r="E161" s="58">
        <f>VLOOKUP($A161,'S0 remplacer avec S44'!$C:$BQ,22,0)</f>
        <v>1846.7188699999999</v>
      </c>
      <c r="F161" s="66">
        <f>VLOOKUP($A161,'S0 remplacer avec S44'!$C:$BQ,29,0)</f>
        <v>278</v>
      </c>
      <c r="G161" s="66">
        <f>VLOOKUP($A161,'S0 remplacer avec S44'!$C:$BQ,30,0)</f>
        <v>703</v>
      </c>
      <c r="H161" s="66">
        <f>VLOOKUP($A161,'S0 remplacer avec S44'!$C:$BQ,52,0)</f>
        <v>122</v>
      </c>
      <c r="I161" s="66">
        <f>VLOOKUP($A161,'S0 remplacer avec S44'!$C:$BQ,59,0)</f>
        <v>0</v>
      </c>
      <c r="J161" s="66">
        <f>VLOOKUP($A161,'S0 remplacer avec S44'!$C:$BQ,60,0)</f>
        <v>21</v>
      </c>
      <c r="K161" s="58">
        <f>VLOOKUP($A161,'S45'!$C:$BQ,32,0)</f>
        <v>92.2</v>
      </c>
      <c r="L161" s="58">
        <f>VLOOKUP($A161,'S45'!$C:$BQ,39,0)</f>
        <v>142</v>
      </c>
      <c r="M161" s="58">
        <f>VLOOKUP($A161,'S45'!$C:$BQ,40,0)</f>
        <v>189</v>
      </c>
      <c r="N161" s="58">
        <f>VLOOKUP($A161,'S45'!$C:$BQ,22,0)</f>
        <v>1851.99739</v>
      </c>
      <c r="O161" s="66">
        <f>VLOOKUP($A161,'S45'!$C:$BQ,29,0)</f>
        <v>273</v>
      </c>
      <c r="P161" s="66">
        <f>VLOOKUP($A161,'S45'!$C:$BQ,30,0)</f>
        <v>698</v>
      </c>
      <c r="Q161" s="66">
        <f>VLOOKUP($A161,'S45'!$C:$BQ,52,0)</f>
        <v>125</v>
      </c>
      <c r="R161" s="66">
        <f>VLOOKUP($A161,'S45'!$C:$BQ,59,0)</f>
        <v>0</v>
      </c>
      <c r="S161" s="66">
        <f>VLOOKUP($A161,'S45'!$C:$BQ,60,0)</f>
        <v>18</v>
      </c>
      <c r="T161" s="58">
        <f>VLOOKUP($A161,'S46'!$C:$BQ,32,0)</f>
        <v>92.7</v>
      </c>
      <c r="U161" s="58">
        <f>VLOOKUP($A161,'S46'!$C:$BQ,39,0)</f>
        <v>141</v>
      </c>
      <c r="V161" s="58">
        <f>VLOOKUP($A161,'S46'!$C:$BQ,40,0)</f>
        <v>188</v>
      </c>
      <c r="W161" s="58">
        <f>VLOOKUP($A161,'S46'!$C:$BQ,22,0)</f>
        <v>1853.55486</v>
      </c>
      <c r="X161" s="66">
        <f>VLOOKUP($A161,'S46'!$C:$BQ,29,0)</f>
        <v>271</v>
      </c>
      <c r="Y161" s="66">
        <f>VLOOKUP($A161,'S46'!$C:$BQ,30,0)</f>
        <v>696</v>
      </c>
      <c r="Z161" s="66">
        <f>VLOOKUP($A161,'S46'!$C:$BQ,52,0)</f>
        <v>130</v>
      </c>
      <c r="AA161" s="66">
        <f>VLOOKUP($A161,'S46'!$C:$BQ,59,0)</f>
        <v>0</v>
      </c>
      <c r="AB161" s="66">
        <f>VLOOKUP($A161,'S46'!$C:$BQ,60,0)</f>
        <v>13</v>
      </c>
      <c r="AC161" s="58" t="e">
        <f>VLOOKUP($A161,'S47'!$C:$BQ,32,0)</f>
        <v>#N/A</v>
      </c>
      <c r="AD161" s="58" t="e">
        <f>VLOOKUP($A161,'S47'!$C:$BQ,39,0)</f>
        <v>#N/A</v>
      </c>
      <c r="AE161" s="58" t="e">
        <f>VLOOKUP($A161,'S47'!$C:$BQ,40,0)</f>
        <v>#N/A</v>
      </c>
      <c r="AF161" s="58" t="e">
        <f>VLOOKUP($A161,'S47'!$C:$BQ,22,0)</f>
        <v>#N/A</v>
      </c>
      <c r="AG161" s="66" t="e">
        <f>VLOOKUP($A161,'S47'!$C:$BQ,29,0)</f>
        <v>#N/A</v>
      </c>
      <c r="AH161" s="66" t="e">
        <f>VLOOKUP($A161,'S47'!$C:$BQ,30,0)</f>
        <v>#N/A</v>
      </c>
      <c r="AI161" s="66" t="e">
        <f>VLOOKUP($A161,'S47'!$C:$BQ,52,0)</f>
        <v>#N/A</v>
      </c>
      <c r="AJ161" s="66" t="e">
        <f>VLOOKUP($A161,'S47'!$C:$BQ,59,0)</f>
        <v>#N/A</v>
      </c>
      <c r="AK161" s="66" t="e">
        <f>VLOOKUP($A161,'S47'!$C:$BQ,60,0)</f>
        <v>#N/A</v>
      </c>
      <c r="AL161" s="58" t="e">
        <f>VLOOKUP($A161,'S48'!$C:$BQ,32,0)</f>
        <v>#N/A</v>
      </c>
      <c r="AM161" s="58" t="e">
        <f>VLOOKUP($A161,'S48'!$C:$BQ,39,0)</f>
        <v>#N/A</v>
      </c>
      <c r="AN161" s="58" t="e">
        <f>VLOOKUP($A161,'S48'!$C:$BQ,40,0)</f>
        <v>#N/A</v>
      </c>
      <c r="AO161" s="58" t="e">
        <f>VLOOKUP($A161,'S48'!$C:$BQ,22,0)</f>
        <v>#N/A</v>
      </c>
      <c r="AP161" s="66" t="e">
        <f>VLOOKUP($A161,'S48'!$C:$BQ,29,0)</f>
        <v>#N/A</v>
      </c>
      <c r="AQ161" s="66" t="e">
        <f>VLOOKUP($A161,'S48'!$C:$BQ,30,0)</f>
        <v>#N/A</v>
      </c>
      <c r="AR161" s="66" t="e">
        <f>VLOOKUP($A161,'S48'!$C:$BQ,52,0)</f>
        <v>#N/A</v>
      </c>
      <c r="AS161" s="66" t="e">
        <f>VLOOKUP($A161,'S48'!$C:$BQ,59,0)</f>
        <v>#N/A</v>
      </c>
      <c r="AT161" s="66" t="e">
        <f>VLOOKUP($A161,'S48'!$C:$BQ,60,0)</f>
        <v>#N/A</v>
      </c>
      <c r="AU161" s="58" t="e">
        <f>VLOOKUP($A161,'S49'!$C:$BQ,32,0)</f>
        <v>#N/A</v>
      </c>
      <c r="AV161" s="58" t="e">
        <f>VLOOKUP($A161,'S49'!$C:$BQ,39,0)</f>
        <v>#N/A</v>
      </c>
      <c r="AW161" s="58" t="e">
        <f>VLOOKUP($A161,'S49'!$C:$BQ,40,0)</f>
        <v>#N/A</v>
      </c>
      <c r="AX161" s="58" t="e">
        <f>VLOOKUP($A161,'S49'!$C:$BQ,22,0)</f>
        <v>#N/A</v>
      </c>
      <c r="AY161" s="66" t="e">
        <f>VLOOKUP($A161,'S49'!$C:$BQ,29,0)</f>
        <v>#N/A</v>
      </c>
      <c r="AZ161" s="66" t="e">
        <f>VLOOKUP($A161,'S49'!$C:$BQ,30,0)</f>
        <v>#N/A</v>
      </c>
      <c r="BA161" s="66" t="e">
        <f>VLOOKUP($A161,'S49'!$C:$BQ,52,0)</f>
        <v>#N/A</v>
      </c>
      <c r="BB161" s="66" t="e">
        <f>VLOOKUP($A161,'S49'!$C:$BQ,59,0)</f>
        <v>#N/A</v>
      </c>
      <c r="BC161" s="66" t="e">
        <f>VLOOKUP($A161,'S49'!$C:$BQ,60,0)</f>
        <v>#N/A</v>
      </c>
      <c r="BD161" s="58" t="e">
        <f>VLOOKUP($A161,'S50'!$C:$BQ,32,0)</f>
        <v>#N/A</v>
      </c>
      <c r="BE161" s="58" t="e">
        <f>VLOOKUP($A161,'S50'!$C:$BQ,39,0)</f>
        <v>#N/A</v>
      </c>
      <c r="BF161" s="58" t="e">
        <f>VLOOKUP($A161,'S50'!$C:$BQ,40,0)</f>
        <v>#N/A</v>
      </c>
      <c r="BG161" s="58" t="e">
        <f>VLOOKUP($A161,'S50'!$C:$BQ,22,0)</f>
        <v>#N/A</v>
      </c>
      <c r="BH161" s="66" t="e">
        <f>VLOOKUP($A161,'S50'!$C:$BQ,29,0)</f>
        <v>#N/A</v>
      </c>
      <c r="BI161" s="66" t="e">
        <f>VLOOKUP($A161,'S50'!$C:$BQ,30,0)</f>
        <v>#N/A</v>
      </c>
      <c r="BJ161" s="66" t="e">
        <f>VLOOKUP($A161,'S50'!$C:$BQ,52,0)</f>
        <v>#N/A</v>
      </c>
      <c r="BK161" s="66" t="e">
        <f>VLOOKUP($A161,'S50'!$C:$BQ,59,0)</f>
        <v>#N/A</v>
      </c>
      <c r="BL161" s="66" t="e">
        <f>VLOOKUP($A161,'S50'!$C:$BQ,60,0)</f>
        <v>#N/A</v>
      </c>
    </row>
    <row r="162" spans="1:64" x14ac:dyDescent="0.2">
      <c r="A162" s="57" t="s">
        <v>228</v>
      </c>
      <c r="B162" s="58">
        <f>VLOOKUP($A162,'S0 remplacer avec S44'!$C:$BQ,32,0)</f>
        <v>163.30000000000001</v>
      </c>
      <c r="C162" s="58">
        <f>VLOOKUP($A162,'S0 remplacer avec S44'!$C:$BQ,39,0)</f>
        <v>63</v>
      </c>
      <c r="D162" s="58">
        <f>VLOOKUP($A162,'S0 remplacer avec S44'!$C:$BQ,40,0)</f>
        <v>109</v>
      </c>
      <c r="E162" s="58">
        <f>VLOOKUP($A162,'S0 remplacer avec S44'!$C:$BQ,22,0)</f>
        <v>1729.8518449999999</v>
      </c>
      <c r="F162" s="66">
        <f>VLOOKUP($A162,'S0 remplacer avec S44'!$C:$BQ,29,0)</f>
        <v>328</v>
      </c>
      <c r="G162" s="66">
        <f>VLOOKUP($A162,'S0 remplacer avec S44'!$C:$BQ,30,0)</f>
        <v>740</v>
      </c>
      <c r="H162" s="66">
        <f>VLOOKUP($A162,'S0 remplacer avec S44'!$C:$BQ,52,0)</f>
        <v>108.6</v>
      </c>
      <c r="I162" s="66">
        <f>VLOOKUP($A162,'S0 remplacer avec S44'!$C:$BQ,59,0)</f>
        <v>7</v>
      </c>
      <c r="J162" s="66">
        <f>VLOOKUP($A162,'S0 remplacer avec S44'!$C:$BQ,60,0)</f>
        <v>30</v>
      </c>
      <c r="K162" s="58">
        <f>VLOOKUP($A162,'S45'!$C:$BQ,32,0)</f>
        <v>171.8</v>
      </c>
      <c r="L162" s="58">
        <f>VLOOKUP($A162,'S45'!$C:$BQ,39,0)</f>
        <v>55</v>
      </c>
      <c r="M162" s="58">
        <f>VLOOKUP($A162,'S45'!$C:$BQ,40,0)</f>
        <v>100</v>
      </c>
      <c r="N162" s="58">
        <f>VLOOKUP($A162,'S45'!$C:$BQ,22,0)</f>
        <v>1820.966885</v>
      </c>
      <c r="O162" s="66">
        <f>VLOOKUP($A162,'S45'!$C:$BQ,29,0)</f>
        <v>237</v>
      </c>
      <c r="P162" s="66">
        <f>VLOOKUP($A162,'S45'!$C:$BQ,30,0)</f>
        <v>648</v>
      </c>
      <c r="Q162" s="66">
        <f>VLOOKUP($A162,'S45'!$C:$BQ,52,0)</f>
        <v>110.6</v>
      </c>
      <c r="R162" s="66">
        <f>VLOOKUP($A162,'S45'!$C:$BQ,59,0)</f>
        <v>5</v>
      </c>
      <c r="S162" s="66">
        <f>VLOOKUP($A162,'S45'!$C:$BQ,60,0)</f>
        <v>28</v>
      </c>
      <c r="T162" s="58">
        <f>VLOOKUP($A162,'S46'!$C:$BQ,32,0)</f>
        <v>170.8</v>
      </c>
      <c r="U162" s="58">
        <f>VLOOKUP($A162,'S46'!$C:$BQ,39,0)</f>
        <v>56</v>
      </c>
      <c r="V162" s="58">
        <f>VLOOKUP($A162,'S46'!$C:$BQ,40,0)</f>
        <v>101</v>
      </c>
      <c r="W162" s="58">
        <f>VLOOKUP($A162,'S46'!$C:$BQ,22,0)</f>
        <v>1823.235725</v>
      </c>
      <c r="X162" s="66">
        <f>VLOOKUP($A162,'S46'!$C:$BQ,29,0)</f>
        <v>235</v>
      </c>
      <c r="Y162" s="66">
        <f>VLOOKUP($A162,'S46'!$C:$BQ,30,0)</f>
        <v>646</v>
      </c>
      <c r="Z162" s="66">
        <f>VLOOKUP($A162,'S46'!$C:$BQ,52,0)</f>
        <v>110.6</v>
      </c>
      <c r="AA162" s="66">
        <f>VLOOKUP($A162,'S46'!$C:$BQ,59,0)</f>
        <v>5</v>
      </c>
      <c r="AB162" s="66">
        <f>VLOOKUP($A162,'S46'!$C:$BQ,60,0)</f>
        <v>28</v>
      </c>
      <c r="AC162" s="58" t="e">
        <f>VLOOKUP($A162,'S47'!$C:$BQ,32,0)</f>
        <v>#N/A</v>
      </c>
      <c r="AD162" s="58" t="e">
        <f>VLOOKUP($A162,'S47'!$C:$BQ,39,0)</f>
        <v>#N/A</v>
      </c>
      <c r="AE162" s="58" t="e">
        <f>VLOOKUP($A162,'S47'!$C:$BQ,40,0)</f>
        <v>#N/A</v>
      </c>
      <c r="AF162" s="58" t="e">
        <f>VLOOKUP($A162,'S47'!$C:$BQ,22,0)</f>
        <v>#N/A</v>
      </c>
      <c r="AG162" s="66" t="e">
        <f>VLOOKUP($A162,'S47'!$C:$BQ,29,0)</f>
        <v>#N/A</v>
      </c>
      <c r="AH162" s="66" t="e">
        <f>VLOOKUP($A162,'S47'!$C:$BQ,30,0)</f>
        <v>#N/A</v>
      </c>
      <c r="AI162" s="66" t="e">
        <f>VLOOKUP($A162,'S47'!$C:$BQ,52,0)</f>
        <v>#N/A</v>
      </c>
      <c r="AJ162" s="66" t="e">
        <f>VLOOKUP($A162,'S47'!$C:$BQ,59,0)</f>
        <v>#N/A</v>
      </c>
      <c r="AK162" s="66" t="e">
        <f>VLOOKUP($A162,'S47'!$C:$BQ,60,0)</f>
        <v>#N/A</v>
      </c>
      <c r="AL162" s="58" t="e">
        <f>VLOOKUP($A162,'S48'!$C:$BQ,32,0)</f>
        <v>#N/A</v>
      </c>
      <c r="AM162" s="58" t="e">
        <f>VLOOKUP($A162,'S48'!$C:$BQ,39,0)</f>
        <v>#N/A</v>
      </c>
      <c r="AN162" s="58" t="e">
        <f>VLOOKUP($A162,'S48'!$C:$BQ,40,0)</f>
        <v>#N/A</v>
      </c>
      <c r="AO162" s="58" t="e">
        <f>VLOOKUP($A162,'S48'!$C:$BQ,22,0)</f>
        <v>#N/A</v>
      </c>
      <c r="AP162" s="66" t="e">
        <f>VLOOKUP($A162,'S48'!$C:$BQ,29,0)</f>
        <v>#N/A</v>
      </c>
      <c r="AQ162" s="66" t="e">
        <f>VLOOKUP($A162,'S48'!$C:$BQ,30,0)</f>
        <v>#N/A</v>
      </c>
      <c r="AR162" s="66" t="e">
        <f>VLOOKUP($A162,'S48'!$C:$BQ,52,0)</f>
        <v>#N/A</v>
      </c>
      <c r="AS162" s="66" t="e">
        <f>VLOOKUP($A162,'S48'!$C:$BQ,59,0)</f>
        <v>#N/A</v>
      </c>
      <c r="AT162" s="66" t="e">
        <f>VLOOKUP($A162,'S48'!$C:$BQ,60,0)</f>
        <v>#N/A</v>
      </c>
      <c r="AU162" s="58" t="e">
        <f>VLOOKUP($A162,'S49'!$C:$BQ,32,0)</f>
        <v>#N/A</v>
      </c>
      <c r="AV162" s="58" t="e">
        <f>VLOOKUP($A162,'S49'!$C:$BQ,39,0)</f>
        <v>#N/A</v>
      </c>
      <c r="AW162" s="58" t="e">
        <f>VLOOKUP($A162,'S49'!$C:$BQ,40,0)</f>
        <v>#N/A</v>
      </c>
      <c r="AX162" s="58" t="e">
        <f>VLOOKUP($A162,'S49'!$C:$BQ,22,0)</f>
        <v>#N/A</v>
      </c>
      <c r="AY162" s="66" t="e">
        <f>VLOOKUP($A162,'S49'!$C:$BQ,29,0)</f>
        <v>#N/A</v>
      </c>
      <c r="AZ162" s="66" t="e">
        <f>VLOOKUP($A162,'S49'!$C:$BQ,30,0)</f>
        <v>#N/A</v>
      </c>
      <c r="BA162" s="66" t="e">
        <f>VLOOKUP($A162,'S49'!$C:$BQ,52,0)</f>
        <v>#N/A</v>
      </c>
      <c r="BB162" s="66" t="e">
        <f>VLOOKUP($A162,'S49'!$C:$BQ,59,0)</f>
        <v>#N/A</v>
      </c>
      <c r="BC162" s="66" t="e">
        <f>VLOOKUP($A162,'S49'!$C:$BQ,60,0)</f>
        <v>#N/A</v>
      </c>
      <c r="BD162" s="58" t="e">
        <f>VLOOKUP($A162,'S50'!$C:$BQ,32,0)</f>
        <v>#N/A</v>
      </c>
      <c r="BE162" s="58" t="e">
        <f>VLOOKUP($A162,'S50'!$C:$BQ,39,0)</f>
        <v>#N/A</v>
      </c>
      <c r="BF162" s="58" t="e">
        <f>VLOOKUP($A162,'S50'!$C:$BQ,40,0)</f>
        <v>#N/A</v>
      </c>
      <c r="BG162" s="58" t="e">
        <f>VLOOKUP($A162,'S50'!$C:$BQ,22,0)</f>
        <v>#N/A</v>
      </c>
      <c r="BH162" s="66" t="e">
        <f>VLOOKUP($A162,'S50'!$C:$BQ,29,0)</f>
        <v>#N/A</v>
      </c>
      <c r="BI162" s="66" t="e">
        <f>VLOOKUP($A162,'S50'!$C:$BQ,30,0)</f>
        <v>#N/A</v>
      </c>
      <c r="BJ162" s="66" t="e">
        <f>VLOOKUP($A162,'S50'!$C:$BQ,52,0)</f>
        <v>#N/A</v>
      </c>
      <c r="BK162" s="66" t="e">
        <f>VLOOKUP($A162,'S50'!$C:$BQ,59,0)</f>
        <v>#N/A</v>
      </c>
      <c r="BL162" s="66" t="e">
        <f>VLOOKUP($A162,'S50'!$C:$BQ,60,0)</f>
        <v>#N/A</v>
      </c>
    </row>
    <row r="163" spans="1:64" x14ac:dyDescent="0.2">
      <c r="A163" s="57" t="s">
        <v>229</v>
      </c>
      <c r="B163" s="58">
        <f>VLOOKUP($A163,'S0 remplacer avec S44'!$C:$BQ,32,0)</f>
        <v>498</v>
      </c>
      <c r="C163" s="58">
        <f>VLOOKUP($A163,'S0 remplacer avec S44'!$C:$BQ,39,0)</f>
        <v>24</v>
      </c>
      <c r="D163" s="58">
        <f>VLOOKUP($A163,'S0 remplacer avec S44'!$C:$BQ,40,0)</f>
        <v>128</v>
      </c>
      <c r="E163" s="58">
        <f>VLOOKUP($A163,'S0 remplacer avec S44'!$C:$BQ,22,0)</f>
        <v>4739.8393800000003</v>
      </c>
      <c r="F163" s="66">
        <f>VLOOKUP($A163,'S0 remplacer avec S44'!$C:$BQ,29,0)</f>
        <v>0</v>
      </c>
      <c r="G163" s="66">
        <f>VLOOKUP($A163,'S0 remplacer avec S44'!$C:$BQ,30,0)</f>
        <v>948</v>
      </c>
      <c r="H163" s="66">
        <f>VLOOKUP($A163,'S0 remplacer avec S44'!$C:$BQ,52,0)</f>
        <v>360</v>
      </c>
      <c r="I163" s="66">
        <f>VLOOKUP($A163,'S0 remplacer avec S44'!$C:$BQ,59,0)</f>
        <v>0</v>
      </c>
      <c r="J163" s="66">
        <f>VLOOKUP($A163,'S0 remplacer avec S44'!$C:$BQ,60,0)</f>
        <v>0</v>
      </c>
      <c r="K163" s="58">
        <f>VLOOKUP($A163,'S45'!$C:$BQ,32,0)</f>
        <v>518</v>
      </c>
      <c r="L163" s="58">
        <f>VLOOKUP($A163,'S45'!$C:$BQ,39,0)</f>
        <v>4</v>
      </c>
      <c r="M163" s="58">
        <f>VLOOKUP($A163,'S45'!$C:$BQ,40,0)</f>
        <v>108</v>
      </c>
      <c r="N163" s="58">
        <f>VLOOKUP($A163,'S45'!$C:$BQ,22,0)</f>
        <v>4925.7658199999996</v>
      </c>
      <c r="O163" s="66">
        <f>VLOOKUP($A163,'S45'!$C:$BQ,29,0)</f>
        <v>0</v>
      </c>
      <c r="P163" s="66">
        <f>VLOOKUP($A163,'S45'!$C:$BQ,30,0)</f>
        <v>762</v>
      </c>
      <c r="Q163" s="66">
        <f>VLOOKUP($A163,'S45'!$C:$BQ,52,0)</f>
        <v>377</v>
      </c>
      <c r="R163" s="66">
        <f>VLOOKUP($A163,'S45'!$C:$BQ,59,0)</f>
        <v>0</v>
      </c>
      <c r="S163" s="66">
        <f>VLOOKUP($A163,'S45'!$C:$BQ,60,0)</f>
        <v>0</v>
      </c>
      <c r="T163" s="58">
        <f>VLOOKUP($A163,'S46'!$C:$BQ,32,0)</f>
        <v>519.5</v>
      </c>
      <c r="U163" s="58">
        <f>VLOOKUP($A163,'S46'!$C:$BQ,39,0)</f>
        <v>2</v>
      </c>
      <c r="V163" s="58">
        <f>VLOOKUP($A163,'S46'!$C:$BQ,40,0)</f>
        <v>106</v>
      </c>
      <c r="W163" s="58">
        <f>VLOOKUP($A163,'S46'!$C:$BQ,22,0)</f>
        <v>4978.9394000000002</v>
      </c>
      <c r="X163" s="66">
        <f>VLOOKUP($A163,'S46'!$C:$BQ,29,0)</f>
        <v>0</v>
      </c>
      <c r="Y163" s="66">
        <f>VLOOKUP($A163,'S46'!$C:$BQ,30,0)</f>
        <v>708</v>
      </c>
      <c r="Z163" s="66">
        <f>VLOOKUP($A163,'S46'!$C:$BQ,52,0)</f>
        <v>379</v>
      </c>
      <c r="AA163" s="66">
        <f>VLOOKUP($A163,'S46'!$C:$BQ,59,0)</f>
        <v>0</v>
      </c>
      <c r="AB163" s="66">
        <f>VLOOKUP($A163,'S46'!$C:$BQ,60,0)</f>
        <v>0</v>
      </c>
      <c r="AC163" s="58" t="e">
        <f>VLOOKUP($A163,'S47'!$C:$BQ,32,0)</f>
        <v>#N/A</v>
      </c>
      <c r="AD163" s="58" t="e">
        <f>VLOOKUP($A163,'S47'!$C:$BQ,39,0)</f>
        <v>#N/A</v>
      </c>
      <c r="AE163" s="58" t="e">
        <f>VLOOKUP($A163,'S47'!$C:$BQ,40,0)</f>
        <v>#N/A</v>
      </c>
      <c r="AF163" s="58" t="e">
        <f>VLOOKUP($A163,'S47'!$C:$BQ,22,0)</f>
        <v>#N/A</v>
      </c>
      <c r="AG163" s="66" t="e">
        <f>VLOOKUP($A163,'S47'!$C:$BQ,29,0)</f>
        <v>#N/A</v>
      </c>
      <c r="AH163" s="66" t="e">
        <f>VLOOKUP($A163,'S47'!$C:$BQ,30,0)</f>
        <v>#N/A</v>
      </c>
      <c r="AI163" s="66" t="e">
        <f>VLOOKUP($A163,'S47'!$C:$BQ,52,0)</f>
        <v>#N/A</v>
      </c>
      <c r="AJ163" s="66" t="e">
        <f>VLOOKUP($A163,'S47'!$C:$BQ,59,0)</f>
        <v>#N/A</v>
      </c>
      <c r="AK163" s="66" t="e">
        <f>VLOOKUP($A163,'S47'!$C:$BQ,60,0)</f>
        <v>#N/A</v>
      </c>
      <c r="AL163" s="58" t="e">
        <f>VLOOKUP($A163,'S48'!$C:$BQ,32,0)</f>
        <v>#N/A</v>
      </c>
      <c r="AM163" s="58" t="e">
        <f>VLOOKUP($A163,'S48'!$C:$BQ,39,0)</f>
        <v>#N/A</v>
      </c>
      <c r="AN163" s="58" t="e">
        <f>VLOOKUP($A163,'S48'!$C:$BQ,40,0)</f>
        <v>#N/A</v>
      </c>
      <c r="AO163" s="58" t="e">
        <f>VLOOKUP($A163,'S48'!$C:$BQ,22,0)</f>
        <v>#N/A</v>
      </c>
      <c r="AP163" s="66" t="e">
        <f>VLOOKUP($A163,'S48'!$C:$BQ,29,0)</f>
        <v>#N/A</v>
      </c>
      <c r="AQ163" s="66" t="e">
        <f>VLOOKUP($A163,'S48'!$C:$BQ,30,0)</f>
        <v>#N/A</v>
      </c>
      <c r="AR163" s="66" t="e">
        <f>VLOOKUP($A163,'S48'!$C:$BQ,52,0)</f>
        <v>#N/A</v>
      </c>
      <c r="AS163" s="66" t="e">
        <f>VLOOKUP($A163,'S48'!$C:$BQ,59,0)</f>
        <v>#N/A</v>
      </c>
      <c r="AT163" s="66" t="e">
        <f>VLOOKUP($A163,'S48'!$C:$BQ,60,0)</f>
        <v>#N/A</v>
      </c>
      <c r="AU163" s="58" t="e">
        <f>VLOOKUP($A163,'S49'!$C:$BQ,32,0)</f>
        <v>#N/A</v>
      </c>
      <c r="AV163" s="58" t="e">
        <f>VLOOKUP($A163,'S49'!$C:$BQ,39,0)</f>
        <v>#N/A</v>
      </c>
      <c r="AW163" s="58" t="e">
        <f>VLOOKUP($A163,'S49'!$C:$BQ,40,0)</f>
        <v>#N/A</v>
      </c>
      <c r="AX163" s="58" t="e">
        <f>VLOOKUP($A163,'S49'!$C:$BQ,22,0)</f>
        <v>#N/A</v>
      </c>
      <c r="AY163" s="66" t="e">
        <f>VLOOKUP($A163,'S49'!$C:$BQ,29,0)</f>
        <v>#N/A</v>
      </c>
      <c r="AZ163" s="66" t="e">
        <f>VLOOKUP($A163,'S49'!$C:$BQ,30,0)</f>
        <v>#N/A</v>
      </c>
      <c r="BA163" s="66" t="e">
        <f>VLOOKUP($A163,'S49'!$C:$BQ,52,0)</f>
        <v>#N/A</v>
      </c>
      <c r="BB163" s="66" t="e">
        <f>VLOOKUP($A163,'S49'!$C:$BQ,59,0)</f>
        <v>#N/A</v>
      </c>
      <c r="BC163" s="66" t="e">
        <f>VLOOKUP($A163,'S49'!$C:$BQ,60,0)</f>
        <v>#N/A</v>
      </c>
      <c r="BD163" s="58" t="e">
        <f>VLOOKUP($A163,'S50'!$C:$BQ,32,0)</f>
        <v>#N/A</v>
      </c>
      <c r="BE163" s="58" t="e">
        <f>VLOOKUP($A163,'S50'!$C:$BQ,39,0)</f>
        <v>#N/A</v>
      </c>
      <c r="BF163" s="58" t="e">
        <f>VLOOKUP($A163,'S50'!$C:$BQ,40,0)</f>
        <v>#N/A</v>
      </c>
      <c r="BG163" s="58" t="e">
        <f>VLOOKUP($A163,'S50'!$C:$BQ,22,0)</f>
        <v>#N/A</v>
      </c>
      <c r="BH163" s="66" t="e">
        <f>VLOOKUP($A163,'S50'!$C:$BQ,29,0)</f>
        <v>#N/A</v>
      </c>
      <c r="BI163" s="66" t="e">
        <f>VLOOKUP($A163,'S50'!$C:$BQ,30,0)</f>
        <v>#N/A</v>
      </c>
      <c r="BJ163" s="66" t="e">
        <f>VLOOKUP($A163,'S50'!$C:$BQ,52,0)</f>
        <v>#N/A</v>
      </c>
      <c r="BK163" s="66" t="e">
        <f>VLOOKUP($A163,'S50'!$C:$BQ,59,0)</f>
        <v>#N/A</v>
      </c>
      <c r="BL163" s="66" t="e">
        <f>VLOOKUP($A163,'S50'!$C:$BQ,60,0)</f>
        <v>#N/A</v>
      </c>
    </row>
    <row r="164" spans="1:64" x14ac:dyDescent="0.2">
      <c r="A164" s="57" t="s">
        <v>230</v>
      </c>
      <c r="B164" s="58">
        <f>VLOOKUP($A164,'S0 remplacer avec S44'!$C:$BQ,32,0)</f>
        <v>146.25</v>
      </c>
      <c r="C164" s="58">
        <f>VLOOKUP($A164,'S0 remplacer avec S44'!$C:$BQ,39,0)</f>
        <v>0</v>
      </c>
      <c r="D164" s="58">
        <f>VLOOKUP($A164,'S0 remplacer avec S44'!$C:$BQ,40,0)</f>
        <v>10</v>
      </c>
      <c r="E164" s="58">
        <f>VLOOKUP($A164,'S0 remplacer avec S44'!$C:$BQ,22,0)</f>
        <v>883.646885</v>
      </c>
      <c r="F164" s="66">
        <f>VLOOKUP($A164,'S0 remplacer avec S44'!$C:$BQ,29,0)</f>
        <v>298</v>
      </c>
      <c r="G164" s="66">
        <f>VLOOKUP($A164,'S0 remplacer avec S44'!$C:$BQ,30,0)</f>
        <v>535</v>
      </c>
      <c r="H164" s="66">
        <f>VLOOKUP($A164,'S0 remplacer avec S44'!$C:$BQ,52,0)</f>
        <v>69.400000000000006</v>
      </c>
      <c r="I164" s="66">
        <f>VLOOKUP($A164,'S0 remplacer avec S44'!$C:$BQ,59,0)</f>
        <v>0</v>
      </c>
      <c r="J164" s="66">
        <f>VLOOKUP($A164,'S0 remplacer avec S44'!$C:$BQ,60,0)</f>
        <v>10</v>
      </c>
      <c r="K164" s="58">
        <f>VLOOKUP($A164,'S45'!$C:$BQ,32,0)</f>
        <v>146.25</v>
      </c>
      <c r="L164" s="58">
        <f>VLOOKUP($A164,'S45'!$C:$BQ,39,0)</f>
        <v>0</v>
      </c>
      <c r="M164" s="58">
        <f>VLOOKUP($A164,'S45'!$C:$BQ,40,0)</f>
        <v>10</v>
      </c>
      <c r="N164" s="58">
        <f>VLOOKUP($A164,'S45'!$C:$BQ,22,0)</f>
        <v>883.646885</v>
      </c>
      <c r="O164" s="66">
        <f>VLOOKUP($A164,'S45'!$C:$BQ,29,0)</f>
        <v>298</v>
      </c>
      <c r="P164" s="66">
        <f>VLOOKUP($A164,'S45'!$C:$BQ,30,0)</f>
        <v>535</v>
      </c>
      <c r="Q164" s="66">
        <f>VLOOKUP($A164,'S45'!$C:$BQ,52,0)</f>
        <v>69.400000000000006</v>
      </c>
      <c r="R164" s="66">
        <f>VLOOKUP($A164,'S45'!$C:$BQ,59,0)</f>
        <v>0</v>
      </c>
      <c r="S164" s="66">
        <f>VLOOKUP($A164,'S45'!$C:$BQ,60,0)</f>
        <v>10</v>
      </c>
      <c r="T164" s="58">
        <f>VLOOKUP($A164,'S46'!$C:$BQ,32,0)</f>
        <v>146.25</v>
      </c>
      <c r="U164" s="58">
        <f>VLOOKUP($A164,'S46'!$C:$BQ,39,0)</f>
        <v>0</v>
      </c>
      <c r="V164" s="58">
        <f>VLOOKUP($A164,'S46'!$C:$BQ,40,0)</f>
        <v>10</v>
      </c>
      <c r="W164" s="58">
        <f>VLOOKUP($A164,'S46'!$C:$BQ,22,0)</f>
        <v>883.646885</v>
      </c>
      <c r="X164" s="66">
        <f>VLOOKUP($A164,'S46'!$C:$BQ,29,0)</f>
        <v>298</v>
      </c>
      <c r="Y164" s="66">
        <f>VLOOKUP($A164,'S46'!$C:$BQ,30,0)</f>
        <v>535</v>
      </c>
      <c r="Z164" s="66">
        <f>VLOOKUP($A164,'S46'!$C:$BQ,52,0)</f>
        <v>69.400000000000006</v>
      </c>
      <c r="AA164" s="66">
        <f>VLOOKUP($A164,'S46'!$C:$BQ,59,0)</f>
        <v>0</v>
      </c>
      <c r="AB164" s="66">
        <f>VLOOKUP($A164,'S46'!$C:$BQ,60,0)</f>
        <v>10</v>
      </c>
      <c r="AC164" s="58" t="e">
        <f>VLOOKUP($A164,'S47'!$C:$BQ,32,0)</f>
        <v>#N/A</v>
      </c>
      <c r="AD164" s="58" t="e">
        <f>VLOOKUP($A164,'S47'!$C:$BQ,39,0)</f>
        <v>#N/A</v>
      </c>
      <c r="AE164" s="58" t="e">
        <f>VLOOKUP($A164,'S47'!$C:$BQ,40,0)</f>
        <v>#N/A</v>
      </c>
      <c r="AF164" s="58" t="e">
        <f>VLOOKUP($A164,'S47'!$C:$BQ,22,0)</f>
        <v>#N/A</v>
      </c>
      <c r="AG164" s="66" t="e">
        <f>VLOOKUP($A164,'S47'!$C:$BQ,29,0)</f>
        <v>#N/A</v>
      </c>
      <c r="AH164" s="66" t="e">
        <f>VLOOKUP($A164,'S47'!$C:$BQ,30,0)</f>
        <v>#N/A</v>
      </c>
      <c r="AI164" s="66" t="e">
        <f>VLOOKUP($A164,'S47'!$C:$BQ,52,0)</f>
        <v>#N/A</v>
      </c>
      <c r="AJ164" s="66" t="e">
        <f>VLOOKUP($A164,'S47'!$C:$BQ,59,0)</f>
        <v>#N/A</v>
      </c>
      <c r="AK164" s="66" t="e">
        <f>VLOOKUP($A164,'S47'!$C:$BQ,60,0)</f>
        <v>#N/A</v>
      </c>
      <c r="AL164" s="58" t="e">
        <f>VLOOKUP($A164,'S48'!$C:$BQ,32,0)</f>
        <v>#N/A</v>
      </c>
      <c r="AM164" s="58" t="e">
        <f>VLOOKUP($A164,'S48'!$C:$BQ,39,0)</f>
        <v>#N/A</v>
      </c>
      <c r="AN164" s="58" t="e">
        <f>VLOOKUP($A164,'S48'!$C:$BQ,40,0)</f>
        <v>#N/A</v>
      </c>
      <c r="AO164" s="58" t="e">
        <f>VLOOKUP($A164,'S48'!$C:$BQ,22,0)</f>
        <v>#N/A</v>
      </c>
      <c r="AP164" s="66" t="e">
        <f>VLOOKUP($A164,'S48'!$C:$BQ,29,0)</f>
        <v>#N/A</v>
      </c>
      <c r="AQ164" s="66" t="e">
        <f>VLOOKUP($A164,'S48'!$C:$BQ,30,0)</f>
        <v>#N/A</v>
      </c>
      <c r="AR164" s="66" t="e">
        <f>VLOOKUP($A164,'S48'!$C:$BQ,52,0)</f>
        <v>#N/A</v>
      </c>
      <c r="AS164" s="66" t="e">
        <f>VLOOKUP($A164,'S48'!$C:$BQ,59,0)</f>
        <v>#N/A</v>
      </c>
      <c r="AT164" s="66" t="e">
        <f>VLOOKUP($A164,'S48'!$C:$BQ,60,0)</f>
        <v>#N/A</v>
      </c>
      <c r="AU164" s="58" t="e">
        <f>VLOOKUP($A164,'S49'!$C:$BQ,32,0)</f>
        <v>#N/A</v>
      </c>
      <c r="AV164" s="58" t="e">
        <f>VLOOKUP($A164,'S49'!$C:$BQ,39,0)</f>
        <v>#N/A</v>
      </c>
      <c r="AW164" s="58" t="e">
        <f>VLOOKUP($A164,'S49'!$C:$BQ,40,0)</f>
        <v>#N/A</v>
      </c>
      <c r="AX164" s="58" t="e">
        <f>VLOOKUP($A164,'S49'!$C:$BQ,22,0)</f>
        <v>#N/A</v>
      </c>
      <c r="AY164" s="66" t="e">
        <f>VLOOKUP($A164,'S49'!$C:$BQ,29,0)</f>
        <v>#N/A</v>
      </c>
      <c r="AZ164" s="66" t="e">
        <f>VLOOKUP($A164,'S49'!$C:$BQ,30,0)</f>
        <v>#N/A</v>
      </c>
      <c r="BA164" s="66" t="e">
        <f>VLOOKUP($A164,'S49'!$C:$BQ,52,0)</f>
        <v>#N/A</v>
      </c>
      <c r="BB164" s="66" t="e">
        <f>VLOOKUP($A164,'S49'!$C:$BQ,59,0)</f>
        <v>#N/A</v>
      </c>
      <c r="BC164" s="66" t="e">
        <f>VLOOKUP($A164,'S49'!$C:$BQ,60,0)</f>
        <v>#N/A</v>
      </c>
      <c r="BD164" s="58" t="e">
        <f>VLOOKUP($A164,'S50'!$C:$BQ,32,0)</f>
        <v>#N/A</v>
      </c>
      <c r="BE164" s="58" t="e">
        <f>VLOOKUP($A164,'S50'!$C:$BQ,39,0)</f>
        <v>#N/A</v>
      </c>
      <c r="BF164" s="58" t="e">
        <f>VLOOKUP($A164,'S50'!$C:$BQ,40,0)</f>
        <v>#N/A</v>
      </c>
      <c r="BG164" s="58" t="e">
        <f>VLOOKUP($A164,'S50'!$C:$BQ,22,0)</f>
        <v>#N/A</v>
      </c>
      <c r="BH164" s="66" t="e">
        <f>VLOOKUP($A164,'S50'!$C:$BQ,29,0)</f>
        <v>#N/A</v>
      </c>
      <c r="BI164" s="66" t="e">
        <f>VLOOKUP($A164,'S50'!$C:$BQ,30,0)</f>
        <v>#N/A</v>
      </c>
      <c r="BJ164" s="66" t="e">
        <f>VLOOKUP($A164,'S50'!$C:$BQ,52,0)</f>
        <v>#N/A</v>
      </c>
      <c r="BK164" s="66" t="e">
        <f>VLOOKUP($A164,'S50'!$C:$BQ,59,0)</f>
        <v>#N/A</v>
      </c>
      <c r="BL164" s="66" t="e">
        <f>VLOOKUP($A164,'S50'!$C:$BQ,60,0)</f>
        <v>#N/A</v>
      </c>
    </row>
    <row r="165" spans="1:64" x14ac:dyDescent="0.2">
      <c r="A165" s="57" t="s">
        <v>231</v>
      </c>
      <c r="B165" s="58">
        <f>VLOOKUP($A165,'S0 remplacer avec S44'!$C:$BQ,32,0)</f>
        <v>114.85</v>
      </c>
      <c r="C165" s="58">
        <f>VLOOKUP($A165,'S0 remplacer avec S44'!$C:$BQ,39,0)</f>
        <v>13</v>
      </c>
      <c r="D165" s="58">
        <f>VLOOKUP($A165,'S0 remplacer avec S44'!$C:$BQ,40,0)</f>
        <v>38</v>
      </c>
      <c r="E165" s="58">
        <f>VLOOKUP($A165,'S0 remplacer avec S44'!$C:$BQ,22,0)</f>
        <v>1794.4673250000001</v>
      </c>
      <c r="F165" s="66">
        <f>VLOOKUP($A165,'S0 remplacer avec S44'!$C:$BQ,29,0)</f>
        <v>0</v>
      </c>
      <c r="G165" s="66">
        <f>VLOOKUP($A165,'S0 remplacer avec S44'!$C:$BQ,30,0)</f>
        <v>0</v>
      </c>
      <c r="H165" s="66">
        <f>VLOOKUP($A165,'S0 remplacer avec S44'!$C:$BQ,52,0)</f>
        <v>104</v>
      </c>
      <c r="I165" s="66">
        <f>VLOOKUP($A165,'S0 remplacer avec S44'!$C:$BQ,59,0)</f>
        <v>0</v>
      </c>
      <c r="J165" s="66">
        <f>VLOOKUP($A165,'S0 remplacer avec S44'!$C:$BQ,60,0)</f>
        <v>0</v>
      </c>
      <c r="K165" s="58">
        <f>VLOOKUP($A165,'S45'!$C:$BQ,32,0)</f>
        <v>114.55</v>
      </c>
      <c r="L165" s="58">
        <f>VLOOKUP($A165,'S45'!$C:$BQ,39,0)</f>
        <v>13</v>
      </c>
      <c r="M165" s="58">
        <f>VLOOKUP($A165,'S45'!$C:$BQ,40,0)</f>
        <v>39</v>
      </c>
      <c r="N165" s="58">
        <f>VLOOKUP($A165,'S45'!$C:$BQ,22,0)</f>
        <v>1847.1678649999999</v>
      </c>
      <c r="O165" s="66">
        <f>VLOOKUP($A165,'S45'!$C:$BQ,29,0)</f>
        <v>0</v>
      </c>
      <c r="P165" s="66">
        <f>VLOOKUP($A165,'S45'!$C:$BQ,30,0)</f>
        <v>0</v>
      </c>
      <c r="Q165" s="66">
        <f>VLOOKUP($A165,'S45'!$C:$BQ,52,0)</f>
        <v>106</v>
      </c>
      <c r="R165" s="66">
        <f>VLOOKUP($A165,'S45'!$C:$BQ,59,0)</f>
        <v>0</v>
      </c>
      <c r="S165" s="66">
        <f>VLOOKUP($A165,'S45'!$C:$BQ,60,0)</f>
        <v>0</v>
      </c>
      <c r="T165" s="58">
        <f>VLOOKUP($A165,'S46'!$C:$BQ,32,0)</f>
        <v>115.05</v>
      </c>
      <c r="U165" s="58">
        <f>VLOOKUP($A165,'S46'!$C:$BQ,39,0)</f>
        <v>13</v>
      </c>
      <c r="V165" s="58">
        <f>VLOOKUP($A165,'S46'!$C:$BQ,40,0)</f>
        <v>38</v>
      </c>
      <c r="W165" s="58">
        <f>VLOOKUP($A165,'S46'!$C:$BQ,22,0)</f>
        <v>1857.0382649999999</v>
      </c>
      <c r="X165" s="66">
        <f>VLOOKUP($A165,'S46'!$C:$BQ,29,0)</f>
        <v>0</v>
      </c>
      <c r="Y165" s="66">
        <f>VLOOKUP($A165,'S46'!$C:$BQ,30,0)</f>
        <v>0</v>
      </c>
      <c r="Z165" s="66">
        <f>VLOOKUP($A165,'S46'!$C:$BQ,52,0)</f>
        <v>106</v>
      </c>
      <c r="AA165" s="66">
        <f>VLOOKUP($A165,'S46'!$C:$BQ,59,0)</f>
        <v>0</v>
      </c>
      <c r="AB165" s="66">
        <f>VLOOKUP($A165,'S46'!$C:$BQ,60,0)</f>
        <v>0</v>
      </c>
      <c r="AC165" s="58" t="e">
        <f>VLOOKUP($A165,'S47'!$C:$BQ,32,0)</f>
        <v>#N/A</v>
      </c>
      <c r="AD165" s="58" t="e">
        <f>VLOOKUP($A165,'S47'!$C:$BQ,39,0)</f>
        <v>#N/A</v>
      </c>
      <c r="AE165" s="58" t="e">
        <f>VLOOKUP($A165,'S47'!$C:$BQ,40,0)</f>
        <v>#N/A</v>
      </c>
      <c r="AF165" s="58" t="e">
        <f>VLOOKUP($A165,'S47'!$C:$BQ,22,0)</f>
        <v>#N/A</v>
      </c>
      <c r="AG165" s="66" t="e">
        <f>VLOOKUP($A165,'S47'!$C:$BQ,29,0)</f>
        <v>#N/A</v>
      </c>
      <c r="AH165" s="66" t="e">
        <f>VLOOKUP($A165,'S47'!$C:$BQ,30,0)</f>
        <v>#N/A</v>
      </c>
      <c r="AI165" s="66" t="e">
        <f>VLOOKUP($A165,'S47'!$C:$BQ,52,0)</f>
        <v>#N/A</v>
      </c>
      <c r="AJ165" s="66" t="e">
        <f>VLOOKUP($A165,'S47'!$C:$BQ,59,0)</f>
        <v>#N/A</v>
      </c>
      <c r="AK165" s="66" t="e">
        <f>VLOOKUP($A165,'S47'!$C:$BQ,60,0)</f>
        <v>#N/A</v>
      </c>
      <c r="AL165" s="58" t="e">
        <f>VLOOKUP($A165,'S48'!$C:$BQ,32,0)</f>
        <v>#N/A</v>
      </c>
      <c r="AM165" s="58" t="e">
        <f>VLOOKUP($A165,'S48'!$C:$BQ,39,0)</f>
        <v>#N/A</v>
      </c>
      <c r="AN165" s="58" t="e">
        <f>VLOOKUP($A165,'S48'!$C:$BQ,40,0)</f>
        <v>#N/A</v>
      </c>
      <c r="AO165" s="58" t="e">
        <f>VLOOKUP($A165,'S48'!$C:$BQ,22,0)</f>
        <v>#N/A</v>
      </c>
      <c r="AP165" s="66" t="e">
        <f>VLOOKUP($A165,'S48'!$C:$BQ,29,0)</f>
        <v>#N/A</v>
      </c>
      <c r="AQ165" s="66" t="e">
        <f>VLOOKUP($A165,'S48'!$C:$BQ,30,0)</f>
        <v>#N/A</v>
      </c>
      <c r="AR165" s="66" t="e">
        <f>VLOOKUP($A165,'S48'!$C:$BQ,52,0)</f>
        <v>#N/A</v>
      </c>
      <c r="AS165" s="66" t="e">
        <f>VLOOKUP($A165,'S48'!$C:$BQ,59,0)</f>
        <v>#N/A</v>
      </c>
      <c r="AT165" s="66" t="e">
        <f>VLOOKUP($A165,'S48'!$C:$BQ,60,0)</f>
        <v>#N/A</v>
      </c>
      <c r="AU165" s="58" t="e">
        <f>VLOOKUP($A165,'S49'!$C:$BQ,32,0)</f>
        <v>#N/A</v>
      </c>
      <c r="AV165" s="58" t="e">
        <f>VLOOKUP($A165,'S49'!$C:$BQ,39,0)</f>
        <v>#N/A</v>
      </c>
      <c r="AW165" s="58" t="e">
        <f>VLOOKUP($A165,'S49'!$C:$BQ,40,0)</f>
        <v>#N/A</v>
      </c>
      <c r="AX165" s="58" t="e">
        <f>VLOOKUP($A165,'S49'!$C:$BQ,22,0)</f>
        <v>#N/A</v>
      </c>
      <c r="AY165" s="66" t="e">
        <f>VLOOKUP($A165,'S49'!$C:$BQ,29,0)</f>
        <v>#N/A</v>
      </c>
      <c r="AZ165" s="66" t="e">
        <f>VLOOKUP($A165,'S49'!$C:$BQ,30,0)</f>
        <v>#N/A</v>
      </c>
      <c r="BA165" s="66" t="e">
        <f>VLOOKUP($A165,'S49'!$C:$BQ,52,0)</f>
        <v>#N/A</v>
      </c>
      <c r="BB165" s="66" t="e">
        <f>VLOOKUP($A165,'S49'!$C:$BQ,59,0)</f>
        <v>#N/A</v>
      </c>
      <c r="BC165" s="66" t="e">
        <f>VLOOKUP($A165,'S49'!$C:$BQ,60,0)</f>
        <v>#N/A</v>
      </c>
      <c r="BD165" s="58" t="e">
        <f>VLOOKUP($A165,'S50'!$C:$BQ,32,0)</f>
        <v>#N/A</v>
      </c>
      <c r="BE165" s="58" t="e">
        <f>VLOOKUP($A165,'S50'!$C:$BQ,39,0)</f>
        <v>#N/A</v>
      </c>
      <c r="BF165" s="58" t="e">
        <f>VLOOKUP($A165,'S50'!$C:$BQ,40,0)</f>
        <v>#N/A</v>
      </c>
      <c r="BG165" s="58" t="e">
        <f>VLOOKUP($A165,'S50'!$C:$BQ,22,0)</f>
        <v>#N/A</v>
      </c>
      <c r="BH165" s="66" t="e">
        <f>VLOOKUP($A165,'S50'!$C:$BQ,29,0)</f>
        <v>#N/A</v>
      </c>
      <c r="BI165" s="66" t="e">
        <f>VLOOKUP($A165,'S50'!$C:$BQ,30,0)</f>
        <v>#N/A</v>
      </c>
      <c r="BJ165" s="66" t="e">
        <f>VLOOKUP($A165,'S50'!$C:$BQ,52,0)</f>
        <v>#N/A</v>
      </c>
      <c r="BK165" s="66" t="e">
        <f>VLOOKUP($A165,'S50'!$C:$BQ,59,0)</f>
        <v>#N/A</v>
      </c>
      <c r="BL165" s="66" t="e">
        <f>VLOOKUP($A165,'S50'!$C:$BQ,60,0)</f>
        <v>#N/A</v>
      </c>
    </row>
    <row r="166" spans="1:64" x14ac:dyDescent="0.2">
      <c r="A166" s="57" t="s">
        <v>232</v>
      </c>
      <c r="B166" s="58">
        <f>VLOOKUP($A166,'S0 remplacer avec S44'!$C:$BQ,32,0)</f>
        <v>106.1</v>
      </c>
      <c r="C166" s="58">
        <f>VLOOKUP($A166,'S0 remplacer avec S44'!$C:$BQ,39,0)</f>
        <v>12</v>
      </c>
      <c r="D166" s="58">
        <f>VLOOKUP($A166,'S0 remplacer avec S44'!$C:$BQ,40,0)</f>
        <v>35</v>
      </c>
      <c r="E166" s="58">
        <f>VLOOKUP($A166,'S0 remplacer avec S44'!$C:$BQ,22,0)</f>
        <v>1028.2102050000001</v>
      </c>
      <c r="F166" s="66">
        <f>VLOOKUP($A166,'S0 remplacer avec S44'!$C:$BQ,29,0)</f>
        <v>39</v>
      </c>
      <c r="G166" s="66">
        <f>VLOOKUP($A166,'S0 remplacer avec S44'!$C:$BQ,30,0)</f>
        <v>252</v>
      </c>
      <c r="H166" s="66">
        <f>VLOOKUP($A166,'S0 remplacer avec S44'!$C:$BQ,52,0)</f>
        <v>94</v>
      </c>
      <c r="I166" s="66">
        <f>VLOOKUP($A166,'S0 remplacer avec S44'!$C:$BQ,59,0)</f>
        <v>0</v>
      </c>
      <c r="J166" s="66">
        <f>VLOOKUP($A166,'S0 remplacer avec S44'!$C:$BQ,60,0)</f>
        <v>0</v>
      </c>
      <c r="K166" s="58">
        <f>VLOOKUP($A166,'S45'!$C:$BQ,32,0)</f>
        <v>111.6</v>
      </c>
      <c r="L166" s="58">
        <f>VLOOKUP($A166,'S45'!$C:$BQ,39,0)</f>
        <v>6</v>
      </c>
      <c r="M166" s="58">
        <f>VLOOKUP($A166,'S45'!$C:$BQ,40,0)</f>
        <v>30</v>
      </c>
      <c r="N166" s="58">
        <f>VLOOKUP($A166,'S45'!$C:$BQ,22,0)</f>
        <v>1030.4347749999999</v>
      </c>
      <c r="O166" s="66">
        <f>VLOOKUP($A166,'S45'!$C:$BQ,29,0)</f>
        <v>37</v>
      </c>
      <c r="P166" s="66">
        <f>VLOOKUP($A166,'S45'!$C:$BQ,30,0)</f>
        <v>250</v>
      </c>
      <c r="Q166" s="66">
        <f>VLOOKUP($A166,'S45'!$C:$BQ,52,0)</f>
        <v>94</v>
      </c>
      <c r="R166" s="66">
        <f>VLOOKUP($A166,'S45'!$C:$BQ,59,0)</f>
        <v>0</v>
      </c>
      <c r="S166" s="66">
        <f>VLOOKUP($A166,'S45'!$C:$BQ,60,0)</f>
        <v>0</v>
      </c>
      <c r="T166" s="58">
        <f>VLOOKUP($A166,'S46'!$C:$BQ,32,0)</f>
        <v>111.6</v>
      </c>
      <c r="U166" s="58">
        <f>VLOOKUP($A166,'S46'!$C:$BQ,39,0)</f>
        <v>6</v>
      </c>
      <c r="V166" s="58">
        <f>VLOOKUP($A166,'S46'!$C:$BQ,40,0)</f>
        <v>30</v>
      </c>
      <c r="W166" s="58">
        <f>VLOOKUP($A166,'S46'!$C:$BQ,22,0)</f>
        <v>1031.4400450000001</v>
      </c>
      <c r="X166" s="66">
        <f>VLOOKUP($A166,'S46'!$C:$BQ,29,0)</f>
        <v>36</v>
      </c>
      <c r="Y166" s="66">
        <f>VLOOKUP($A166,'S46'!$C:$BQ,30,0)</f>
        <v>249</v>
      </c>
      <c r="Z166" s="66">
        <f>VLOOKUP($A166,'S46'!$C:$BQ,52,0)</f>
        <v>95</v>
      </c>
      <c r="AA166" s="66">
        <f>VLOOKUP($A166,'S46'!$C:$BQ,59,0)</f>
        <v>0</v>
      </c>
      <c r="AB166" s="66">
        <f>VLOOKUP($A166,'S46'!$C:$BQ,60,0)</f>
        <v>0</v>
      </c>
      <c r="AC166" s="58" t="e">
        <f>VLOOKUP($A166,'S47'!$C:$BQ,32,0)</f>
        <v>#N/A</v>
      </c>
      <c r="AD166" s="58" t="e">
        <f>VLOOKUP($A166,'S47'!$C:$BQ,39,0)</f>
        <v>#N/A</v>
      </c>
      <c r="AE166" s="58" t="e">
        <f>VLOOKUP($A166,'S47'!$C:$BQ,40,0)</f>
        <v>#N/A</v>
      </c>
      <c r="AF166" s="58" t="e">
        <f>VLOOKUP($A166,'S47'!$C:$BQ,22,0)</f>
        <v>#N/A</v>
      </c>
      <c r="AG166" s="66" t="e">
        <f>VLOOKUP($A166,'S47'!$C:$BQ,29,0)</f>
        <v>#N/A</v>
      </c>
      <c r="AH166" s="66" t="e">
        <f>VLOOKUP($A166,'S47'!$C:$BQ,30,0)</f>
        <v>#N/A</v>
      </c>
      <c r="AI166" s="66" t="e">
        <f>VLOOKUP($A166,'S47'!$C:$BQ,52,0)</f>
        <v>#N/A</v>
      </c>
      <c r="AJ166" s="66" t="e">
        <f>VLOOKUP($A166,'S47'!$C:$BQ,59,0)</f>
        <v>#N/A</v>
      </c>
      <c r="AK166" s="66" t="e">
        <f>VLOOKUP($A166,'S47'!$C:$BQ,60,0)</f>
        <v>#N/A</v>
      </c>
      <c r="AL166" s="58" t="e">
        <f>VLOOKUP($A166,'S48'!$C:$BQ,32,0)</f>
        <v>#N/A</v>
      </c>
      <c r="AM166" s="58" t="e">
        <f>VLOOKUP($A166,'S48'!$C:$BQ,39,0)</f>
        <v>#N/A</v>
      </c>
      <c r="AN166" s="58" t="e">
        <f>VLOOKUP($A166,'S48'!$C:$BQ,40,0)</f>
        <v>#N/A</v>
      </c>
      <c r="AO166" s="58" t="e">
        <f>VLOOKUP($A166,'S48'!$C:$BQ,22,0)</f>
        <v>#N/A</v>
      </c>
      <c r="AP166" s="66" t="e">
        <f>VLOOKUP($A166,'S48'!$C:$BQ,29,0)</f>
        <v>#N/A</v>
      </c>
      <c r="AQ166" s="66" t="e">
        <f>VLOOKUP($A166,'S48'!$C:$BQ,30,0)</f>
        <v>#N/A</v>
      </c>
      <c r="AR166" s="66" t="e">
        <f>VLOOKUP($A166,'S48'!$C:$BQ,52,0)</f>
        <v>#N/A</v>
      </c>
      <c r="AS166" s="66" t="e">
        <f>VLOOKUP($A166,'S48'!$C:$BQ,59,0)</f>
        <v>#N/A</v>
      </c>
      <c r="AT166" s="66" t="e">
        <f>VLOOKUP($A166,'S48'!$C:$BQ,60,0)</f>
        <v>#N/A</v>
      </c>
      <c r="AU166" s="58" t="e">
        <f>VLOOKUP($A166,'S49'!$C:$BQ,32,0)</f>
        <v>#N/A</v>
      </c>
      <c r="AV166" s="58" t="e">
        <f>VLOOKUP($A166,'S49'!$C:$BQ,39,0)</f>
        <v>#N/A</v>
      </c>
      <c r="AW166" s="58" t="e">
        <f>VLOOKUP($A166,'S49'!$C:$BQ,40,0)</f>
        <v>#N/A</v>
      </c>
      <c r="AX166" s="58" t="e">
        <f>VLOOKUP($A166,'S49'!$C:$BQ,22,0)</f>
        <v>#N/A</v>
      </c>
      <c r="AY166" s="66" t="e">
        <f>VLOOKUP($A166,'S49'!$C:$BQ,29,0)</f>
        <v>#N/A</v>
      </c>
      <c r="AZ166" s="66" t="e">
        <f>VLOOKUP($A166,'S49'!$C:$BQ,30,0)</f>
        <v>#N/A</v>
      </c>
      <c r="BA166" s="66" t="e">
        <f>VLOOKUP($A166,'S49'!$C:$BQ,52,0)</f>
        <v>#N/A</v>
      </c>
      <c r="BB166" s="66" t="e">
        <f>VLOOKUP($A166,'S49'!$C:$BQ,59,0)</f>
        <v>#N/A</v>
      </c>
      <c r="BC166" s="66" t="e">
        <f>VLOOKUP($A166,'S49'!$C:$BQ,60,0)</f>
        <v>#N/A</v>
      </c>
      <c r="BD166" s="58" t="e">
        <f>VLOOKUP($A166,'S50'!$C:$BQ,32,0)</f>
        <v>#N/A</v>
      </c>
      <c r="BE166" s="58" t="e">
        <f>VLOOKUP($A166,'S50'!$C:$BQ,39,0)</f>
        <v>#N/A</v>
      </c>
      <c r="BF166" s="58" t="e">
        <f>VLOOKUP($A166,'S50'!$C:$BQ,40,0)</f>
        <v>#N/A</v>
      </c>
      <c r="BG166" s="58" t="e">
        <f>VLOOKUP($A166,'S50'!$C:$BQ,22,0)</f>
        <v>#N/A</v>
      </c>
      <c r="BH166" s="66" t="e">
        <f>VLOOKUP($A166,'S50'!$C:$BQ,29,0)</f>
        <v>#N/A</v>
      </c>
      <c r="BI166" s="66" t="e">
        <f>VLOOKUP($A166,'S50'!$C:$BQ,30,0)</f>
        <v>#N/A</v>
      </c>
      <c r="BJ166" s="66" t="e">
        <f>VLOOKUP($A166,'S50'!$C:$BQ,52,0)</f>
        <v>#N/A</v>
      </c>
      <c r="BK166" s="66" t="e">
        <f>VLOOKUP($A166,'S50'!$C:$BQ,59,0)</f>
        <v>#N/A</v>
      </c>
      <c r="BL166" s="66" t="e">
        <f>VLOOKUP($A166,'S50'!$C:$BQ,60,0)</f>
        <v>#N/A</v>
      </c>
    </row>
    <row r="167" spans="1:64" x14ac:dyDescent="0.2">
      <c r="A167" s="57" t="s">
        <v>233</v>
      </c>
      <c r="B167" s="58">
        <f>VLOOKUP($A167,'S0 remplacer avec S44'!$C:$BQ,32,0)</f>
        <v>850.8</v>
      </c>
      <c r="C167" s="58">
        <f>VLOOKUP($A167,'S0 remplacer avec S44'!$C:$BQ,39,0)</f>
        <v>0</v>
      </c>
      <c r="D167" s="58">
        <f>VLOOKUP($A167,'S0 remplacer avec S44'!$C:$BQ,40,0)</f>
        <v>0</v>
      </c>
      <c r="E167" s="58">
        <f>VLOOKUP($A167,'S0 remplacer avec S44'!$C:$BQ,22,0)</f>
        <v>4151.0401000000002</v>
      </c>
      <c r="F167" s="66">
        <f>VLOOKUP($A167,'S0 remplacer avec S44'!$C:$BQ,29,0)</f>
        <v>1808</v>
      </c>
      <c r="G167" s="66">
        <f>VLOOKUP($A167,'S0 remplacer avec S44'!$C:$BQ,30,0)</f>
        <v>3000</v>
      </c>
      <c r="H167" s="66">
        <f>VLOOKUP($A167,'S0 remplacer avec S44'!$C:$BQ,52,0)</f>
        <v>782</v>
      </c>
      <c r="I167" s="66">
        <f>VLOOKUP($A167,'S0 remplacer avec S44'!$C:$BQ,59,0)</f>
        <v>0</v>
      </c>
      <c r="J167" s="66">
        <f>VLOOKUP($A167,'S0 remplacer avec S44'!$C:$BQ,60,0)</f>
        <v>0</v>
      </c>
      <c r="K167" s="58">
        <f>VLOOKUP($A167,'S45'!$C:$BQ,32,0)</f>
        <v>859.3</v>
      </c>
      <c r="L167" s="58">
        <f>VLOOKUP($A167,'S45'!$C:$BQ,39,0)</f>
        <v>0</v>
      </c>
      <c r="M167" s="58">
        <f>VLOOKUP($A167,'S45'!$C:$BQ,40,0)</f>
        <v>0</v>
      </c>
      <c r="N167" s="58">
        <f>VLOOKUP($A167,'S45'!$C:$BQ,22,0)</f>
        <v>4201.2251200000001</v>
      </c>
      <c r="O167" s="66">
        <f>VLOOKUP($A167,'S45'!$C:$BQ,29,0)</f>
        <v>1758</v>
      </c>
      <c r="P167" s="66">
        <f>VLOOKUP($A167,'S45'!$C:$BQ,30,0)</f>
        <v>2950</v>
      </c>
      <c r="Q167" s="66">
        <f>VLOOKUP($A167,'S45'!$C:$BQ,52,0)</f>
        <v>792</v>
      </c>
      <c r="R167" s="66">
        <f>VLOOKUP($A167,'S45'!$C:$BQ,59,0)</f>
        <v>0</v>
      </c>
      <c r="S167" s="66">
        <f>VLOOKUP($A167,'S45'!$C:$BQ,60,0)</f>
        <v>0</v>
      </c>
      <c r="T167" s="58">
        <f>VLOOKUP($A167,'S46'!$C:$BQ,32,0)</f>
        <v>858.3</v>
      </c>
      <c r="U167" s="58">
        <f>VLOOKUP($A167,'S46'!$C:$BQ,39,0)</f>
        <v>0</v>
      </c>
      <c r="V167" s="58">
        <f>VLOOKUP($A167,'S46'!$C:$BQ,40,0)</f>
        <v>0</v>
      </c>
      <c r="W167" s="58">
        <f>VLOOKUP($A167,'S46'!$C:$BQ,22,0)</f>
        <v>4267.36024</v>
      </c>
      <c r="X167" s="66">
        <f>VLOOKUP($A167,'S46'!$C:$BQ,29,0)</f>
        <v>1692</v>
      </c>
      <c r="Y167" s="66">
        <f>VLOOKUP($A167,'S46'!$C:$BQ,30,0)</f>
        <v>2884</v>
      </c>
      <c r="Z167" s="66">
        <f>VLOOKUP($A167,'S46'!$C:$BQ,52,0)</f>
        <v>797</v>
      </c>
      <c r="AA167" s="66">
        <f>VLOOKUP($A167,'S46'!$C:$BQ,59,0)</f>
        <v>0</v>
      </c>
      <c r="AB167" s="66">
        <f>VLOOKUP($A167,'S46'!$C:$BQ,60,0)</f>
        <v>0</v>
      </c>
      <c r="AC167" s="58" t="e">
        <f>VLOOKUP($A167,'S47'!$C:$BQ,32,0)</f>
        <v>#N/A</v>
      </c>
      <c r="AD167" s="58" t="e">
        <f>VLOOKUP($A167,'S47'!$C:$BQ,39,0)</f>
        <v>#N/A</v>
      </c>
      <c r="AE167" s="58" t="e">
        <f>VLOOKUP($A167,'S47'!$C:$BQ,40,0)</f>
        <v>#N/A</v>
      </c>
      <c r="AF167" s="58" t="e">
        <f>VLOOKUP($A167,'S47'!$C:$BQ,22,0)</f>
        <v>#N/A</v>
      </c>
      <c r="AG167" s="66" t="e">
        <f>VLOOKUP($A167,'S47'!$C:$BQ,29,0)</f>
        <v>#N/A</v>
      </c>
      <c r="AH167" s="66" t="e">
        <f>VLOOKUP($A167,'S47'!$C:$BQ,30,0)</f>
        <v>#N/A</v>
      </c>
      <c r="AI167" s="66" t="e">
        <f>VLOOKUP($A167,'S47'!$C:$BQ,52,0)</f>
        <v>#N/A</v>
      </c>
      <c r="AJ167" s="66" t="e">
        <f>VLOOKUP($A167,'S47'!$C:$BQ,59,0)</f>
        <v>#N/A</v>
      </c>
      <c r="AK167" s="66" t="e">
        <f>VLOOKUP($A167,'S47'!$C:$BQ,60,0)</f>
        <v>#N/A</v>
      </c>
      <c r="AL167" s="58" t="e">
        <f>VLOOKUP($A167,'S48'!$C:$BQ,32,0)</f>
        <v>#N/A</v>
      </c>
      <c r="AM167" s="58" t="e">
        <f>VLOOKUP($A167,'S48'!$C:$BQ,39,0)</f>
        <v>#N/A</v>
      </c>
      <c r="AN167" s="58" t="e">
        <f>VLOOKUP($A167,'S48'!$C:$BQ,40,0)</f>
        <v>#N/A</v>
      </c>
      <c r="AO167" s="58" t="e">
        <f>VLOOKUP($A167,'S48'!$C:$BQ,22,0)</f>
        <v>#N/A</v>
      </c>
      <c r="AP167" s="66" t="e">
        <f>VLOOKUP($A167,'S48'!$C:$BQ,29,0)</f>
        <v>#N/A</v>
      </c>
      <c r="AQ167" s="66" t="e">
        <f>VLOOKUP($A167,'S48'!$C:$BQ,30,0)</f>
        <v>#N/A</v>
      </c>
      <c r="AR167" s="66" t="e">
        <f>VLOOKUP($A167,'S48'!$C:$BQ,52,0)</f>
        <v>#N/A</v>
      </c>
      <c r="AS167" s="66" t="e">
        <f>VLOOKUP($A167,'S48'!$C:$BQ,59,0)</f>
        <v>#N/A</v>
      </c>
      <c r="AT167" s="66" t="e">
        <f>VLOOKUP($A167,'S48'!$C:$BQ,60,0)</f>
        <v>#N/A</v>
      </c>
      <c r="AU167" s="58" t="e">
        <f>VLOOKUP($A167,'S49'!$C:$BQ,32,0)</f>
        <v>#N/A</v>
      </c>
      <c r="AV167" s="58" t="e">
        <f>VLOOKUP($A167,'S49'!$C:$BQ,39,0)</f>
        <v>#N/A</v>
      </c>
      <c r="AW167" s="58" t="e">
        <f>VLOOKUP($A167,'S49'!$C:$BQ,40,0)</f>
        <v>#N/A</v>
      </c>
      <c r="AX167" s="58" t="e">
        <f>VLOOKUP($A167,'S49'!$C:$BQ,22,0)</f>
        <v>#N/A</v>
      </c>
      <c r="AY167" s="66" t="e">
        <f>VLOOKUP($A167,'S49'!$C:$BQ,29,0)</f>
        <v>#N/A</v>
      </c>
      <c r="AZ167" s="66" t="e">
        <f>VLOOKUP($A167,'S49'!$C:$BQ,30,0)</f>
        <v>#N/A</v>
      </c>
      <c r="BA167" s="66" t="e">
        <f>VLOOKUP($A167,'S49'!$C:$BQ,52,0)</f>
        <v>#N/A</v>
      </c>
      <c r="BB167" s="66" t="e">
        <f>VLOOKUP($A167,'S49'!$C:$BQ,59,0)</f>
        <v>#N/A</v>
      </c>
      <c r="BC167" s="66" t="e">
        <f>VLOOKUP($A167,'S49'!$C:$BQ,60,0)</f>
        <v>#N/A</v>
      </c>
      <c r="BD167" s="58" t="e">
        <f>VLOOKUP($A167,'S50'!$C:$BQ,32,0)</f>
        <v>#N/A</v>
      </c>
      <c r="BE167" s="58" t="e">
        <f>VLOOKUP($A167,'S50'!$C:$BQ,39,0)</f>
        <v>#N/A</v>
      </c>
      <c r="BF167" s="58" t="e">
        <f>VLOOKUP($A167,'S50'!$C:$BQ,40,0)</f>
        <v>#N/A</v>
      </c>
      <c r="BG167" s="58" t="e">
        <f>VLOOKUP($A167,'S50'!$C:$BQ,22,0)</f>
        <v>#N/A</v>
      </c>
      <c r="BH167" s="66" t="e">
        <f>VLOOKUP($A167,'S50'!$C:$BQ,29,0)</f>
        <v>#N/A</v>
      </c>
      <c r="BI167" s="66" t="e">
        <f>VLOOKUP($A167,'S50'!$C:$BQ,30,0)</f>
        <v>#N/A</v>
      </c>
      <c r="BJ167" s="66" t="e">
        <f>VLOOKUP($A167,'S50'!$C:$BQ,52,0)</f>
        <v>#N/A</v>
      </c>
      <c r="BK167" s="66" t="e">
        <f>VLOOKUP($A167,'S50'!$C:$BQ,59,0)</f>
        <v>#N/A</v>
      </c>
      <c r="BL167" s="66" t="e">
        <f>VLOOKUP($A167,'S50'!$C:$BQ,60,0)</f>
        <v>#N/A</v>
      </c>
    </row>
    <row r="168" spans="1:64" x14ac:dyDescent="0.2">
      <c r="A168" s="57" t="s">
        <v>234</v>
      </c>
      <c r="B168" s="58">
        <f>VLOOKUP($A168,'S0 remplacer avec S44'!$C:$BQ,32,0)</f>
        <v>218.8</v>
      </c>
      <c r="C168" s="58">
        <f>VLOOKUP($A168,'S0 remplacer avec S44'!$C:$BQ,39,0)</f>
        <v>81</v>
      </c>
      <c r="D168" s="58">
        <f>VLOOKUP($A168,'S0 remplacer avec S44'!$C:$BQ,40,0)</f>
        <v>141</v>
      </c>
      <c r="E168" s="58">
        <f>VLOOKUP($A168,'S0 remplacer avec S44'!$C:$BQ,22,0)</f>
        <v>2123.9812449999999</v>
      </c>
      <c r="F168" s="66">
        <f>VLOOKUP($A168,'S0 remplacer avec S44'!$C:$BQ,29,0)</f>
        <v>598</v>
      </c>
      <c r="G168" s="66">
        <f>VLOOKUP($A168,'S0 remplacer avec S44'!$C:$BQ,30,0)</f>
        <v>1143</v>
      </c>
      <c r="H168" s="66">
        <f>VLOOKUP($A168,'S0 remplacer avec S44'!$C:$BQ,52,0)</f>
        <v>161.19999999999999</v>
      </c>
      <c r="I168" s="66">
        <f>VLOOKUP($A168,'S0 remplacer avec S44'!$C:$BQ,59,0)</f>
        <v>0</v>
      </c>
      <c r="J168" s="66">
        <f>VLOOKUP($A168,'S0 remplacer avec S44'!$C:$BQ,60,0)</f>
        <v>22</v>
      </c>
      <c r="K168" s="58">
        <f>VLOOKUP($A168,'S45'!$C:$BQ,32,0)</f>
        <v>219.8</v>
      </c>
      <c r="L168" s="58">
        <f>VLOOKUP($A168,'S45'!$C:$BQ,39,0)</f>
        <v>80</v>
      </c>
      <c r="M168" s="58">
        <f>VLOOKUP($A168,'S45'!$C:$BQ,40,0)</f>
        <v>140</v>
      </c>
      <c r="N168" s="58">
        <f>VLOOKUP($A168,'S45'!$C:$BQ,22,0)</f>
        <v>2142.6485149999999</v>
      </c>
      <c r="O168" s="66">
        <f>VLOOKUP($A168,'S45'!$C:$BQ,29,0)</f>
        <v>580</v>
      </c>
      <c r="P168" s="66">
        <f>VLOOKUP($A168,'S45'!$C:$BQ,30,0)</f>
        <v>1124</v>
      </c>
      <c r="Q168" s="66">
        <f>VLOOKUP($A168,'S45'!$C:$BQ,52,0)</f>
        <v>163.19999999999999</v>
      </c>
      <c r="R168" s="66">
        <f>VLOOKUP($A168,'S45'!$C:$BQ,59,0)</f>
        <v>0</v>
      </c>
      <c r="S168" s="66">
        <f>VLOOKUP($A168,'S45'!$C:$BQ,60,0)</f>
        <v>20</v>
      </c>
      <c r="T168" s="58">
        <f>VLOOKUP($A168,'S46'!$C:$BQ,32,0)</f>
        <v>219.8</v>
      </c>
      <c r="U168" s="58">
        <f>VLOOKUP($A168,'S46'!$C:$BQ,39,0)</f>
        <v>80</v>
      </c>
      <c r="V168" s="58">
        <f>VLOOKUP($A168,'S46'!$C:$BQ,40,0)</f>
        <v>140</v>
      </c>
      <c r="W168" s="58">
        <f>VLOOKUP($A168,'S46'!$C:$BQ,22,0)</f>
        <v>2146.9591150000001</v>
      </c>
      <c r="X168" s="66">
        <f>VLOOKUP($A168,'S46'!$C:$BQ,29,0)</f>
        <v>575</v>
      </c>
      <c r="Y168" s="66">
        <f>VLOOKUP($A168,'S46'!$C:$BQ,30,0)</f>
        <v>1120</v>
      </c>
      <c r="Z168" s="66">
        <f>VLOOKUP($A168,'S46'!$C:$BQ,52,0)</f>
        <v>164.2</v>
      </c>
      <c r="AA168" s="66">
        <f>VLOOKUP($A168,'S46'!$C:$BQ,59,0)</f>
        <v>0</v>
      </c>
      <c r="AB168" s="66">
        <f>VLOOKUP($A168,'S46'!$C:$BQ,60,0)</f>
        <v>19</v>
      </c>
      <c r="AC168" s="58" t="e">
        <f>VLOOKUP($A168,'S47'!$C:$BQ,32,0)</f>
        <v>#N/A</v>
      </c>
      <c r="AD168" s="58" t="e">
        <f>VLOOKUP($A168,'S47'!$C:$BQ,39,0)</f>
        <v>#N/A</v>
      </c>
      <c r="AE168" s="58" t="e">
        <f>VLOOKUP($A168,'S47'!$C:$BQ,40,0)</f>
        <v>#N/A</v>
      </c>
      <c r="AF168" s="58" t="e">
        <f>VLOOKUP($A168,'S47'!$C:$BQ,22,0)</f>
        <v>#N/A</v>
      </c>
      <c r="AG168" s="66" t="e">
        <f>VLOOKUP($A168,'S47'!$C:$BQ,29,0)</f>
        <v>#N/A</v>
      </c>
      <c r="AH168" s="66" t="e">
        <f>VLOOKUP($A168,'S47'!$C:$BQ,30,0)</f>
        <v>#N/A</v>
      </c>
      <c r="AI168" s="66" t="e">
        <f>VLOOKUP($A168,'S47'!$C:$BQ,52,0)</f>
        <v>#N/A</v>
      </c>
      <c r="AJ168" s="66" t="e">
        <f>VLOOKUP($A168,'S47'!$C:$BQ,59,0)</f>
        <v>#N/A</v>
      </c>
      <c r="AK168" s="66" t="e">
        <f>VLOOKUP($A168,'S47'!$C:$BQ,60,0)</f>
        <v>#N/A</v>
      </c>
      <c r="AL168" s="58" t="e">
        <f>VLOOKUP($A168,'S48'!$C:$BQ,32,0)</f>
        <v>#N/A</v>
      </c>
      <c r="AM168" s="58" t="e">
        <f>VLOOKUP($A168,'S48'!$C:$BQ,39,0)</f>
        <v>#N/A</v>
      </c>
      <c r="AN168" s="58" t="e">
        <f>VLOOKUP($A168,'S48'!$C:$BQ,40,0)</f>
        <v>#N/A</v>
      </c>
      <c r="AO168" s="58" t="e">
        <f>VLOOKUP($A168,'S48'!$C:$BQ,22,0)</f>
        <v>#N/A</v>
      </c>
      <c r="AP168" s="66" t="e">
        <f>VLOOKUP($A168,'S48'!$C:$BQ,29,0)</f>
        <v>#N/A</v>
      </c>
      <c r="AQ168" s="66" t="e">
        <f>VLOOKUP($A168,'S48'!$C:$BQ,30,0)</f>
        <v>#N/A</v>
      </c>
      <c r="AR168" s="66" t="e">
        <f>VLOOKUP($A168,'S48'!$C:$BQ,52,0)</f>
        <v>#N/A</v>
      </c>
      <c r="AS168" s="66" t="e">
        <f>VLOOKUP($A168,'S48'!$C:$BQ,59,0)</f>
        <v>#N/A</v>
      </c>
      <c r="AT168" s="66" t="e">
        <f>VLOOKUP($A168,'S48'!$C:$BQ,60,0)</f>
        <v>#N/A</v>
      </c>
      <c r="AU168" s="58" t="e">
        <f>VLOOKUP($A168,'S49'!$C:$BQ,32,0)</f>
        <v>#N/A</v>
      </c>
      <c r="AV168" s="58" t="e">
        <f>VLOOKUP($A168,'S49'!$C:$BQ,39,0)</f>
        <v>#N/A</v>
      </c>
      <c r="AW168" s="58" t="e">
        <f>VLOOKUP($A168,'S49'!$C:$BQ,40,0)</f>
        <v>#N/A</v>
      </c>
      <c r="AX168" s="58" t="e">
        <f>VLOOKUP($A168,'S49'!$C:$BQ,22,0)</f>
        <v>#N/A</v>
      </c>
      <c r="AY168" s="66" t="e">
        <f>VLOOKUP($A168,'S49'!$C:$BQ,29,0)</f>
        <v>#N/A</v>
      </c>
      <c r="AZ168" s="66" t="e">
        <f>VLOOKUP($A168,'S49'!$C:$BQ,30,0)</f>
        <v>#N/A</v>
      </c>
      <c r="BA168" s="66" t="e">
        <f>VLOOKUP($A168,'S49'!$C:$BQ,52,0)</f>
        <v>#N/A</v>
      </c>
      <c r="BB168" s="66" t="e">
        <f>VLOOKUP($A168,'S49'!$C:$BQ,59,0)</f>
        <v>#N/A</v>
      </c>
      <c r="BC168" s="66" t="e">
        <f>VLOOKUP($A168,'S49'!$C:$BQ,60,0)</f>
        <v>#N/A</v>
      </c>
      <c r="BD168" s="58" t="e">
        <f>VLOOKUP($A168,'S50'!$C:$BQ,32,0)</f>
        <v>#N/A</v>
      </c>
      <c r="BE168" s="58" t="e">
        <f>VLOOKUP($A168,'S50'!$C:$BQ,39,0)</f>
        <v>#N/A</v>
      </c>
      <c r="BF168" s="58" t="e">
        <f>VLOOKUP($A168,'S50'!$C:$BQ,40,0)</f>
        <v>#N/A</v>
      </c>
      <c r="BG168" s="58" t="e">
        <f>VLOOKUP($A168,'S50'!$C:$BQ,22,0)</f>
        <v>#N/A</v>
      </c>
      <c r="BH168" s="66" t="e">
        <f>VLOOKUP($A168,'S50'!$C:$BQ,29,0)</f>
        <v>#N/A</v>
      </c>
      <c r="BI168" s="66" t="e">
        <f>VLOOKUP($A168,'S50'!$C:$BQ,30,0)</f>
        <v>#N/A</v>
      </c>
      <c r="BJ168" s="66" t="e">
        <f>VLOOKUP($A168,'S50'!$C:$BQ,52,0)</f>
        <v>#N/A</v>
      </c>
      <c r="BK168" s="66" t="e">
        <f>VLOOKUP($A168,'S50'!$C:$BQ,59,0)</f>
        <v>#N/A</v>
      </c>
      <c r="BL168" s="66" t="e">
        <f>VLOOKUP($A168,'S50'!$C:$BQ,60,0)</f>
        <v>#N/A</v>
      </c>
    </row>
    <row r="169" spans="1:64" x14ac:dyDescent="0.2">
      <c r="A169" s="57" t="s">
        <v>235</v>
      </c>
      <c r="B169" s="58">
        <f>VLOOKUP($A169,'S0 remplacer avec S44'!$C:$BQ,32,0)</f>
        <v>162.80000000000001</v>
      </c>
      <c r="C169" s="58">
        <f>VLOOKUP($A169,'S0 remplacer avec S44'!$C:$BQ,39,0)</f>
        <v>46</v>
      </c>
      <c r="D169" s="58">
        <f>VLOOKUP($A169,'S0 remplacer avec S44'!$C:$BQ,40,0)</f>
        <v>87</v>
      </c>
      <c r="E169" s="58">
        <f>VLOOKUP($A169,'S0 remplacer avec S44'!$C:$BQ,22,0)</f>
        <v>1594.5323149999999</v>
      </c>
      <c r="F169" s="66">
        <f>VLOOKUP($A169,'S0 remplacer avec S44'!$C:$BQ,29,0)</f>
        <v>298</v>
      </c>
      <c r="G169" s="66">
        <f>VLOOKUP($A169,'S0 remplacer avec S44'!$C:$BQ,30,0)</f>
        <v>676</v>
      </c>
      <c r="H169" s="66">
        <f>VLOOKUP($A169,'S0 remplacer avec S44'!$C:$BQ,52,0)</f>
        <v>119.8</v>
      </c>
      <c r="I169" s="66">
        <f>VLOOKUP($A169,'S0 remplacer avec S44'!$C:$BQ,59,0)</f>
        <v>0</v>
      </c>
      <c r="J169" s="66">
        <f>VLOOKUP($A169,'S0 remplacer avec S44'!$C:$BQ,60,0)</f>
        <v>7</v>
      </c>
      <c r="K169" s="58">
        <f>VLOOKUP($A169,'S45'!$C:$BQ,32,0)</f>
        <v>168.8</v>
      </c>
      <c r="L169" s="58">
        <f>VLOOKUP($A169,'S45'!$C:$BQ,39,0)</f>
        <v>40</v>
      </c>
      <c r="M169" s="58">
        <f>VLOOKUP($A169,'S45'!$C:$BQ,40,0)</f>
        <v>81</v>
      </c>
      <c r="N169" s="58">
        <f>VLOOKUP($A169,'S45'!$C:$BQ,22,0)</f>
        <v>1651.002315</v>
      </c>
      <c r="O169" s="66">
        <f>VLOOKUP($A169,'S45'!$C:$BQ,29,0)</f>
        <v>241</v>
      </c>
      <c r="P169" s="66">
        <f>VLOOKUP($A169,'S45'!$C:$BQ,30,0)</f>
        <v>619</v>
      </c>
      <c r="Q169" s="66">
        <f>VLOOKUP($A169,'S45'!$C:$BQ,52,0)</f>
        <v>122.8</v>
      </c>
      <c r="R169" s="66">
        <f>VLOOKUP($A169,'S45'!$C:$BQ,59,0)</f>
        <v>0</v>
      </c>
      <c r="S169" s="66">
        <f>VLOOKUP($A169,'S45'!$C:$BQ,60,0)</f>
        <v>4</v>
      </c>
      <c r="T169" s="58">
        <f>VLOOKUP($A169,'S46'!$C:$BQ,32,0)</f>
        <v>167.8</v>
      </c>
      <c r="U169" s="58">
        <f>VLOOKUP($A169,'S46'!$C:$BQ,39,0)</f>
        <v>41</v>
      </c>
      <c r="V169" s="58">
        <f>VLOOKUP($A169,'S46'!$C:$BQ,40,0)</f>
        <v>82</v>
      </c>
      <c r="W169" s="58">
        <f>VLOOKUP($A169,'S46'!$C:$BQ,22,0)</f>
        <v>1651.3620149999999</v>
      </c>
      <c r="X169" s="66">
        <f>VLOOKUP($A169,'S46'!$C:$BQ,29,0)</f>
        <v>241</v>
      </c>
      <c r="Y169" s="66">
        <f>VLOOKUP($A169,'S46'!$C:$BQ,30,0)</f>
        <v>619</v>
      </c>
      <c r="Z169" s="66">
        <f>VLOOKUP($A169,'S46'!$C:$BQ,52,0)</f>
        <v>124.8</v>
      </c>
      <c r="AA169" s="66">
        <f>VLOOKUP($A169,'S46'!$C:$BQ,59,0)</f>
        <v>0</v>
      </c>
      <c r="AB169" s="66">
        <f>VLOOKUP($A169,'S46'!$C:$BQ,60,0)</f>
        <v>2</v>
      </c>
      <c r="AC169" s="58" t="e">
        <f>VLOOKUP($A169,'S47'!$C:$BQ,32,0)</f>
        <v>#N/A</v>
      </c>
      <c r="AD169" s="58" t="e">
        <f>VLOOKUP($A169,'S47'!$C:$BQ,39,0)</f>
        <v>#N/A</v>
      </c>
      <c r="AE169" s="58" t="e">
        <f>VLOOKUP($A169,'S47'!$C:$BQ,40,0)</f>
        <v>#N/A</v>
      </c>
      <c r="AF169" s="58" t="e">
        <f>VLOOKUP($A169,'S47'!$C:$BQ,22,0)</f>
        <v>#N/A</v>
      </c>
      <c r="AG169" s="66" t="e">
        <f>VLOOKUP($A169,'S47'!$C:$BQ,29,0)</f>
        <v>#N/A</v>
      </c>
      <c r="AH169" s="66" t="e">
        <f>VLOOKUP($A169,'S47'!$C:$BQ,30,0)</f>
        <v>#N/A</v>
      </c>
      <c r="AI169" s="66" t="e">
        <f>VLOOKUP($A169,'S47'!$C:$BQ,52,0)</f>
        <v>#N/A</v>
      </c>
      <c r="AJ169" s="66" t="e">
        <f>VLOOKUP($A169,'S47'!$C:$BQ,59,0)</f>
        <v>#N/A</v>
      </c>
      <c r="AK169" s="66" t="e">
        <f>VLOOKUP($A169,'S47'!$C:$BQ,60,0)</f>
        <v>#N/A</v>
      </c>
      <c r="AL169" s="58" t="e">
        <f>VLOOKUP($A169,'S48'!$C:$BQ,32,0)</f>
        <v>#N/A</v>
      </c>
      <c r="AM169" s="58" t="e">
        <f>VLOOKUP($A169,'S48'!$C:$BQ,39,0)</f>
        <v>#N/A</v>
      </c>
      <c r="AN169" s="58" t="e">
        <f>VLOOKUP($A169,'S48'!$C:$BQ,40,0)</f>
        <v>#N/A</v>
      </c>
      <c r="AO169" s="58" t="e">
        <f>VLOOKUP($A169,'S48'!$C:$BQ,22,0)</f>
        <v>#N/A</v>
      </c>
      <c r="AP169" s="66" t="e">
        <f>VLOOKUP($A169,'S48'!$C:$BQ,29,0)</f>
        <v>#N/A</v>
      </c>
      <c r="AQ169" s="66" t="e">
        <f>VLOOKUP($A169,'S48'!$C:$BQ,30,0)</f>
        <v>#N/A</v>
      </c>
      <c r="AR169" s="66" t="e">
        <f>VLOOKUP($A169,'S48'!$C:$BQ,52,0)</f>
        <v>#N/A</v>
      </c>
      <c r="AS169" s="66" t="e">
        <f>VLOOKUP($A169,'S48'!$C:$BQ,59,0)</f>
        <v>#N/A</v>
      </c>
      <c r="AT169" s="66" t="e">
        <f>VLOOKUP($A169,'S48'!$C:$BQ,60,0)</f>
        <v>#N/A</v>
      </c>
      <c r="AU169" s="58" t="e">
        <f>VLOOKUP($A169,'S49'!$C:$BQ,32,0)</f>
        <v>#N/A</v>
      </c>
      <c r="AV169" s="58" t="e">
        <f>VLOOKUP($A169,'S49'!$C:$BQ,39,0)</f>
        <v>#N/A</v>
      </c>
      <c r="AW169" s="58" t="e">
        <f>VLOOKUP($A169,'S49'!$C:$BQ,40,0)</f>
        <v>#N/A</v>
      </c>
      <c r="AX169" s="58" t="e">
        <f>VLOOKUP($A169,'S49'!$C:$BQ,22,0)</f>
        <v>#N/A</v>
      </c>
      <c r="AY169" s="66" t="e">
        <f>VLOOKUP($A169,'S49'!$C:$BQ,29,0)</f>
        <v>#N/A</v>
      </c>
      <c r="AZ169" s="66" t="e">
        <f>VLOOKUP($A169,'S49'!$C:$BQ,30,0)</f>
        <v>#N/A</v>
      </c>
      <c r="BA169" s="66" t="e">
        <f>VLOOKUP($A169,'S49'!$C:$BQ,52,0)</f>
        <v>#N/A</v>
      </c>
      <c r="BB169" s="66" t="e">
        <f>VLOOKUP($A169,'S49'!$C:$BQ,59,0)</f>
        <v>#N/A</v>
      </c>
      <c r="BC169" s="66" t="e">
        <f>VLOOKUP($A169,'S49'!$C:$BQ,60,0)</f>
        <v>#N/A</v>
      </c>
      <c r="BD169" s="58" t="e">
        <f>VLOOKUP($A169,'S50'!$C:$BQ,32,0)</f>
        <v>#N/A</v>
      </c>
      <c r="BE169" s="58" t="e">
        <f>VLOOKUP($A169,'S50'!$C:$BQ,39,0)</f>
        <v>#N/A</v>
      </c>
      <c r="BF169" s="58" t="e">
        <f>VLOOKUP($A169,'S50'!$C:$BQ,40,0)</f>
        <v>#N/A</v>
      </c>
      <c r="BG169" s="58" t="e">
        <f>VLOOKUP($A169,'S50'!$C:$BQ,22,0)</f>
        <v>#N/A</v>
      </c>
      <c r="BH169" s="66" t="e">
        <f>VLOOKUP($A169,'S50'!$C:$BQ,29,0)</f>
        <v>#N/A</v>
      </c>
      <c r="BI169" s="66" t="e">
        <f>VLOOKUP($A169,'S50'!$C:$BQ,30,0)</f>
        <v>#N/A</v>
      </c>
      <c r="BJ169" s="66" t="e">
        <f>VLOOKUP($A169,'S50'!$C:$BQ,52,0)</f>
        <v>#N/A</v>
      </c>
      <c r="BK169" s="66" t="e">
        <f>VLOOKUP($A169,'S50'!$C:$BQ,59,0)</f>
        <v>#N/A</v>
      </c>
      <c r="BL169" s="66" t="e">
        <f>VLOOKUP($A169,'S50'!$C:$BQ,60,0)</f>
        <v>#N/A</v>
      </c>
    </row>
    <row r="170" spans="1:64" x14ac:dyDescent="0.2">
      <c r="A170" s="57" t="s">
        <v>236</v>
      </c>
      <c r="B170" s="58">
        <f>VLOOKUP($A170,'S0 remplacer avec S44'!$C:$BQ,32,0)</f>
        <v>139</v>
      </c>
      <c r="C170" s="58">
        <f>VLOOKUP($A170,'S0 remplacer avec S44'!$C:$BQ,39,0)</f>
        <v>113</v>
      </c>
      <c r="D170" s="58">
        <f>VLOOKUP($A170,'S0 remplacer avec S44'!$C:$BQ,40,0)</f>
        <v>163</v>
      </c>
      <c r="E170" s="58">
        <f>VLOOKUP($A170,'S0 remplacer avec S44'!$C:$BQ,22,0)</f>
        <v>1279.9856400000001</v>
      </c>
      <c r="F170" s="66">
        <f>VLOOKUP($A170,'S0 remplacer avec S44'!$C:$BQ,29,0)</f>
        <v>1004</v>
      </c>
      <c r="G170" s="66">
        <f>VLOOKUP($A170,'S0 remplacer avec S44'!$C:$BQ,30,0)</f>
        <v>1461</v>
      </c>
      <c r="H170" s="66">
        <f>VLOOKUP($A170,'S0 remplacer avec S44'!$C:$BQ,52,0)</f>
        <v>120.4</v>
      </c>
      <c r="I170" s="66">
        <f>VLOOKUP($A170,'S0 remplacer avec S44'!$C:$BQ,59,0)</f>
        <v>8</v>
      </c>
      <c r="J170" s="66">
        <f>VLOOKUP($A170,'S0 remplacer avec S44'!$C:$BQ,60,0)</f>
        <v>33</v>
      </c>
      <c r="K170" s="58">
        <f>VLOOKUP($A170,'S45'!$C:$BQ,32,0)</f>
        <v>141.5</v>
      </c>
      <c r="L170" s="58">
        <f>VLOOKUP($A170,'S45'!$C:$BQ,39,0)</f>
        <v>110</v>
      </c>
      <c r="M170" s="58">
        <f>VLOOKUP($A170,'S45'!$C:$BQ,40,0)</f>
        <v>160</v>
      </c>
      <c r="N170" s="58">
        <f>VLOOKUP($A170,'S45'!$C:$BQ,22,0)</f>
        <v>1325.76386</v>
      </c>
      <c r="O170" s="66">
        <f>VLOOKUP($A170,'S45'!$C:$BQ,29,0)</f>
        <v>958</v>
      </c>
      <c r="P170" s="66">
        <f>VLOOKUP($A170,'S45'!$C:$BQ,30,0)</f>
        <v>1415</v>
      </c>
      <c r="Q170" s="66">
        <f>VLOOKUP($A170,'S45'!$C:$BQ,52,0)</f>
        <v>125.4</v>
      </c>
      <c r="R170" s="66">
        <f>VLOOKUP($A170,'S45'!$C:$BQ,59,0)</f>
        <v>3</v>
      </c>
      <c r="S170" s="66">
        <f>VLOOKUP($A170,'S45'!$C:$BQ,60,0)</f>
        <v>28</v>
      </c>
      <c r="T170" s="58">
        <f>VLOOKUP($A170,'S46'!$C:$BQ,32,0)</f>
        <v>143.5</v>
      </c>
      <c r="U170" s="58">
        <f>VLOOKUP($A170,'S46'!$C:$BQ,39,0)</f>
        <v>108</v>
      </c>
      <c r="V170" s="58">
        <f>VLOOKUP($A170,'S46'!$C:$BQ,40,0)</f>
        <v>158</v>
      </c>
      <c r="W170" s="58">
        <f>VLOOKUP($A170,'S46'!$C:$BQ,22,0)</f>
        <v>1347.6297400000001</v>
      </c>
      <c r="X170" s="66">
        <f>VLOOKUP($A170,'S46'!$C:$BQ,29,0)</f>
        <v>936</v>
      </c>
      <c r="Y170" s="66">
        <f>VLOOKUP($A170,'S46'!$C:$BQ,30,0)</f>
        <v>1393</v>
      </c>
      <c r="Z170" s="66">
        <f>VLOOKUP($A170,'S46'!$C:$BQ,52,0)</f>
        <v>125.4</v>
      </c>
      <c r="AA170" s="66">
        <f>VLOOKUP($A170,'S46'!$C:$BQ,59,0)</f>
        <v>3</v>
      </c>
      <c r="AB170" s="66">
        <f>VLOOKUP($A170,'S46'!$C:$BQ,60,0)</f>
        <v>28</v>
      </c>
      <c r="AC170" s="58" t="e">
        <f>VLOOKUP($A170,'S47'!$C:$BQ,32,0)</f>
        <v>#N/A</v>
      </c>
      <c r="AD170" s="58" t="e">
        <f>VLOOKUP($A170,'S47'!$C:$BQ,39,0)</f>
        <v>#N/A</v>
      </c>
      <c r="AE170" s="58" t="e">
        <f>VLOOKUP($A170,'S47'!$C:$BQ,40,0)</f>
        <v>#N/A</v>
      </c>
      <c r="AF170" s="58" t="e">
        <f>VLOOKUP($A170,'S47'!$C:$BQ,22,0)</f>
        <v>#N/A</v>
      </c>
      <c r="AG170" s="66" t="e">
        <f>VLOOKUP($A170,'S47'!$C:$BQ,29,0)</f>
        <v>#N/A</v>
      </c>
      <c r="AH170" s="66" t="e">
        <f>VLOOKUP($A170,'S47'!$C:$BQ,30,0)</f>
        <v>#N/A</v>
      </c>
      <c r="AI170" s="66" t="e">
        <f>VLOOKUP($A170,'S47'!$C:$BQ,52,0)</f>
        <v>#N/A</v>
      </c>
      <c r="AJ170" s="66" t="e">
        <f>VLOOKUP($A170,'S47'!$C:$BQ,59,0)</f>
        <v>#N/A</v>
      </c>
      <c r="AK170" s="66" t="e">
        <f>VLOOKUP($A170,'S47'!$C:$BQ,60,0)</f>
        <v>#N/A</v>
      </c>
      <c r="AL170" s="58" t="e">
        <f>VLOOKUP($A170,'S48'!$C:$BQ,32,0)</f>
        <v>#N/A</v>
      </c>
      <c r="AM170" s="58" t="e">
        <f>VLOOKUP($A170,'S48'!$C:$BQ,39,0)</f>
        <v>#N/A</v>
      </c>
      <c r="AN170" s="58" t="e">
        <f>VLOOKUP($A170,'S48'!$C:$BQ,40,0)</f>
        <v>#N/A</v>
      </c>
      <c r="AO170" s="58" t="e">
        <f>VLOOKUP($A170,'S48'!$C:$BQ,22,0)</f>
        <v>#N/A</v>
      </c>
      <c r="AP170" s="66" t="e">
        <f>VLOOKUP($A170,'S48'!$C:$BQ,29,0)</f>
        <v>#N/A</v>
      </c>
      <c r="AQ170" s="66" t="e">
        <f>VLOOKUP($A170,'S48'!$C:$BQ,30,0)</f>
        <v>#N/A</v>
      </c>
      <c r="AR170" s="66" t="e">
        <f>VLOOKUP($A170,'S48'!$C:$BQ,52,0)</f>
        <v>#N/A</v>
      </c>
      <c r="AS170" s="66" t="e">
        <f>VLOOKUP($A170,'S48'!$C:$BQ,59,0)</f>
        <v>#N/A</v>
      </c>
      <c r="AT170" s="66" t="e">
        <f>VLOOKUP($A170,'S48'!$C:$BQ,60,0)</f>
        <v>#N/A</v>
      </c>
      <c r="AU170" s="58" t="e">
        <f>VLOOKUP($A170,'S49'!$C:$BQ,32,0)</f>
        <v>#N/A</v>
      </c>
      <c r="AV170" s="58" t="e">
        <f>VLOOKUP($A170,'S49'!$C:$BQ,39,0)</f>
        <v>#N/A</v>
      </c>
      <c r="AW170" s="58" t="e">
        <f>VLOOKUP($A170,'S49'!$C:$BQ,40,0)</f>
        <v>#N/A</v>
      </c>
      <c r="AX170" s="58" t="e">
        <f>VLOOKUP($A170,'S49'!$C:$BQ,22,0)</f>
        <v>#N/A</v>
      </c>
      <c r="AY170" s="66" t="e">
        <f>VLOOKUP($A170,'S49'!$C:$BQ,29,0)</f>
        <v>#N/A</v>
      </c>
      <c r="AZ170" s="66" t="e">
        <f>VLOOKUP($A170,'S49'!$C:$BQ,30,0)</f>
        <v>#N/A</v>
      </c>
      <c r="BA170" s="66" t="e">
        <f>VLOOKUP($A170,'S49'!$C:$BQ,52,0)</f>
        <v>#N/A</v>
      </c>
      <c r="BB170" s="66" t="e">
        <f>VLOOKUP($A170,'S49'!$C:$BQ,59,0)</f>
        <v>#N/A</v>
      </c>
      <c r="BC170" s="66" t="e">
        <f>VLOOKUP($A170,'S49'!$C:$BQ,60,0)</f>
        <v>#N/A</v>
      </c>
      <c r="BD170" s="58" t="e">
        <f>VLOOKUP($A170,'S50'!$C:$BQ,32,0)</f>
        <v>#N/A</v>
      </c>
      <c r="BE170" s="58" t="e">
        <f>VLOOKUP($A170,'S50'!$C:$BQ,39,0)</f>
        <v>#N/A</v>
      </c>
      <c r="BF170" s="58" t="e">
        <f>VLOOKUP($A170,'S50'!$C:$BQ,40,0)</f>
        <v>#N/A</v>
      </c>
      <c r="BG170" s="58" t="e">
        <f>VLOOKUP($A170,'S50'!$C:$BQ,22,0)</f>
        <v>#N/A</v>
      </c>
      <c r="BH170" s="66" t="e">
        <f>VLOOKUP($A170,'S50'!$C:$BQ,29,0)</f>
        <v>#N/A</v>
      </c>
      <c r="BI170" s="66" t="e">
        <f>VLOOKUP($A170,'S50'!$C:$BQ,30,0)</f>
        <v>#N/A</v>
      </c>
      <c r="BJ170" s="66" t="e">
        <f>VLOOKUP($A170,'S50'!$C:$BQ,52,0)</f>
        <v>#N/A</v>
      </c>
      <c r="BK170" s="66" t="e">
        <f>VLOOKUP($A170,'S50'!$C:$BQ,59,0)</f>
        <v>#N/A</v>
      </c>
      <c r="BL170" s="66" t="e">
        <f>VLOOKUP($A170,'S50'!$C:$BQ,60,0)</f>
        <v>#N/A</v>
      </c>
    </row>
    <row r="171" spans="1:64" x14ac:dyDescent="0.2">
      <c r="A171" s="57" t="s">
        <v>237</v>
      </c>
      <c r="B171" s="58">
        <f>VLOOKUP($A171,'S0 remplacer avec S44'!$C:$BQ,32,0)</f>
        <v>124.4</v>
      </c>
      <c r="C171" s="58">
        <f>VLOOKUP($A171,'S0 remplacer avec S44'!$C:$BQ,39,0)</f>
        <v>65</v>
      </c>
      <c r="D171" s="58">
        <f>VLOOKUP($A171,'S0 remplacer avec S44'!$C:$BQ,40,0)</f>
        <v>103</v>
      </c>
      <c r="E171" s="58">
        <f>VLOOKUP($A171,'S0 remplacer avec S44'!$C:$BQ,22,0)</f>
        <v>1194.6413299999999</v>
      </c>
      <c r="F171" s="66">
        <f>VLOOKUP($A171,'S0 remplacer avec S44'!$C:$BQ,29,0)</f>
        <v>526</v>
      </c>
      <c r="G171" s="66">
        <f>VLOOKUP($A171,'S0 remplacer avec S44'!$C:$BQ,30,0)</f>
        <v>870</v>
      </c>
      <c r="H171" s="66">
        <f>VLOOKUP($A171,'S0 remplacer avec S44'!$C:$BQ,52,0)</f>
        <v>121.2</v>
      </c>
      <c r="I171" s="66">
        <f>VLOOKUP($A171,'S0 remplacer avec S44'!$C:$BQ,59,0)</f>
        <v>0</v>
      </c>
      <c r="J171" s="66">
        <f>VLOOKUP($A171,'S0 remplacer avec S44'!$C:$BQ,60,0)</f>
        <v>0</v>
      </c>
      <c r="K171" s="58">
        <f>VLOOKUP($A171,'S45'!$C:$BQ,32,0)</f>
        <v>126.4</v>
      </c>
      <c r="L171" s="58">
        <f>VLOOKUP($A171,'S45'!$C:$BQ,39,0)</f>
        <v>63</v>
      </c>
      <c r="M171" s="58">
        <f>VLOOKUP($A171,'S45'!$C:$BQ,40,0)</f>
        <v>101</v>
      </c>
      <c r="N171" s="58">
        <f>VLOOKUP($A171,'S45'!$C:$BQ,22,0)</f>
        <v>1212.5817199999999</v>
      </c>
      <c r="O171" s="66">
        <f>VLOOKUP($A171,'S45'!$C:$BQ,29,0)</f>
        <v>508</v>
      </c>
      <c r="P171" s="66">
        <f>VLOOKUP($A171,'S45'!$C:$BQ,30,0)</f>
        <v>852</v>
      </c>
      <c r="Q171" s="66">
        <f>VLOOKUP($A171,'S45'!$C:$BQ,52,0)</f>
        <v>121.2</v>
      </c>
      <c r="R171" s="66">
        <f>VLOOKUP($A171,'S45'!$C:$BQ,59,0)</f>
        <v>0</v>
      </c>
      <c r="S171" s="66">
        <f>VLOOKUP($A171,'S45'!$C:$BQ,60,0)</f>
        <v>0</v>
      </c>
      <c r="T171" s="58">
        <f>VLOOKUP($A171,'S46'!$C:$BQ,32,0)</f>
        <v>126.4</v>
      </c>
      <c r="U171" s="58">
        <f>VLOOKUP($A171,'S46'!$C:$BQ,39,0)</f>
        <v>63</v>
      </c>
      <c r="V171" s="58">
        <f>VLOOKUP($A171,'S46'!$C:$BQ,40,0)</f>
        <v>101</v>
      </c>
      <c r="W171" s="58">
        <f>VLOOKUP($A171,'S46'!$C:$BQ,22,0)</f>
        <v>1213.43148</v>
      </c>
      <c r="X171" s="66">
        <f>VLOOKUP($A171,'S46'!$C:$BQ,29,0)</f>
        <v>507</v>
      </c>
      <c r="Y171" s="66">
        <f>VLOOKUP($A171,'S46'!$C:$BQ,30,0)</f>
        <v>851</v>
      </c>
      <c r="Z171" s="66">
        <f>VLOOKUP($A171,'S46'!$C:$BQ,52,0)</f>
        <v>121.2</v>
      </c>
      <c r="AA171" s="66">
        <f>VLOOKUP($A171,'S46'!$C:$BQ,59,0)</f>
        <v>0</v>
      </c>
      <c r="AB171" s="66">
        <f>VLOOKUP($A171,'S46'!$C:$BQ,60,0)</f>
        <v>0</v>
      </c>
      <c r="AC171" s="58" t="e">
        <f>VLOOKUP($A171,'S47'!$C:$BQ,32,0)</f>
        <v>#N/A</v>
      </c>
      <c r="AD171" s="58" t="e">
        <f>VLOOKUP($A171,'S47'!$C:$BQ,39,0)</f>
        <v>#N/A</v>
      </c>
      <c r="AE171" s="58" t="e">
        <f>VLOOKUP($A171,'S47'!$C:$BQ,40,0)</f>
        <v>#N/A</v>
      </c>
      <c r="AF171" s="58" t="e">
        <f>VLOOKUP($A171,'S47'!$C:$BQ,22,0)</f>
        <v>#N/A</v>
      </c>
      <c r="AG171" s="66" t="e">
        <f>VLOOKUP($A171,'S47'!$C:$BQ,29,0)</f>
        <v>#N/A</v>
      </c>
      <c r="AH171" s="66" t="e">
        <f>VLOOKUP($A171,'S47'!$C:$BQ,30,0)</f>
        <v>#N/A</v>
      </c>
      <c r="AI171" s="66" t="e">
        <f>VLOOKUP($A171,'S47'!$C:$BQ,52,0)</f>
        <v>#N/A</v>
      </c>
      <c r="AJ171" s="66" t="e">
        <f>VLOOKUP($A171,'S47'!$C:$BQ,59,0)</f>
        <v>#N/A</v>
      </c>
      <c r="AK171" s="66" t="e">
        <f>VLOOKUP($A171,'S47'!$C:$BQ,60,0)</f>
        <v>#N/A</v>
      </c>
      <c r="AL171" s="58" t="e">
        <f>VLOOKUP($A171,'S48'!$C:$BQ,32,0)</f>
        <v>#N/A</v>
      </c>
      <c r="AM171" s="58" t="e">
        <f>VLOOKUP($A171,'S48'!$C:$BQ,39,0)</f>
        <v>#N/A</v>
      </c>
      <c r="AN171" s="58" t="e">
        <f>VLOOKUP($A171,'S48'!$C:$BQ,40,0)</f>
        <v>#N/A</v>
      </c>
      <c r="AO171" s="58" t="e">
        <f>VLOOKUP($A171,'S48'!$C:$BQ,22,0)</f>
        <v>#N/A</v>
      </c>
      <c r="AP171" s="66" t="e">
        <f>VLOOKUP($A171,'S48'!$C:$BQ,29,0)</f>
        <v>#N/A</v>
      </c>
      <c r="AQ171" s="66" t="e">
        <f>VLOOKUP($A171,'S48'!$C:$BQ,30,0)</f>
        <v>#N/A</v>
      </c>
      <c r="AR171" s="66" t="e">
        <f>VLOOKUP($A171,'S48'!$C:$BQ,52,0)</f>
        <v>#N/A</v>
      </c>
      <c r="AS171" s="66" t="e">
        <f>VLOOKUP($A171,'S48'!$C:$BQ,59,0)</f>
        <v>#N/A</v>
      </c>
      <c r="AT171" s="66" t="e">
        <f>VLOOKUP($A171,'S48'!$C:$BQ,60,0)</f>
        <v>#N/A</v>
      </c>
      <c r="AU171" s="58" t="e">
        <f>VLOOKUP($A171,'S49'!$C:$BQ,32,0)</f>
        <v>#N/A</v>
      </c>
      <c r="AV171" s="58" t="e">
        <f>VLOOKUP($A171,'S49'!$C:$BQ,39,0)</f>
        <v>#N/A</v>
      </c>
      <c r="AW171" s="58" t="e">
        <f>VLOOKUP($A171,'S49'!$C:$BQ,40,0)</f>
        <v>#N/A</v>
      </c>
      <c r="AX171" s="58" t="e">
        <f>VLOOKUP($A171,'S49'!$C:$BQ,22,0)</f>
        <v>#N/A</v>
      </c>
      <c r="AY171" s="66" t="e">
        <f>VLOOKUP($A171,'S49'!$C:$BQ,29,0)</f>
        <v>#N/A</v>
      </c>
      <c r="AZ171" s="66" t="e">
        <f>VLOOKUP($A171,'S49'!$C:$BQ,30,0)</f>
        <v>#N/A</v>
      </c>
      <c r="BA171" s="66" t="e">
        <f>VLOOKUP($A171,'S49'!$C:$BQ,52,0)</f>
        <v>#N/A</v>
      </c>
      <c r="BB171" s="66" t="e">
        <f>VLOOKUP($A171,'S49'!$C:$BQ,59,0)</f>
        <v>#N/A</v>
      </c>
      <c r="BC171" s="66" t="e">
        <f>VLOOKUP($A171,'S49'!$C:$BQ,60,0)</f>
        <v>#N/A</v>
      </c>
      <c r="BD171" s="58" t="e">
        <f>VLOOKUP($A171,'S50'!$C:$BQ,32,0)</f>
        <v>#N/A</v>
      </c>
      <c r="BE171" s="58" t="e">
        <f>VLOOKUP($A171,'S50'!$C:$BQ,39,0)</f>
        <v>#N/A</v>
      </c>
      <c r="BF171" s="58" t="e">
        <f>VLOOKUP($A171,'S50'!$C:$BQ,40,0)</f>
        <v>#N/A</v>
      </c>
      <c r="BG171" s="58" t="e">
        <f>VLOOKUP($A171,'S50'!$C:$BQ,22,0)</f>
        <v>#N/A</v>
      </c>
      <c r="BH171" s="66" t="e">
        <f>VLOOKUP($A171,'S50'!$C:$BQ,29,0)</f>
        <v>#N/A</v>
      </c>
      <c r="BI171" s="66" t="e">
        <f>VLOOKUP($A171,'S50'!$C:$BQ,30,0)</f>
        <v>#N/A</v>
      </c>
      <c r="BJ171" s="66" t="e">
        <f>VLOOKUP($A171,'S50'!$C:$BQ,52,0)</f>
        <v>#N/A</v>
      </c>
      <c r="BK171" s="66" t="e">
        <f>VLOOKUP($A171,'S50'!$C:$BQ,59,0)</f>
        <v>#N/A</v>
      </c>
      <c r="BL171" s="66" t="e">
        <f>VLOOKUP($A171,'S50'!$C:$BQ,60,0)</f>
        <v>#N/A</v>
      </c>
    </row>
    <row r="172" spans="1:64" x14ac:dyDescent="0.2">
      <c r="A172" s="57" t="s">
        <v>238</v>
      </c>
      <c r="B172" s="58">
        <f>VLOOKUP($A172,'S0 remplacer avec S44'!$C:$BQ,32,0)</f>
        <v>177.85</v>
      </c>
      <c r="C172" s="58">
        <f>VLOOKUP($A172,'S0 remplacer avec S44'!$C:$BQ,39,0)</f>
        <v>0</v>
      </c>
      <c r="D172" s="58">
        <f>VLOOKUP($A172,'S0 remplacer avec S44'!$C:$BQ,40,0)</f>
        <v>27</v>
      </c>
      <c r="E172" s="58">
        <f>VLOOKUP($A172,'S0 remplacer avec S44'!$C:$BQ,22,0)</f>
        <v>1766.9174949999999</v>
      </c>
      <c r="F172" s="66">
        <f>VLOOKUP($A172,'S0 remplacer avec S44'!$C:$BQ,29,0)</f>
        <v>0</v>
      </c>
      <c r="G172" s="66">
        <f>VLOOKUP($A172,'S0 remplacer avec S44'!$C:$BQ,30,0)</f>
        <v>95</v>
      </c>
      <c r="H172" s="66">
        <f>VLOOKUP($A172,'S0 remplacer avec S44'!$C:$BQ,52,0)</f>
        <v>113.8</v>
      </c>
      <c r="I172" s="66">
        <f>VLOOKUP($A172,'S0 remplacer avec S44'!$C:$BQ,59,0)</f>
        <v>0</v>
      </c>
      <c r="J172" s="66">
        <f>VLOOKUP($A172,'S0 remplacer avec S44'!$C:$BQ,60,0)</f>
        <v>0</v>
      </c>
      <c r="K172" s="58">
        <f>VLOOKUP($A172,'S45'!$C:$BQ,32,0)</f>
        <v>179.85</v>
      </c>
      <c r="L172" s="58">
        <f>VLOOKUP($A172,'S45'!$C:$BQ,39,0)</f>
        <v>0</v>
      </c>
      <c r="M172" s="58">
        <f>VLOOKUP($A172,'S45'!$C:$BQ,40,0)</f>
        <v>25</v>
      </c>
      <c r="N172" s="58">
        <f>VLOOKUP($A172,'S45'!$C:$BQ,22,0)</f>
        <v>1769.316605</v>
      </c>
      <c r="O172" s="66">
        <f>VLOOKUP($A172,'S45'!$C:$BQ,29,0)</f>
        <v>0</v>
      </c>
      <c r="P172" s="66">
        <f>VLOOKUP($A172,'S45'!$C:$BQ,30,0)</f>
        <v>92</v>
      </c>
      <c r="Q172" s="66">
        <f>VLOOKUP($A172,'S45'!$C:$BQ,52,0)</f>
        <v>116.8</v>
      </c>
      <c r="R172" s="66">
        <f>VLOOKUP($A172,'S45'!$C:$BQ,59,0)</f>
        <v>0</v>
      </c>
      <c r="S172" s="66">
        <f>VLOOKUP($A172,'S45'!$C:$BQ,60,0)</f>
        <v>0</v>
      </c>
      <c r="T172" s="58">
        <f>VLOOKUP($A172,'S46'!$C:$BQ,32,0)</f>
        <v>179.85</v>
      </c>
      <c r="U172" s="58">
        <f>VLOOKUP($A172,'S46'!$C:$BQ,39,0)</f>
        <v>0</v>
      </c>
      <c r="V172" s="58">
        <f>VLOOKUP($A172,'S46'!$C:$BQ,40,0)</f>
        <v>25</v>
      </c>
      <c r="W172" s="58">
        <f>VLOOKUP($A172,'S46'!$C:$BQ,22,0)</f>
        <v>1774.2472849999999</v>
      </c>
      <c r="X172" s="66">
        <f>VLOOKUP($A172,'S46'!$C:$BQ,29,0)</f>
        <v>0</v>
      </c>
      <c r="Y172" s="66">
        <f>VLOOKUP($A172,'S46'!$C:$BQ,30,0)</f>
        <v>87</v>
      </c>
      <c r="Z172" s="66">
        <f>VLOOKUP($A172,'S46'!$C:$BQ,52,0)</f>
        <v>117.8</v>
      </c>
      <c r="AA172" s="66">
        <f>VLOOKUP($A172,'S46'!$C:$BQ,59,0)</f>
        <v>0</v>
      </c>
      <c r="AB172" s="66">
        <f>VLOOKUP($A172,'S46'!$C:$BQ,60,0)</f>
        <v>0</v>
      </c>
      <c r="AC172" s="58" t="e">
        <f>VLOOKUP($A172,'S47'!$C:$BQ,32,0)</f>
        <v>#N/A</v>
      </c>
      <c r="AD172" s="58" t="e">
        <f>VLOOKUP($A172,'S47'!$C:$BQ,39,0)</f>
        <v>#N/A</v>
      </c>
      <c r="AE172" s="58" t="e">
        <f>VLOOKUP($A172,'S47'!$C:$BQ,40,0)</f>
        <v>#N/A</v>
      </c>
      <c r="AF172" s="58" t="e">
        <f>VLOOKUP($A172,'S47'!$C:$BQ,22,0)</f>
        <v>#N/A</v>
      </c>
      <c r="AG172" s="66" t="e">
        <f>VLOOKUP($A172,'S47'!$C:$BQ,29,0)</f>
        <v>#N/A</v>
      </c>
      <c r="AH172" s="66" t="e">
        <f>VLOOKUP($A172,'S47'!$C:$BQ,30,0)</f>
        <v>#N/A</v>
      </c>
      <c r="AI172" s="66" t="e">
        <f>VLOOKUP($A172,'S47'!$C:$BQ,52,0)</f>
        <v>#N/A</v>
      </c>
      <c r="AJ172" s="66" t="e">
        <f>VLOOKUP($A172,'S47'!$C:$BQ,59,0)</f>
        <v>#N/A</v>
      </c>
      <c r="AK172" s="66" t="e">
        <f>VLOOKUP($A172,'S47'!$C:$BQ,60,0)</f>
        <v>#N/A</v>
      </c>
      <c r="AL172" s="58" t="e">
        <f>VLOOKUP($A172,'S48'!$C:$BQ,32,0)</f>
        <v>#N/A</v>
      </c>
      <c r="AM172" s="58" t="e">
        <f>VLOOKUP($A172,'S48'!$C:$BQ,39,0)</f>
        <v>#N/A</v>
      </c>
      <c r="AN172" s="58" t="e">
        <f>VLOOKUP($A172,'S48'!$C:$BQ,40,0)</f>
        <v>#N/A</v>
      </c>
      <c r="AO172" s="58" t="e">
        <f>VLOOKUP($A172,'S48'!$C:$BQ,22,0)</f>
        <v>#N/A</v>
      </c>
      <c r="AP172" s="66" t="e">
        <f>VLOOKUP($A172,'S48'!$C:$BQ,29,0)</f>
        <v>#N/A</v>
      </c>
      <c r="AQ172" s="66" t="e">
        <f>VLOOKUP($A172,'S48'!$C:$BQ,30,0)</f>
        <v>#N/A</v>
      </c>
      <c r="AR172" s="66" t="e">
        <f>VLOOKUP($A172,'S48'!$C:$BQ,52,0)</f>
        <v>#N/A</v>
      </c>
      <c r="AS172" s="66" t="e">
        <f>VLOOKUP($A172,'S48'!$C:$BQ,59,0)</f>
        <v>#N/A</v>
      </c>
      <c r="AT172" s="66" t="e">
        <f>VLOOKUP($A172,'S48'!$C:$BQ,60,0)</f>
        <v>#N/A</v>
      </c>
      <c r="AU172" s="58" t="e">
        <f>VLOOKUP($A172,'S49'!$C:$BQ,32,0)</f>
        <v>#N/A</v>
      </c>
      <c r="AV172" s="58" t="e">
        <f>VLOOKUP($A172,'S49'!$C:$BQ,39,0)</f>
        <v>#N/A</v>
      </c>
      <c r="AW172" s="58" t="e">
        <f>VLOOKUP($A172,'S49'!$C:$BQ,40,0)</f>
        <v>#N/A</v>
      </c>
      <c r="AX172" s="58" t="e">
        <f>VLOOKUP($A172,'S49'!$C:$BQ,22,0)</f>
        <v>#N/A</v>
      </c>
      <c r="AY172" s="66" t="e">
        <f>VLOOKUP($A172,'S49'!$C:$BQ,29,0)</f>
        <v>#N/A</v>
      </c>
      <c r="AZ172" s="66" t="e">
        <f>VLOOKUP($A172,'S49'!$C:$BQ,30,0)</f>
        <v>#N/A</v>
      </c>
      <c r="BA172" s="66" t="e">
        <f>VLOOKUP($A172,'S49'!$C:$BQ,52,0)</f>
        <v>#N/A</v>
      </c>
      <c r="BB172" s="66" t="e">
        <f>VLOOKUP($A172,'S49'!$C:$BQ,59,0)</f>
        <v>#N/A</v>
      </c>
      <c r="BC172" s="66" t="e">
        <f>VLOOKUP($A172,'S49'!$C:$BQ,60,0)</f>
        <v>#N/A</v>
      </c>
      <c r="BD172" s="58" t="e">
        <f>VLOOKUP($A172,'S50'!$C:$BQ,32,0)</f>
        <v>#N/A</v>
      </c>
      <c r="BE172" s="58" t="e">
        <f>VLOOKUP($A172,'S50'!$C:$BQ,39,0)</f>
        <v>#N/A</v>
      </c>
      <c r="BF172" s="58" t="e">
        <f>VLOOKUP($A172,'S50'!$C:$BQ,40,0)</f>
        <v>#N/A</v>
      </c>
      <c r="BG172" s="58" t="e">
        <f>VLOOKUP($A172,'S50'!$C:$BQ,22,0)</f>
        <v>#N/A</v>
      </c>
      <c r="BH172" s="66" t="e">
        <f>VLOOKUP($A172,'S50'!$C:$BQ,29,0)</f>
        <v>#N/A</v>
      </c>
      <c r="BI172" s="66" t="e">
        <f>VLOOKUP($A172,'S50'!$C:$BQ,30,0)</f>
        <v>#N/A</v>
      </c>
      <c r="BJ172" s="66" t="e">
        <f>VLOOKUP($A172,'S50'!$C:$BQ,52,0)</f>
        <v>#N/A</v>
      </c>
      <c r="BK172" s="66" t="e">
        <f>VLOOKUP($A172,'S50'!$C:$BQ,59,0)</f>
        <v>#N/A</v>
      </c>
      <c r="BL172" s="66" t="e">
        <f>VLOOKUP($A172,'S50'!$C:$BQ,60,0)</f>
        <v>#N/A</v>
      </c>
    </row>
    <row r="173" spans="1:64" x14ac:dyDescent="0.2">
      <c r="A173" s="57" t="s">
        <v>239</v>
      </c>
      <c r="B173" s="58">
        <f>VLOOKUP($A173,'S0 remplacer avec S44'!$C:$BQ,32,0)</f>
        <v>207.6</v>
      </c>
      <c r="C173" s="58">
        <f>VLOOKUP($A173,'S0 remplacer avec S44'!$C:$BQ,39,0)</f>
        <v>68</v>
      </c>
      <c r="D173" s="58">
        <f>VLOOKUP($A173,'S0 remplacer avec S44'!$C:$BQ,40,0)</f>
        <v>124</v>
      </c>
      <c r="E173" s="58">
        <f>VLOOKUP($A173,'S0 remplacer avec S44'!$C:$BQ,22,0)</f>
        <v>2054.2890950000001</v>
      </c>
      <c r="F173" s="66">
        <f>VLOOKUP($A173,'S0 remplacer avec S44'!$C:$BQ,29,0)</f>
        <v>453</v>
      </c>
      <c r="G173" s="66">
        <f>VLOOKUP($A173,'S0 remplacer avec S44'!$C:$BQ,30,0)</f>
        <v>954</v>
      </c>
      <c r="H173" s="66">
        <f>VLOOKUP($A173,'S0 remplacer avec S44'!$C:$BQ,52,0)</f>
        <v>186.8</v>
      </c>
      <c r="I173" s="66">
        <f>VLOOKUP($A173,'S0 remplacer avec S44'!$C:$BQ,59,0)</f>
        <v>0</v>
      </c>
      <c r="J173" s="66">
        <f>VLOOKUP($A173,'S0 remplacer avec S44'!$C:$BQ,60,0)</f>
        <v>0</v>
      </c>
      <c r="K173" s="58">
        <f>VLOOKUP($A173,'S45'!$C:$BQ,32,0)</f>
        <v>221.6</v>
      </c>
      <c r="L173" s="58">
        <f>VLOOKUP($A173,'S45'!$C:$BQ,39,0)</f>
        <v>54</v>
      </c>
      <c r="M173" s="58">
        <f>VLOOKUP($A173,'S45'!$C:$BQ,40,0)</f>
        <v>110</v>
      </c>
      <c r="N173" s="58">
        <f>VLOOKUP($A173,'S45'!$C:$BQ,22,0)</f>
        <v>2068.1464249999999</v>
      </c>
      <c r="O173" s="66">
        <f>VLOOKUP($A173,'S45'!$C:$BQ,29,0)</f>
        <v>439</v>
      </c>
      <c r="P173" s="66">
        <f>VLOOKUP($A173,'S45'!$C:$BQ,30,0)</f>
        <v>940</v>
      </c>
      <c r="Q173" s="66">
        <f>VLOOKUP($A173,'S45'!$C:$BQ,52,0)</f>
        <v>191.8</v>
      </c>
      <c r="R173" s="66">
        <f>VLOOKUP($A173,'S45'!$C:$BQ,59,0)</f>
        <v>0</v>
      </c>
      <c r="S173" s="66">
        <f>VLOOKUP($A173,'S45'!$C:$BQ,60,0)</f>
        <v>0</v>
      </c>
      <c r="T173" s="58">
        <f>VLOOKUP($A173,'S46'!$C:$BQ,32,0)</f>
        <v>221.1</v>
      </c>
      <c r="U173" s="58">
        <f>VLOOKUP($A173,'S46'!$C:$BQ,39,0)</f>
        <v>55</v>
      </c>
      <c r="V173" s="58">
        <f>VLOOKUP($A173,'S46'!$C:$BQ,40,0)</f>
        <v>110</v>
      </c>
      <c r="W173" s="58">
        <f>VLOOKUP($A173,'S46'!$C:$BQ,22,0)</f>
        <v>2087.7458449999999</v>
      </c>
      <c r="X173" s="66">
        <f>VLOOKUP($A173,'S46'!$C:$BQ,29,0)</f>
        <v>419</v>
      </c>
      <c r="Y173" s="66">
        <f>VLOOKUP($A173,'S46'!$C:$BQ,30,0)</f>
        <v>920</v>
      </c>
      <c r="Z173" s="66">
        <f>VLOOKUP($A173,'S46'!$C:$BQ,52,0)</f>
        <v>193.8</v>
      </c>
      <c r="AA173" s="66">
        <f>VLOOKUP($A173,'S46'!$C:$BQ,59,0)</f>
        <v>0</v>
      </c>
      <c r="AB173" s="66">
        <f>VLOOKUP($A173,'S46'!$C:$BQ,60,0)</f>
        <v>0</v>
      </c>
      <c r="AC173" s="58" t="e">
        <f>VLOOKUP($A173,'S47'!$C:$BQ,32,0)</f>
        <v>#N/A</v>
      </c>
      <c r="AD173" s="58" t="e">
        <f>VLOOKUP($A173,'S47'!$C:$BQ,39,0)</f>
        <v>#N/A</v>
      </c>
      <c r="AE173" s="58" t="e">
        <f>VLOOKUP($A173,'S47'!$C:$BQ,40,0)</f>
        <v>#N/A</v>
      </c>
      <c r="AF173" s="58" t="e">
        <f>VLOOKUP($A173,'S47'!$C:$BQ,22,0)</f>
        <v>#N/A</v>
      </c>
      <c r="AG173" s="66" t="e">
        <f>VLOOKUP($A173,'S47'!$C:$BQ,29,0)</f>
        <v>#N/A</v>
      </c>
      <c r="AH173" s="66" t="e">
        <f>VLOOKUP($A173,'S47'!$C:$BQ,30,0)</f>
        <v>#N/A</v>
      </c>
      <c r="AI173" s="66" t="e">
        <f>VLOOKUP($A173,'S47'!$C:$BQ,52,0)</f>
        <v>#N/A</v>
      </c>
      <c r="AJ173" s="66" t="e">
        <f>VLOOKUP($A173,'S47'!$C:$BQ,59,0)</f>
        <v>#N/A</v>
      </c>
      <c r="AK173" s="66" t="e">
        <f>VLOOKUP($A173,'S47'!$C:$BQ,60,0)</f>
        <v>#N/A</v>
      </c>
      <c r="AL173" s="58" t="e">
        <f>VLOOKUP($A173,'S48'!$C:$BQ,32,0)</f>
        <v>#N/A</v>
      </c>
      <c r="AM173" s="58" t="e">
        <f>VLOOKUP($A173,'S48'!$C:$BQ,39,0)</f>
        <v>#N/A</v>
      </c>
      <c r="AN173" s="58" t="e">
        <f>VLOOKUP($A173,'S48'!$C:$BQ,40,0)</f>
        <v>#N/A</v>
      </c>
      <c r="AO173" s="58" t="e">
        <f>VLOOKUP($A173,'S48'!$C:$BQ,22,0)</f>
        <v>#N/A</v>
      </c>
      <c r="AP173" s="66" t="e">
        <f>VLOOKUP($A173,'S48'!$C:$BQ,29,0)</f>
        <v>#N/A</v>
      </c>
      <c r="AQ173" s="66" t="e">
        <f>VLOOKUP($A173,'S48'!$C:$BQ,30,0)</f>
        <v>#N/A</v>
      </c>
      <c r="AR173" s="66" t="e">
        <f>VLOOKUP($A173,'S48'!$C:$BQ,52,0)</f>
        <v>#N/A</v>
      </c>
      <c r="AS173" s="66" t="e">
        <f>VLOOKUP($A173,'S48'!$C:$BQ,59,0)</f>
        <v>#N/A</v>
      </c>
      <c r="AT173" s="66" t="e">
        <f>VLOOKUP($A173,'S48'!$C:$BQ,60,0)</f>
        <v>#N/A</v>
      </c>
      <c r="AU173" s="58" t="e">
        <f>VLOOKUP($A173,'S49'!$C:$BQ,32,0)</f>
        <v>#N/A</v>
      </c>
      <c r="AV173" s="58" t="e">
        <f>VLOOKUP($A173,'S49'!$C:$BQ,39,0)</f>
        <v>#N/A</v>
      </c>
      <c r="AW173" s="58" t="e">
        <f>VLOOKUP($A173,'S49'!$C:$BQ,40,0)</f>
        <v>#N/A</v>
      </c>
      <c r="AX173" s="58" t="e">
        <f>VLOOKUP($A173,'S49'!$C:$BQ,22,0)</f>
        <v>#N/A</v>
      </c>
      <c r="AY173" s="66" t="e">
        <f>VLOOKUP($A173,'S49'!$C:$BQ,29,0)</f>
        <v>#N/A</v>
      </c>
      <c r="AZ173" s="66" t="e">
        <f>VLOOKUP($A173,'S49'!$C:$BQ,30,0)</f>
        <v>#N/A</v>
      </c>
      <c r="BA173" s="66" t="e">
        <f>VLOOKUP($A173,'S49'!$C:$BQ,52,0)</f>
        <v>#N/A</v>
      </c>
      <c r="BB173" s="66" t="e">
        <f>VLOOKUP($A173,'S49'!$C:$BQ,59,0)</f>
        <v>#N/A</v>
      </c>
      <c r="BC173" s="66" t="e">
        <f>VLOOKUP($A173,'S49'!$C:$BQ,60,0)</f>
        <v>#N/A</v>
      </c>
      <c r="BD173" s="58" t="e">
        <f>VLOOKUP($A173,'S50'!$C:$BQ,32,0)</f>
        <v>#N/A</v>
      </c>
      <c r="BE173" s="58" t="e">
        <f>VLOOKUP($A173,'S50'!$C:$BQ,39,0)</f>
        <v>#N/A</v>
      </c>
      <c r="BF173" s="58" t="e">
        <f>VLOOKUP($A173,'S50'!$C:$BQ,40,0)</f>
        <v>#N/A</v>
      </c>
      <c r="BG173" s="58" t="e">
        <f>VLOOKUP($A173,'S50'!$C:$BQ,22,0)</f>
        <v>#N/A</v>
      </c>
      <c r="BH173" s="66" t="e">
        <f>VLOOKUP($A173,'S50'!$C:$BQ,29,0)</f>
        <v>#N/A</v>
      </c>
      <c r="BI173" s="66" t="e">
        <f>VLOOKUP($A173,'S50'!$C:$BQ,30,0)</f>
        <v>#N/A</v>
      </c>
      <c r="BJ173" s="66" t="e">
        <f>VLOOKUP($A173,'S50'!$C:$BQ,52,0)</f>
        <v>#N/A</v>
      </c>
      <c r="BK173" s="66" t="e">
        <f>VLOOKUP($A173,'S50'!$C:$BQ,59,0)</f>
        <v>#N/A</v>
      </c>
      <c r="BL173" s="66" t="e">
        <f>VLOOKUP($A173,'S50'!$C:$BQ,60,0)</f>
        <v>#N/A</v>
      </c>
    </row>
    <row r="174" spans="1:64" x14ac:dyDescent="0.2">
      <c r="A174" s="57" t="s">
        <v>241</v>
      </c>
      <c r="B174" s="58">
        <f>VLOOKUP($A174,'S0 remplacer avec S44'!$C:$BQ,32,0)</f>
        <v>181</v>
      </c>
      <c r="C174" s="58">
        <f>VLOOKUP($A174,'S0 remplacer avec S44'!$C:$BQ,39,0)</f>
        <v>70</v>
      </c>
      <c r="D174" s="58">
        <f>VLOOKUP($A174,'S0 remplacer avec S44'!$C:$BQ,40,0)</f>
        <v>120</v>
      </c>
      <c r="E174" s="58">
        <f>VLOOKUP($A174,'S0 remplacer avec S44'!$C:$BQ,22,0)</f>
        <v>2252.4365400000002</v>
      </c>
      <c r="F174" s="66">
        <f>VLOOKUP($A174,'S0 remplacer avec S44'!$C:$BQ,29,0)</f>
        <v>26</v>
      </c>
      <c r="G174" s="66">
        <f>VLOOKUP($A174,'S0 remplacer avec S44'!$C:$BQ,30,0)</f>
        <v>481</v>
      </c>
      <c r="H174" s="66">
        <f>VLOOKUP($A174,'S0 remplacer avec S44'!$C:$BQ,52,0)</f>
        <v>94.2</v>
      </c>
      <c r="I174" s="66">
        <f>VLOOKUP($A174,'S0 remplacer avec S44'!$C:$BQ,59,0)</f>
        <v>34</v>
      </c>
      <c r="J174" s="66">
        <f>VLOOKUP($A174,'S0 remplacer avec S44'!$C:$BQ,60,0)</f>
        <v>59</v>
      </c>
      <c r="K174" s="58">
        <f>VLOOKUP($A174,'S45'!$C:$BQ,32,0)</f>
        <v>185</v>
      </c>
      <c r="L174" s="58">
        <f>VLOOKUP($A174,'S45'!$C:$BQ,39,0)</f>
        <v>66</v>
      </c>
      <c r="M174" s="58">
        <f>VLOOKUP($A174,'S45'!$C:$BQ,40,0)</f>
        <v>116</v>
      </c>
      <c r="N174" s="58">
        <f>VLOOKUP($A174,'S45'!$C:$BQ,22,0)</f>
        <v>2262.01649</v>
      </c>
      <c r="O174" s="66">
        <f>VLOOKUP($A174,'S45'!$C:$BQ,29,0)</f>
        <v>16</v>
      </c>
      <c r="P174" s="66">
        <f>VLOOKUP($A174,'S45'!$C:$BQ,30,0)</f>
        <v>472</v>
      </c>
      <c r="Q174" s="66">
        <f>VLOOKUP($A174,'S45'!$C:$BQ,52,0)</f>
        <v>96.2</v>
      </c>
      <c r="R174" s="66">
        <f>VLOOKUP($A174,'S45'!$C:$BQ,59,0)</f>
        <v>32</v>
      </c>
      <c r="S174" s="66">
        <f>VLOOKUP($A174,'S45'!$C:$BQ,60,0)</f>
        <v>57</v>
      </c>
      <c r="T174" s="58">
        <f>VLOOKUP($A174,'S46'!$C:$BQ,32,0)</f>
        <v>185</v>
      </c>
      <c r="U174" s="58">
        <f>VLOOKUP($A174,'S46'!$C:$BQ,39,0)</f>
        <v>66</v>
      </c>
      <c r="V174" s="58">
        <f>VLOOKUP($A174,'S46'!$C:$BQ,40,0)</f>
        <v>116</v>
      </c>
      <c r="W174" s="58">
        <f>VLOOKUP($A174,'S46'!$C:$BQ,22,0)</f>
        <v>2288.94868</v>
      </c>
      <c r="X174" s="66">
        <f>VLOOKUP($A174,'S46'!$C:$BQ,29,0)</f>
        <v>0</v>
      </c>
      <c r="Y174" s="66">
        <f>VLOOKUP($A174,'S46'!$C:$BQ,30,0)</f>
        <v>445</v>
      </c>
      <c r="Z174" s="66">
        <f>VLOOKUP($A174,'S46'!$C:$BQ,52,0)</f>
        <v>98.2</v>
      </c>
      <c r="AA174" s="66">
        <f>VLOOKUP($A174,'S46'!$C:$BQ,59,0)</f>
        <v>30</v>
      </c>
      <c r="AB174" s="66">
        <f>VLOOKUP($A174,'S46'!$C:$BQ,60,0)</f>
        <v>55</v>
      </c>
      <c r="AC174" s="58" t="e">
        <f>VLOOKUP($A174,'S47'!$C:$BQ,32,0)</f>
        <v>#N/A</v>
      </c>
      <c r="AD174" s="58" t="e">
        <f>VLOOKUP($A174,'S47'!$C:$BQ,39,0)</f>
        <v>#N/A</v>
      </c>
      <c r="AE174" s="58" t="e">
        <f>VLOOKUP($A174,'S47'!$C:$BQ,40,0)</f>
        <v>#N/A</v>
      </c>
      <c r="AF174" s="58" t="e">
        <f>VLOOKUP($A174,'S47'!$C:$BQ,22,0)</f>
        <v>#N/A</v>
      </c>
      <c r="AG174" s="66" t="e">
        <f>VLOOKUP($A174,'S47'!$C:$BQ,29,0)</f>
        <v>#N/A</v>
      </c>
      <c r="AH174" s="66" t="e">
        <f>VLOOKUP($A174,'S47'!$C:$BQ,30,0)</f>
        <v>#N/A</v>
      </c>
      <c r="AI174" s="66" t="e">
        <f>VLOOKUP($A174,'S47'!$C:$BQ,52,0)</f>
        <v>#N/A</v>
      </c>
      <c r="AJ174" s="66" t="e">
        <f>VLOOKUP($A174,'S47'!$C:$BQ,59,0)</f>
        <v>#N/A</v>
      </c>
      <c r="AK174" s="66" t="e">
        <f>VLOOKUP($A174,'S47'!$C:$BQ,60,0)</f>
        <v>#N/A</v>
      </c>
      <c r="AL174" s="58" t="e">
        <f>VLOOKUP($A174,'S48'!$C:$BQ,32,0)</f>
        <v>#N/A</v>
      </c>
      <c r="AM174" s="58" t="e">
        <f>VLOOKUP($A174,'S48'!$C:$BQ,39,0)</f>
        <v>#N/A</v>
      </c>
      <c r="AN174" s="58" t="e">
        <f>VLOOKUP($A174,'S48'!$C:$BQ,40,0)</f>
        <v>#N/A</v>
      </c>
      <c r="AO174" s="58" t="e">
        <f>VLOOKUP($A174,'S48'!$C:$BQ,22,0)</f>
        <v>#N/A</v>
      </c>
      <c r="AP174" s="66" t="e">
        <f>VLOOKUP($A174,'S48'!$C:$BQ,29,0)</f>
        <v>#N/A</v>
      </c>
      <c r="AQ174" s="66" t="e">
        <f>VLOOKUP($A174,'S48'!$C:$BQ,30,0)</f>
        <v>#N/A</v>
      </c>
      <c r="AR174" s="66" t="e">
        <f>VLOOKUP($A174,'S48'!$C:$BQ,52,0)</f>
        <v>#N/A</v>
      </c>
      <c r="AS174" s="66" t="e">
        <f>VLOOKUP($A174,'S48'!$C:$BQ,59,0)</f>
        <v>#N/A</v>
      </c>
      <c r="AT174" s="66" t="e">
        <f>VLOOKUP($A174,'S48'!$C:$BQ,60,0)</f>
        <v>#N/A</v>
      </c>
      <c r="AU174" s="58" t="e">
        <f>VLOOKUP($A174,'S49'!$C:$BQ,32,0)</f>
        <v>#N/A</v>
      </c>
      <c r="AV174" s="58" t="e">
        <f>VLOOKUP($A174,'S49'!$C:$BQ,39,0)</f>
        <v>#N/A</v>
      </c>
      <c r="AW174" s="58" t="e">
        <f>VLOOKUP($A174,'S49'!$C:$BQ,40,0)</f>
        <v>#N/A</v>
      </c>
      <c r="AX174" s="58" t="e">
        <f>VLOOKUP($A174,'S49'!$C:$BQ,22,0)</f>
        <v>#N/A</v>
      </c>
      <c r="AY174" s="66" t="e">
        <f>VLOOKUP($A174,'S49'!$C:$BQ,29,0)</f>
        <v>#N/A</v>
      </c>
      <c r="AZ174" s="66" t="e">
        <f>VLOOKUP($A174,'S49'!$C:$BQ,30,0)</f>
        <v>#N/A</v>
      </c>
      <c r="BA174" s="66" t="e">
        <f>VLOOKUP($A174,'S49'!$C:$BQ,52,0)</f>
        <v>#N/A</v>
      </c>
      <c r="BB174" s="66" t="e">
        <f>VLOOKUP($A174,'S49'!$C:$BQ,59,0)</f>
        <v>#N/A</v>
      </c>
      <c r="BC174" s="66" t="e">
        <f>VLOOKUP($A174,'S49'!$C:$BQ,60,0)</f>
        <v>#N/A</v>
      </c>
      <c r="BD174" s="58" t="e">
        <f>VLOOKUP($A174,'S50'!$C:$BQ,32,0)</f>
        <v>#N/A</v>
      </c>
      <c r="BE174" s="58" t="e">
        <f>VLOOKUP($A174,'S50'!$C:$BQ,39,0)</f>
        <v>#N/A</v>
      </c>
      <c r="BF174" s="58" t="e">
        <f>VLOOKUP($A174,'S50'!$C:$BQ,40,0)</f>
        <v>#N/A</v>
      </c>
      <c r="BG174" s="58" t="e">
        <f>VLOOKUP($A174,'S50'!$C:$BQ,22,0)</f>
        <v>#N/A</v>
      </c>
      <c r="BH174" s="66" t="e">
        <f>VLOOKUP($A174,'S50'!$C:$BQ,29,0)</f>
        <v>#N/A</v>
      </c>
      <c r="BI174" s="66" t="e">
        <f>VLOOKUP($A174,'S50'!$C:$BQ,30,0)</f>
        <v>#N/A</v>
      </c>
      <c r="BJ174" s="66" t="e">
        <f>VLOOKUP($A174,'S50'!$C:$BQ,52,0)</f>
        <v>#N/A</v>
      </c>
      <c r="BK174" s="66" t="e">
        <f>VLOOKUP($A174,'S50'!$C:$BQ,59,0)</f>
        <v>#N/A</v>
      </c>
      <c r="BL174" s="66" t="e">
        <f>VLOOKUP($A174,'S50'!$C:$BQ,60,0)</f>
        <v>#N/A</v>
      </c>
    </row>
    <row r="175" spans="1:64" x14ac:dyDescent="0.2">
      <c r="A175" s="57" t="s">
        <v>242</v>
      </c>
      <c r="B175" s="58">
        <f>VLOOKUP($A175,'S0 remplacer avec S44'!$C:$BQ,32,0)</f>
        <v>205.8</v>
      </c>
      <c r="C175" s="58">
        <f>VLOOKUP($A175,'S0 remplacer avec S44'!$C:$BQ,39,0)</f>
        <v>0</v>
      </c>
      <c r="D175" s="58">
        <f>VLOOKUP($A175,'S0 remplacer avec S44'!$C:$BQ,40,0)</f>
        <v>0</v>
      </c>
      <c r="E175" s="58">
        <f>VLOOKUP($A175,'S0 remplacer avec S44'!$C:$BQ,22,0)</f>
        <v>1209.2613100000001</v>
      </c>
      <c r="F175" s="66">
        <f>VLOOKUP($A175,'S0 remplacer avec S44'!$C:$BQ,29,0)</f>
        <v>293</v>
      </c>
      <c r="G175" s="66">
        <f>VLOOKUP($A175,'S0 remplacer avec S44'!$C:$BQ,30,0)</f>
        <v>593</v>
      </c>
      <c r="H175" s="66">
        <f>VLOOKUP($A175,'S0 remplacer avec S44'!$C:$BQ,52,0)</f>
        <v>137.19999999999999</v>
      </c>
      <c r="I175" s="66">
        <f>VLOOKUP($A175,'S0 remplacer avec S44'!$C:$BQ,59,0)</f>
        <v>0</v>
      </c>
      <c r="J175" s="66">
        <f>VLOOKUP($A175,'S0 remplacer avec S44'!$C:$BQ,60,0)</f>
        <v>0</v>
      </c>
      <c r="K175" s="58">
        <f>VLOOKUP($A175,'S45'!$C:$BQ,32,0)</f>
        <v>208.8</v>
      </c>
      <c r="L175" s="58">
        <f>VLOOKUP($A175,'S45'!$C:$BQ,39,0)</f>
        <v>0</v>
      </c>
      <c r="M175" s="58">
        <f>VLOOKUP($A175,'S45'!$C:$BQ,40,0)</f>
        <v>0</v>
      </c>
      <c r="N175" s="58">
        <f>VLOOKUP($A175,'S45'!$C:$BQ,22,0)</f>
        <v>1212.61338</v>
      </c>
      <c r="O175" s="66">
        <f>VLOOKUP($A175,'S45'!$C:$BQ,29,0)</f>
        <v>290</v>
      </c>
      <c r="P175" s="66">
        <f>VLOOKUP($A175,'S45'!$C:$BQ,30,0)</f>
        <v>590</v>
      </c>
      <c r="Q175" s="66">
        <f>VLOOKUP($A175,'S45'!$C:$BQ,52,0)</f>
        <v>137.19999999999999</v>
      </c>
      <c r="R175" s="66">
        <f>VLOOKUP($A175,'S45'!$C:$BQ,59,0)</f>
        <v>0</v>
      </c>
      <c r="S175" s="66">
        <f>VLOOKUP($A175,'S45'!$C:$BQ,60,0)</f>
        <v>0</v>
      </c>
      <c r="T175" s="58">
        <f>VLOOKUP($A175,'S46'!$C:$BQ,32,0)</f>
        <v>208.8</v>
      </c>
      <c r="U175" s="58">
        <f>VLOOKUP($A175,'S46'!$C:$BQ,39,0)</f>
        <v>0</v>
      </c>
      <c r="V175" s="58">
        <f>VLOOKUP($A175,'S46'!$C:$BQ,40,0)</f>
        <v>0</v>
      </c>
      <c r="W175" s="58">
        <f>VLOOKUP($A175,'S46'!$C:$BQ,22,0)</f>
        <v>1222.6294</v>
      </c>
      <c r="X175" s="66">
        <f>VLOOKUP($A175,'S46'!$C:$BQ,29,0)</f>
        <v>280</v>
      </c>
      <c r="Y175" s="66">
        <f>VLOOKUP($A175,'S46'!$C:$BQ,30,0)</f>
        <v>580</v>
      </c>
      <c r="Z175" s="66">
        <f>VLOOKUP($A175,'S46'!$C:$BQ,52,0)</f>
        <v>137.19999999999999</v>
      </c>
      <c r="AA175" s="66">
        <f>VLOOKUP($A175,'S46'!$C:$BQ,59,0)</f>
        <v>0</v>
      </c>
      <c r="AB175" s="66">
        <f>VLOOKUP($A175,'S46'!$C:$BQ,60,0)</f>
        <v>0</v>
      </c>
      <c r="AC175" s="58" t="e">
        <f>VLOOKUP($A175,'S47'!$C:$BQ,32,0)</f>
        <v>#N/A</v>
      </c>
      <c r="AD175" s="58" t="e">
        <f>VLOOKUP($A175,'S47'!$C:$BQ,39,0)</f>
        <v>#N/A</v>
      </c>
      <c r="AE175" s="58" t="e">
        <f>VLOOKUP($A175,'S47'!$C:$BQ,40,0)</f>
        <v>#N/A</v>
      </c>
      <c r="AF175" s="58" t="e">
        <f>VLOOKUP($A175,'S47'!$C:$BQ,22,0)</f>
        <v>#N/A</v>
      </c>
      <c r="AG175" s="66" t="e">
        <f>VLOOKUP($A175,'S47'!$C:$BQ,29,0)</f>
        <v>#N/A</v>
      </c>
      <c r="AH175" s="66" t="e">
        <f>VLOOKUP($A175,'S47'!$C:$BQ,30,0)</f>
        <v>#N/A</v>
      </c>
      <c r="AI175" s="66" t="e">
        <f>VLOOKUP($A175,'S47'!$C:$BQ,52,0)</f>
        <v>#N/A</v>
      </c>
      <c r="AJ175" s="66" t="e">
        <f>VLOOKUP($A175,'S47'!$C:$BQ,59,0)</f>
        <v>#N/A</v>
      </c>
      <c r="AK175" s="66" t="e">
        <f>VLOOKUP($A175,'S47'!$C:$BQ,60,0)</f>
        <v>#N/A</v>
      </c>
      <c r="AL175" s="58" t="e">
        <f>VLOOKUP($A175,'S48'!$C:$BQ,32,0)</f>
        <v>#N/A</v>
      </c>
      <c r="AM175" s="58" t="e">
        <f>VLOOKUP($A175,'S48'!$C:$BQ,39,0)</f>
        <v>#N/A</v>
      </c>
      <c r="AN175" s="58" t="e">
        <f>VLOOKUP($A175,'S48'!$C:$BQ,40,0)</f>
        <v>#N/A</v>
      </c>
      <c r="AO175" s="58" t="e">
        <f>VLOOKUP($A175,'S48'!$C:$BQ,22,0)</f>
        <v>#N/A</v>
      </c>
      <c r="AP175" s="66" t="e">
        <f>VLOOKUP($A175,'S48'!$C:$BQ,29,0)</f>
        <v>#N/A</v>
      </c>
      <c r="AQ175" s="66" t="e">
        <f>VLOOKUP($A175,'S48'!$C:$BQ,30,0)</f>
        <v>#N/A</v>
      </c>
      <c r="AR175" s="66" t="e">
        <f>VLOOKUP($A175,'S48'!$C:$BQ,52,0)</f>
        <v>#N/A</v>
      </c>
      <c r="AS175" s="66" t="e">
        <f>VLOOKUP($A175,'S48'!$C:$BQ,59,0)</f>
        <v>#N/A</v>
      </c>
      <c r="AT175" s="66" t="e">
        <f>VLOOKUP($A175,'S48'!$C:$BQ,60,0)</f>
        <v>#N/A</v>
      </c>
      <c r="AU175" s="58" t="e">
        <f>VLOOKUP($A175,'S49'!$C:$BQ,32,0)</f>
        <v>#N/A</v>
      </c>
      <c r="AV175" s="58" t="e">
        <f>VLOOKUP($A175,'S49'!$C:$BQ,39,0)</f>
        <v>#N/A</v>
      </c>
      <c r="AW175" s="58" t="e">
        <f>VLOOKUP($A175,'S49'!$C:$BQ,40,0)</f>
        <v>#N/A</v>
      </c>
      <c r="AX175" s="58" t="e">
        <f>VLOOKUP($A175,'S49'!$C:$BQ,22,0)</f>
        <v>#N/A</v>
      </c>
      <c r="AY175" s="66" t="e">
        <f>VLOOKUP($A175,'S49'!$C:$BQ,29,0)</f>
        <v>#N/A</v>
      </c>
      <c r="AZ175" s="66" t="e">
        <f>VLOOKUP($A175,'S49'!$C:$BQ,30,0)</f>
        <v>#N/A</v>
      </c>
      <c r="BA175" s="66" t="e">
        <f>VLOOKUP($A175,'S49'!$C:$BQ,52,0)</f>
        <v>#N/A</v>
      </c>
      <c r="BB175" s="66" t="e">
        <f>VLOOKUP($A175,'S49'!$C:$BQ,59,0)</f>
        <v>#N/A</v>
      </c>
      <c r="BC175" s="66" t="e">
        <f>VLOOKUP($A175,'S49'!$C:$BQ,60,0)</f>
        <v>#N/A</v>
      </c>
      <c r="BD175" s="58" t="e">
        <f>VLOOKUP($A175,'S50'!$C:$BQ,32,0)</f>
        <v>#N/A</v>
      </c>
      <c r="BE175" s="58" t="e">
        <f>VLOOKUP($A175,'S50'!$C:$BQ,39,0)</f>
        <v>#N/A</v>
      </c>
      <c r="BF175" s="58" t="e">
        <f>VLOOKUP($A175,'S50'!$C:$BQ,40,0)</f>
        <v>#N/A</v>
      </c>
      <c r="BG175" s="58" t="e">
        <f>VLOOKUP($A175,'S50'!$C:$BQ,22,0)</f>
        <v>#N/A</v>
      </c>
      <c r="BH175" s="66" t="e">
        <f>VLOOKUP($A175,'S50'!$C:$BQ,29,0)</f>
        <v>#N/A</v>
      </c>
      <c r="BI175" s="66" t="e">
        <f>VLOOKUP($A175,'S50'!$C:$BQ,30,0)</f>
        <v>#N/A</v>
      </c>
      <c r="BJ175" s="66" t="e">
        <f>VLOOKUP($A175,'S50'!$C:$BQ,52,0)</f>
        <v>#N/A</v>
      </c>
      <c r="BK175" s="66" t="e">
        <f>VLOOKUP($A175,'S50'!$C:$BQ,59,0)</f>
        <v>#N/A</v>
      </c>
      <c r="BL175" s="66" t="e">
        <f>VLOOKUP($A175,'S50'!$C:$BQ,60,0)</f>
        <v>#N/A</v>
      </c>
    </row>
    <row r="176" spans="1:64" x14ac:dyDescent="0.2">
      <c r="A176" s="57" t="s">
        <v>243</v>
      </c>
      <c r="B176" s="58">
        <f>VLOOKUP($A176,'S0 remplacer avec S44'!$C:$BQ,32,0)</f>
        <v>161</v>
      </c>
      <c r="C176" s="58">
        <f>VLOOKUP($A176,'S0 remplacer avec S44'!$C:$BQ,39,0)</f>
        <v>39</v>
      </c>
      <c r="D176" s="58">
        <f>VLOOKUP($A176,'S0 remplacer avec S44'!$C:$BQ,40,0)</f>
        <v>79</v>
      </c>
      <c r="E176" s="58">
        <f>VLOOKUP($A176,'S0 remplacer avec S44'!$C:$BQ,22,0)</f>
        <v>1933.2929200000001</v>
      </c>
      <c r="F176" s="66">
        <f>VLOOKUP($A176,'S0 remplacer avec S44'!$C:$BQ,29,0)</f>
        <v>0</v>
      </c>
      <c r="G176" s="66">
        <f>VLOOKUP($A176,'S0 remplacer avec S44'!$C:$BQ,30,0)</f>
        <v>248</v>
      </c>
      <c r="H176" s="66">
        <f>VLOOKUP($A176,'S0 remplacer avec S44'!$C:$BQ,52,0)</f>
        <v>92</v>
      </c>
      <c r="I176" s="66">
        <f>VLOOKUP($A176,'S0 remplacer avec S44'!$C:$BQ,59,0)</f>
        <v>10</v>
      </c>
      <c r="J176" s="66">
        <f>VLOOKUP($A176,'S0 remplacer avec S44'!$C:$BQ,60,0)</f>
        <v>30</v>
      </c>
      <c r="K176" s="58">
        <f>VLOOKUP($A176,'S45'!$C:$BQ,32,0)</f>
        <v>166.5</v>
      </c>
      <c r="L176" s="58">
        <f>VLOOKUP($A176,'S45'!$C:$BQ,39,0)</f>
        <v>34</v>
      </c>
      <c r="M176" s="58">
        <f>VLOOKUP($A176,'S45'!$C:$BQ,40,0)</f>
        <v>74</v>
      </c>
      <c r="N176" s="58">
        <f>VLOOKUP($A176,'S45'!$C:$BQ,22,0)</f>
        <v>1864.47182</v>
      </c>
      <c r="O176" s="66">
        <f>VLOOKUP($A176,'S45'!$C:$BQ,29,0)</f>
        <v>0</v>
      </c>
      <c r="P176" s="66">
        <f>VLOOKUP($A176,'S45'!$C:$BQ,30,0)</f>
        <v>317</v>
      </c>
      <c r="Q176" s="66">
        <f>VLOOKUP($A176,'S45'!$C:$BQ,52,0)</f>
        <v>93</v>
      </c>
      <c r="R176" s="66">
        <f>VLOOKUP($A176,'S45'!$C:$BQ,59,0)</f>
        <v>9</v>
      </c>
      <c r="S176" s="66">
        <f>VLOOKUP($A176,'S45'!$C:$BQ,60,0)</f>
        <v>29</v>
      </c>
      <c r="T176" s="58">
        <f>VLOOKUP($A176,'S46'!$C:$BQ,32,0)</f>
        <v>168.5</v>
      </c>
      <c r="U176" s="58">
        <f>VLOOKUP($A176,'S46'!$C:$BQ,39,0)</f>
        <v>32</v>
      </c>
      <c r="V176" s="58">
        <f>VLOOKUP($A176,'S46'!$C:$BQ,40,0)</f>
        <v>72</v>
      </c>
      <c r="W176" s="58">
        <f>VLOOKUP($A176,'S46'!$C:$BQ,22,0)</f>
        <v>1868.4990700000001</v>
      </c>
      <c r="X176" s="66">
        <f>VLOOKUP($A176,'S46'!$C:$BQ,29,0)</f>
        <v>0</v>
      </c>
      <c r="Y176" s="66">
        <f>VLOOKUP($A176,'S46'!$C:$BQ,30,0)</f>
        <v>313</v>
      </c>
      <c r="Z176" s="66">
        <f>VLOOKUP($A176,'S46'!$C:$BQ,52,0)</f>
        <v>93</v>
      </c>
      <c r="AA176" s="66">
        <f>VLOOKUP($A176,'S46'!$C:$BQ,59,0)</f>
        <v>9</v>
      </c>
      <c r="AB176" s="66">
        <f>VLOOKUP($A176,'S46'!$C:$BQ,60,0)</f>
        <v>29</v>
      </c>
      <c r="AC176" s="58" t="e">
        <f>VLOOKUP($A176,'S47'!$C:$BQ,32,0)</f>
        <v>#N/A</v>
      </c>
      <c r="AD176" s="58" t="e">
        <f>VLOOKUP($A176,'S47'!$C:$BQ,39,0)</f>
        <v>#N/A</v>
      </c>
      <c r="AE176" s="58" t="e">
        <f>VLOOKUP($A176,'S47'!$C:$BQ,40,0)</f>
        <v>#N/A</v>
      </c>
      <c r="AF176" s="58" t="e">
        <f>VLOOKUP($A176,'S47'!$C:$BQ,22,0)</f>
        <v>#N/A</v>
      </c>
      <c r="AG176" s="66" t="e">
        <f>VLOOKUP($A176,'S47'!$C:$BQ,29,0)</f>
        <v>#N/A</v>
      </c>
      <c r="AH176" s="66" t="e">
        <f>VLOOKUP($A176,'S47'!$C:$BQ,30,0)</f>
        <v>#N/A</v>
      </c>
      <c r="AI176" s="66" t="e">
        <f>VLOOKUP($A176,'S47'!$C:$BQ,52,0)</f>
        <v>#N/A</v>
      </c>
      <c r="AJ176" s="66" t="e">
        <f>VLOOKUP($A176,'S47'!$C:$BQ,59,0)</f>
        <v>#N/A</v>
      </c>
      <c r="AK176" s="66" t="e">
        <f>VLOOKUP($A176,'S47'!$C:$BQ,60,0)</f>
        <v>#N/A</v>
      </c>
      <c r="AL176" s="58" t="e">
        <f>VLOOKUP($A176,'S48'!$C:$BQ,32,0)</f>
        <v>#N/A</v>
      </c>
      <c r="AM176" s="58" t="e">
        <f>VLOOKUP($A176,'S48'!$C:$BQ,39,0)</f>
        <v>#N/A</v>
      </c>
      <c r="AN176" s="58" t="e">
        <f>VLOOKUP($A176,'S48'!$C:$BQ,40,0)</f>
        <v>#N/A</v>
      </c>
      <c r="AO176" s="58" t="e">
        <f>VLOOKUP($A176,'S48'!$C:$BQ,22,0)</f>
        <v>#N/A</v>
      </c>
      <c r="AP176" s="66" t="e">
        <f>VLOOKUP($A176,'S48'!$C:$BQ,29,0)</f>
        <v>#N/A</v>
      </c>
      <c r="AQ176" s="66" t="e">
        <f>VLOOKUP($A176,'S48'!$C:$BQ,30,0)</f>
        <v>#N/A</v>
      </c>
      <c r="AR176" s="66" t="e">
        <f>VLOOKUP($A176,'S48'!$C:$BQ,52,0)</f>
        <v>#N/A</v>
      </c>
      <c r="AS176" s="66" t="e">
        <f>VLOOKUP($A176,'S48'!$C:$BQ,59,0)</f>
        <v>#N/A</v>
      </c>
      <c r="AT176" s="66" t="e">
        <f>VLOOKUP($A176,'S48'!$C:$BQ,60,0)</f>
        <v>#N/A</v>
      </c>
      <c r="AU176" s="58" t="e">
        <f>VLOOKUP($A176,'S49'!$C:$BQ,32,0)</f>
        <v>#N/A</v>
      </c>
      <c r="AV176" s="58" t="e">
        <f>VLOOKUP($A176,'S49'!$C:$BQ,39,0)</f>
        <v>#N/A</v>
      </c>
      <c r="AW176" s="58" t="e">
        <f>VLOOKUP($A176,'S49'!$C:$BQ,40,0)</f>
        <v>#N/A</v>
      </c>
      <c r="AX176" s="58" t="e">
        <f>VLOOKUP($A176,'S49'!$C:$BQ,22,0)</f>
        <v>#N/A</v>
      </c>
      <c r="AY176" s="66" t="e">
        <f>VLOOKUP($A176,'S49'!$C:$BQ,29,0)</f>
        <v>#N/A</v>
      </c>
      <c r="AZ176" s="66" t="e">
        <f>VLOOKUP($A176,'S49'!$C:$BQ,30,0)</f>
        <v>#N/A</v>
      </c>
      <c r="BA176" s="66" t="e">
        <f>VLOOKUP($A176,'S49'!$C:$BQ,52,0)</f>
        <v>#N/A</v>
      </c>
      <c r="BB176" s="66" t="e">
        <f>VLOOKUP($A176,'S49'!$C:$BQ,59,0)</f>
        <v>#N/A</v>
      </c>
      <c r="BC176" s="66" t="e">
        <f>VLOOKUP($A176,'S49'!$C:$BQ,60,0)</f>
        <v>#N/A</v>
      </c>
      <c r="BD176" s="58" t="e">
        <f>VLOOKUP($A176,'S50'!$C:$BQ,32,0)</f>
        <v>#N/A</v>
      </c>
      <c r="BE176" s="58" t="e">
        <f>VLOOKUP($A176,'S50'!$C:$BQ,39,0)</f>
        <v>#N/A</v>
      </c>
      <c r="BF176" s="58" t="e">
        <f>VLOOKUP($A176,'S50'!$C:$BQ,40,0)</f>
        <v>#N/A</v>
      </c>
      <c r="BG176" s="58" t="e">
        <f>VLOOKUP($A176,'S50'!$C:$BQ,22,0)</f>
        <v>#N/A</v>
      </c>
      <c r="BH176" s="66" t="e">
        <f>VLOOKUP($A176,'S50'!$C:$BQ,29,0)</f>
        <v>#N/A</v>
      </c>
      <c r="BI176" s="66" t="e">
        <f>VLOOKUP($A176,'S50'!$C:$BQ,30,0)</f>
        <v>#N/A</v>
      </c>
      <c r="BJ176" s="66" t="e">
        <f>VLOOKUP($A176,'S50'!$C:$BQ,52,0)</f>
        <v>#N/A</v>
      </c>
      <c r="BK176" s="66" t="e">
        <f>VLOOKUP($A176,'S50'!$C:$BQ,59,0)</f>
        <v>#N/A</v>
      </c>
      <c r="BL176" s="66" t="e">
        <f>VLOOKUP($A176,'S50'!$C:$BQ,60,0)</f>
        <v>#N/A</v>
      </c>
    </row>
    <row r="177" spans="1:64" x14ac:dyDescent="0.2">
      <c r="A177" s="57" t="s">
        <v>244</v>
      </c>
      <c r="B177" s="58">
        <f>VLOOKUP($A177,'S0 remplacer avec S44'!$C:$BQ,32,0)</f>
        <v>180.4</v>
      </c>
      <c r="C177" s="58">
        <f>VLOOKUP($A177,'S0 remplacer avec S44'!$C:$BQ,39,0)</f>
        <v>40</v>
      </c>
      <c r="D177" s="58">
        <f>VLOOKUP($A177,'S0 remplacer avec S44'!$C:$BQ,40,0)</f>
        <v>84</v>
      </c>
      <c r="E177" s="58">
        <f>VLOOKUP($A177,'S0 remplacer avec S44'!$C:$BQ,22,0)</f>
        <v>1321.425915</v>
      </c>
      <c r="F177" s="66">
        <f>VLOOKUP($A177,'S0 remplacer avec S44'!$C:$BQ,29,0)</f>
        <v>679</v>
      </c>
      <c r="G177" s="66">
        <f>VLOOKUP($A177,'S0 remplacer avec S44'!$C:$BQ,30,0)</f>
        <v>1079</v>
      </c>
      <c r="H177" s="66">
        <f>VLOOKUP($A177,'S0 remplacer avec S44'!$C:$BQ,52,0)</f>
        <v>79.2</v>
      </c>
      <c r="I177" s="66">
        <f>VLOOKUP($A177,'S0 remplacer avec S44'!$C:$BQ,59,0)</f>
        <v>33</v>
      </c>
      <c r="J177" s="66">
        <f>VLOOKUP($A177,'S0 remplacer avec S44'!$C:$BQ,60,0)</f>
        <v>55</v>
      </c>
      <c r="K177" s="58">
        <f>VLOOKUP($A177,'S45'!$C:$BQ,32,0)</f>
        <v>179.9</v>
      </c>
      <c r="L177" s="58">
        <f>VLOOKUP($A177,'S45'!$C:$BQ,39,0)</f>
        <v>41</v>
      </c>
      <c r="M177" s="58">
        <f>VLOOKUP($A177,'S45'!$C:$BQ,40,0)</f>
        <v>84</v>
      </c>
      <c r="N177" s="58">
        <f>VLOOKUP($A177,'S45'!$C:$BQ,22,0)</f>
        <v>1322.480305</v>
      </c>
      <c r="O177" s="66">
        <f>VLOOKUP($A177,'S45'!$C:$BQ,29,0)</f>
        <v>678</v>
      </c>
      <c r="P177" s="66">
        <f>VLOOKUP($A177,'S45'!$C:$BQ,30,0)</f>
        <v>1078</v>
      </c>
      <c r="Q177" s="66">
        <f>VLOOKUP($A177,'S45'!$C:$BQ,52,0)</f>
        <v>81.2</v>
      </c>
      <c r="R177" s="66">
        <f>VLOOKUP($A177,'S45'!$C:$BQ,59,0)</f>
        <v>31</v>
      </c>
      <c r="S177" s="66">
        <f>VLOOKUP($A177,'S45'!$C:$BQ,60,0)</f>
        <v>53</v>
      </c>
      <c r="T177" s="58">
        <f>VLOOKUP($A177,'S46'!$C:$BQ,32,0)</f>
        <v>179.9</v>
      </c>
      <c r="U177" s="58">
        <f>VLOOKUP($A177,'S46'!$C:$BQ,39,0)</f>
        <v>41</v>
      </c>
      <c r="V177" s="58">
        <f>VLOOKUP($A177,'S46'!$C:$BQ,40,0)</f>
        <v>84</v>
      </c>
      <c r="W177" s="58">
        <f>VLOOKUP($A177,'S46'!$C:$BQ,22,0)</f>
        <v>1333.5001150000001</v>
      </c>
      <c r="X177" s="66">
        <f>VLOOKUP($A177,'S46'!$C:$BQ,29,0)</f>
        <v>667</v>
      </c>
      <c r="Y177" s="66">
        <f>VLOOKUP($A177,'S46'!$C:$BQ,30,0)</f>
        <v>1067</v>
      </c>
      <c r="Z177" s="66">
        <f>VLOOKUP($A177,'S46'!$C:$BQ,52,0)</f>
        <v>81.2</v>
      </c>
      <c r="AA177" s="66">
        <f>VLOOKUP($A177,'S46'!$C:$BQ,59,0)</f>
        <v>31</v>
      </c>
      <c r="AB177" s="66">
        <f>VLOOKUP($A177,'S46'!$C:$BQ,60,0)</f>
        <v>53</v>
      </c>
      <c r="AC177" s="58" t="e">
        <f>VLOOKUP($A177,'S47'!$C:$BQ,32,0)</f>
        <v>#N/A</v>
      </c>
      <c r="AD177" s="58" t="e">
        <f>VLOOKUP($A177,'S47'!$C:$BQ,39,0)</f>
        <v>#N/A</v>
      </c>
      <c r="AE177" s="58" t="e">
        <f>VLOOKUP($A177,'S47'!$C:$BQ,40,0)</f>
        <v>#N/A</v>
      </c>
      <c r="AF177" s="58" t="e">
        <f>VLOOKUP($A177,'S47'!$C:$BQ,22,0)</f>
        <v>#N/A</v>
      </c>
      <c r="AG177" s="66" t="e">
        <f>VLOOKUP($A177,'S47'!$C:$BQ,29,0)</f>
        <v>#N/A</v>
      </c>
      <c r="AH177" s="66" t="e">
        <f>VLOOKUP($A177,'S47'!$C:$BQ,30,0)</f>
        <v>#N/A</v>
      </c>
      <c r="AI177" s="66" t="e">
        <f>VLOOKUP($A177,'S47'!$C:$BQ,52,0)</f>
        <v>#N/A</v>
      </c>
      <c r="AJ177" s="66" t="e">
        <f>VLOOKUP($A177,'S47'!$C:$BQ,59,0)</f>
        <v>#N/A</v>
      </c>
      <c r="AK177" s="66" t="e">
        <f>VLOOKUP($A177,'S47'!$C:$BQ,60,0)</f>
        <v>#N/A</v>
      </c>
      <c r="AL177" s="58" t="e">
        <f>VLOOKUP($A177,'S48'!$C:$BQ,32,0)</f>
        <v>#N/A</v>
      </c>
      <c r="AM177" s="58" t="e">
        <f>VLOOKUP($A177,'S48'!$C:$BQ,39,0)</f>
        <v>#N/A</v>
      </c>
      <c r="AN177" s="58" t="e">
        <f>VLOOKUP($A177,'S48'!$C:$BQ,40,0)</f>
        <v>#N/A</v>
      </c>
      <c r="AO177" s="58" t="e">
        <f>VLOOKUP($A177,'S48'!$C:$BQ,22,0)</f>
        <v>#N/A</v>
      </c>
      <c r="AP177" s="66" t="e">
        <f>VLOOKUP($A177,'S48'!$C:$BQ,29,0)</f>
        <v>#N/A</v>
      </c>
      <c r="AQ177" s="66" t="e">
        <f>VLOOKUP($A177,'S48'!$C:$BQ,30,0)</f>
        <v>#N/A</v>
      </c>
      <c r="AR177" s="66" t="e">
        <f>VLOOKUP($A177,'S48'!$C:$BQ,52,0)</f>
        <v>#N/A</v>
      </c>
      <c r="AS177" s="66" t="e">
        <f>VLOOKUP($A177,'S48'!$C:$BQ,59,0)</f>
        <v>#N/A</v>
      </c>
      <c r="AT177" s="66" t="e">
        <f>VLOOKUP($A177,'S48'!$C:$BQ,60,0)</f>
        <v>#N/A</v>
      </c>
      <c r="AU177" s="58" t="e">
        <f>VLOOKUP($A177,'S49'!$C:$BQ,32,0)</f>
        <v>#N/A</v>
      </c>
      <c r="AV177" s="58" t="e">
        <f>VLOOKUP($A177,'S49'!$C:$BQ,39,0)</f>
        <v>#N/A</v>
      </c>
      <c r="AW177" s="58" t="e">
        <f>VLOOKUP($A177,'S49'!$C:$BQ,40,0)</f>
        <v>#N/A</v>
      </c>
      <c r="AX177" s="58" t="e">
        <f>VLOOKUP($A177,'S49'!$C:$BQ,22,0)</f>
        <v>#N/A</v>
      </c>
      <c r="AY177" s="66" t="e">
        <f>VLOOKUP($A177,'S49'!$C:$BQ,29,0)</f>
        <v>#N/A</v>
      </c>
      <c r="AZ177" s="66" t="e">
        <f>VLOOKUP($A177,'S49'!$C:$BQ,30,0)</f>
        <v>#N/A</v>
      </c>
      <c r="BA177" s="66" t="e">
        <f>VLOOKUP($A177,'S49'!$C:$BQ,52,0)</f>
        <v>#N/A</v>
      </c>
      <c r="BB177" s="66" t="e">
        <f>VLOOKUP($A177,'S49'!$C:$BQ,59,0)</f>
        <v>#N/A</v>
      </c>
      <c r="BC177" s="66" t="e">
        <f>VLOOKUP($A177,'S49'!$C:$BQ,60,0)</f>
        <v>#N/A</v>
      </c>
      <c r="BD177" s="58" t="e">
        <f>VLOOKUP($A177,'S50'!$C:$BQ,32,0)</f>
        <v>#N/A</v>
      </c>
      <c r="BE177" s="58" t="e">
        <f>VLOOKUP($A177,'S50'!$C:$BQ,39,0)</f>
        <v>#N/A</v>
      </c>
      <c r="BF177" s="58" t="e">
        <f>VLOOKUP($A177,'S50'!$C:$BQ,40,0)</f>
        <v>#N/A</v>
      </c>
      <c r="BG177" s="58" t="e">
        <f>VLOOKUP($A177,'S50'!$C:$BQ,22,0)</f>
        <v>#N/A</v>
      </c>
      <c r="BH177" s="66" t="e">
        <f>VLOOKUP($A177,'S50'!$C:$BQ,29,0)</f>
        <v>#N/A</v>
      </c>
      <c r="BI177" s="66" t="e">
        <f>VLOOKUP($A177,'S50'!$C:$BQ,30,0)</f>
        <v>#N/A</v>
      </c>
      <c r="BJ177" s="66" t="e">
        <f>VLOOKUP($A177,'S50'!$C:$BQ,52,0)</f>
        <v>#N/A</v>
      </c>
      <c r="BK177" s="66" t="e">
        <f>VLOOKUP($A177,'S50'!$C:$BQ,59,0)</f>
        <v>#N/A</v>
      </c>
      <c r="BL177" s="66" t="e">
        <f>VLOOKUP($A177,'S50'!$C:$BQ,60,0)</f>
        <v>#N/A</v>
      </c>
    </row>
    <row r="178" spans="1:64" x14ac:dyDescent="0.2">
      <c r="A178" s="57" t="s">
        <v>245</v>
      </c>
      <c r="B178" s="58">
        <f>VLOOKUP($A178,'S0 remplacer avec S44'!$C:$BQ,32,0)</f>
        <v>185.4</v>
      </c>
      <c r="C178" s="58">
        <f>VLOOKUP($A178,'S0 remplacer avec S44'!$C:$BQ,39,0)</f>
        <v>0</v>
      </c>
      <c r="D178" s="58">
        <f>VLOOKUP($A178,'S0 remplacer avec S44'!$C:$BQ,40,0)</f>
        <v>7</v>
      </c>
      <c r="E178" s="58">
        <f>VLOOKUP($A178,'S0 remplacer avec S44'!$C:$BQ,22,0)</f>
        <v>1588.9842599999999</v>
      </c>
      <c r="F178" s="66">
        <f>VLOOKUP($A178,'S0 remplacer avec S44'!$C:$BQ,29,0)</f>
        <v>0</v>
      </c>
      <c r="G178" s="66">
        <f>VLOOKUP($A178,'S0 remplacer avec S44'!$C:$BQ,30,0)</f>
        <v>154</v>
      </c>
      <c r="H178" s="66">
        <f>VLOOKUP($A178,'S0 remplacer avec S44'!$C:$BQ,52,0)</f>
        <v>116.6</v>
      </c>
      <c r="I178" s="66">
        <f>VLOOKUP($A178,'S0 remplacer avec S44'!$C:$BQ,59,0)</f>
        <v>0</v>
      </c>
      <c r="J178" s="66">
        <f>VLOOKUP($A178,'S0 remplacer avec S44'!$C:$BQ,60,0)</f>
        <v>0</v>
      </c>
      <c r="K178" s="58">
        <f>VLOOKUP($A178,'S45'!$C:$BQ,32,0)</f>
        <v>188.9</v>
      </c>
      <c r="L178" s="58">
        <f>VLOOKUP($A178,'S45'!$C:$BQ,39,0)</f>
        <v>0</v>
      </c>
      <c r="M178" s="58">
        <f>VLOOKUP($A178,'S45'!$C:$BQ,40,0)</f>
        <v>3</v>
      </c>
      <c r="N178" s="58">
        <f>VLOOKUP($A178,'S45'!$C:$BQ,22,0)</f>
        <v>1589.701</v>
      </c>
      <c r="O178" s="66">
        <f>VLOOKUP($A178,'S45'!$C:$BQ,29,0)</f>
        <v>0</v>
      </c>
      <c r="P178" s="66">
        <f>VLOOKUP($A178,'S45'!$C:$BQ,30,0)</f>
        <v>153</v>
      </c>
      <c r="Q178" s="66">
        <f>VLOOKUP($A178,'S45'!$C:$BQ,52,0)</f>
        <v>117.6</v>
      </c>
      <c r="R178" s="66">
        <f>VLOOKUP($A178,'S45'!$C:$BQ,59,0)</f>
        <v>0</v>
      </c>
      <c r="S178" s="66">
        <f>VLOOKUP($A178,'S45'!$C:$BQ,60,0)</f>
        <v>0</v>
      </c>
      <c r="T178" s="58">
        <f>VLOOKUP($A178,'S46'!$C:$BQ,32,0)</f>
        <v>190.4</v>
      </c>
      <c r="U178" s="58">
        <f>VLOOKUP($A178,'S46'!$C:$BQ,39,0)</f>
        <v>0</v>
      </c>
      <c r="V178" s="58">
        <f>VLOOKUP($A178,'S46'!$C:$BQ,40,0)</f>
        <v>2</v>
      </c>
      <c r="W178" s="58">
        <f>VLOOKUP($A178,'S46'!$C:$BQ,22,0)</f>
        <v>1591.53459</v>
      </c>
      <c r="X178" s="66">
        <f>VLOOKUP($A178,'S46'!$C:$BQ,29,0)</f>
        <v>0</v>
      </c>
      <c r="Y178" s="66">
        <f>VLOOKUP($A178,'S46'!$C:$BQ,30,0)</f>
        <v>152</v>
      </c>
      <c r="Z178" s="66">
        <f>VLOOKUP($A178,'S46'!$C:$BQ,52,0)</f>
        <v>117.6</v>
      </c>
      <c r="AA178" s="66">
        <f>VLOOKUP($A178,'S46'!$C:$BQ,59,0)</f>
        <v>0</v>
      </c>
      <c r="AB178" s="66">
        <f>VLOOKUP($A178,'S46'!$C:$BQ,60,0)</f>
        <v>0</v>
      </c>
      <c r="AC178" s="58" t="e">
        <f>VLOOKUP($A178,'S47'!$C:$BQ,32,0)</f>
        <v>#N/A</v>
      </c>
      <c r="AD178" s="58" t="e">
        <f>VLOOKUP($A178,'S47'!$C:$BQ,39,0)</f>
        <v>#N/A</v>
      </c>
      <c r="AE178" s="58" t="e">
        <f>VLOOKUP($A178,'S47'!$C:$BQ,40,0)</f>
        <v>#N/A</v>
      </c>
      <c r="AF178" s="58" t="e">
        <f>VLOOKUP($A178,'S47'!$C:$BQ,22,0)</f>
        <v>#N/A</v>
      </c>
      <c r="AG178" s="66" t="e">
        <f>VLOOKUP($A178,'S47'!$C:$BQ,29,0)</f>
        <v>#N/A</v>
      </c>
      <c r="AH178" s="66" t="e">
        <f>VLOOKUP($A178,'S47'!$C:$BQ,30,0)</f>
        <v>#N/A</v>
      </c>
      <c r="AI178" s="66" t="e">
        <f>VLOOKUP($A178,'S47'!$C:$BQ,52,0)</f>
        <v>#N/A</v>
      </c>
      <c r="AJ178" s="66" t="e">
        <f>VLOOKUP($A178,'S47'!$C:$BQ,59,0)</f>
        <v>#N/A</v>
      </c>
      <c r="AK178" s="66" t="e">
        <f>VLOOKUP($A178,'S47'!$C:$BQ,60,0)</f>
        <v>#N/A</v>
      </c>
      <c r="AL178" s="58" t="e">
        <f>VLOOKUP($A178,'S48'!$C:$BQ,32,0)</f>
        <v>#N/A</v>
      </c>
      <c r="AM178" s="58" t="e">
        <f>VLOOKUP($A178,'S48'!$C:$BQ,39,0)</f>
        <v>#N/A</v>
      </c>
      <c r="AN178" s="58" t="e">
        <f>VLOOKUP($A178,'S48'!$C:$BQ,40,0)</f>
        <v>#N/A</v>
      </c>
      <c r="AO178" s="58" t="e">
        <f>VLOOKUP($A178,'S48'!$C:$BQ,22,0)</f>
        <v>#N/A</v>
      </c>
      <c r="AP178" s="66" t="e">
        <f>VLOOKUP($A178,'S48'!$C:$BQ,29,0)</f>
        <v>#N/A</v>
      </c>
      <c r="AQ178" s="66" t="e">
        <f>VLOOKUP($A178,'S48'!$C:$BQ,30,0)</f>
        <v>#N/A</v>
      </c>
      <c r="AR178" s="66" t="e">
        <f>VLOOKUP($A178,'S48'!$C:$BQ,52,0)</f>
        <v>#N/A</v>
      </c>
      <c r="AS178" s="66" t="e">
        <f>VLOOKUP($A178,'S48'!$C:$BQ,59,0)</f>
        <v>#N/A</v>
      </c>
      <c r="AT178" s="66" t="e">
        <f>VLOOKUP($A178,'S48'!$C:$BQ,60,0)</f>
        <v>#N/A</v>
      </c>
      <c r="AU178" s="58" t="e">
        <f>VLOOKUP($A178,'S49'!$C:$BQ,32,0)</f>
        <v>#N/A</v>
      </c>
      <c r="AV178" s="58" t="e">
        <f>VLOOKUP($A178,'S49'!$C:$BQ,39,0)</f>
        <v>#N/A</v>
      </c>
      <c r="AW178" s="58" t="e">
        <f>VLOOKUP($A178,'S49'!$C:$BQ,40,0)</f>
        <v>#N/A</v>
      </c>
      <c r="AX178" s="58" t="e">
        <f>VLOOKUP($A178,'S49'!$C:$BQ,22,0)</f>
        <v>#N/A</v>
      </c>
      <c r="AY178" s="66" t="e">
        <f>VLOOKUP($A178,'S49'!$C:$BQ,29,0)</f>
        <v>#N/A</v>
      </c>
      <c r="AZ178" s="66" t="e">
        <f>VLOOKUP($A178,'S49'!$C:$BQ,30,0)</f>
        <v>#N/A</v>
      </c>
      <c r="BA178" s="66" t="e">
        <f>VLOOKUP($A178,'S49'!$C:$BQ,52,0)</f>
        <v>#N/A</v>
      </c>
      <c r="BB178" s="66" t="e">
        <f>VLOOKUP($A178,'S49'!$C:$BQ,59,0)</f>
        <v>#N/A</v>
      </c>
      <c r="BC178" s="66" t="e">
        <f>VLOOKUP($A178,'S49'!$C:$BQ,60,0)</f>
        <v>#N/A</v>
      </c>
      <c r="BD178" s="58" t="e">
        <f>VLOOKUP($A178,'S50'!$C:$BQ,32,0)</f>
        <v>#N/A</v>
      </c>
      <c r="BE178" s="58" t="e">
        <f>VLOOKUP($A178,'S50'!$C:$BQ,39,0)</f>
        <v>#N/A</v>
      </c>
      <c r="BF178" s="58" t="e">
        <f>VLOOKUP($A178,'S50'!$C:$BQ,40,0)</f>
        <v>#N/A</v>
      </c>
      <c r="BG178" s="58" t="e">
        <f>VLOOKUP($A178,'S50'!$C:$BQ,22,0)</f>
        <v>#N/A</v>
      </c>
      <c r="BH178" s="66" t="e">
        <f>VLOOKUP($A178,'S50'!$C:$BQ,29,0)</f>
        <v>#N/A</v>
      </c>
      <c r="BI178" s="66" t="e">
        <f>VLOOKUP($A178,'S50'!$C:$BQ,30,0)</f>
        <v>#N/A</v>
      </c>
      <c r="BJ178" s="66" t="e">
        <f>VLOOKUP($A178,'S50'!$C:$BQ,52,0)</f>
        <v>#N/A</v>
      </c>
      <c r="BK178" s="66" t="e">
        <f>VLOOKUP($A178,'S50'!$C:$BQ,59,0)</f>
        <v>#N/A</v>
      </c>
      <c r="BL178" s="66" t="e">
        <f>VLOOKUP($A178,'S50'!$C:$BQ,60,0)</f>
        <v>#N/A</v>
      </c>
    </row>
    <row r="179" spans="1:64" x14ac:dyDescent="0.2">
      <c r="A179" s="57" t="s">
        <v>246</v>
      </c>
      <c r="B179" s="58">
        <f>VLOOKUP($A179,'S0 remplacer avec S44'!$C:$BQ,32,0)</f>
        <v>204.3</v>
      </c>
      <c r="C179" s="58">
        <f>VLOOKUP($A179,'S0 remplacer avec S44'!$C:$BQ,39,0)</f>
        <v>31</v>
      </c>
      <c r="D179" s="58">
        <f>VLOOKUP($A179,'S0 remplacer avec S44'!$C:$BQ,40,0)</f>
        <v>78</v>
      </c>
      <c r="E179" s="58">
        <f>VLOOKUP($A179,'S0 remplacer avec S44'!$C:$BQ,22,0)</f>
        <v>1846.50242</v>
      </c>
      <c r="F179" s="66">
        <f>VLOOKUP($A179,'S0 remplacer avec S44'!$C:$BQ,29,0)</f>
        <v>291</v>
      </c>
      <c r="G179" s="66">
        <f>VLOOKUP($A179,'S0 remplacer avec S44'!$C:$BQ,30,0)</f>
        <v>718</v>
      </c>
      <c r="H179" s="66">
        <f>VLOOKUP($A179,'S0 remplacer avec S44'!$C:$BQ,52,0)</f>
        <v>115</v>
      </c>
      <c r="I179" s="66">
        <f>VLOOKUP($A179,'S0 remplacer avec S44'!$C:$BQ,59,0)</f>
        <v>5</v>
      </c>
      <c r="J179" s="66">
        <f>VLOOKUP($A179,'S0 remplacer avec S44'!$C:$BQ,60,0)</f>
        <v>29</v>
      </c>
      <c r="K179" s="58">
        <f>VLOOKUP($A179,'S45'!$C:$BQ,32,0)</f>
        <v>213.3</v>
      </c>
      <c r="L179" s="58">
        <f>VLOOKUP($A179,'S45'!$C:$BQ,39,0)</f>
        <v>22</v>
      </c>
      <c r="M179" s="58">
        <f>VLOOKUP($A179,'S45'!$C:$BQ,40,0)</f>
        <v>69</v>
      </c>
      <c r="N179" s="58">
        <f>VLOOKUP($A179,'S45'!$C:$BQ,22,0)</f>
        <v>1863.39753</v>
      </c>
      <c r="O179" s="66">
        <f>VLOOKUP($A179,'S45'!$C:$BQ,29,0)</f>
        <v>274</v>
      </c>
      <c r="P179" s="66">
        <f>VLOOKUP($A179,'S45'!$C:$BQ,30,0)</f>
        <v>701</v>
      </c>
      <c r="Q179" s="66">
        <f>VLOOKUP($A179,'S45'!$C:$BQ,52,0)</f>
        <v>116</v>
      </c>
      <c r="R179" s="66">
        <f>VLOOKUP($A179,'S45'!$C:$BQ,59,0)</f>
        <v>4</v>
      </c>
      <c r="S179" s="66">
        <f>VLOOKUP($A179,'S45'!$C:$BQ,60,0)</f>
        <v>28</v>
      </c>
      <c r="T179" s="58">
        <f>VLOOKUP($A179,'S46'!$C:$BQ,32,0)</f>
        <v>216.3</v>
      </c>
      <c r="U179" s="58">
        <f>VLOOKUP($A179,'S46'!$C:$BQ,39,0)</f>
        <v>19</v>
      </c>
      <c r="V179" s="58">
        <f>VLOOKUP($A179,'S46'!$C:$BQ,40,0)</f>
        <v>66</v>
      </c>
      <c r="W179" s="58">
        <f>VLOOKUP($A179,'S46'!$C:$BQ,22,0)</f>
        <v>1877.97649</v>
      </c>
      <c r="X179" s="66">
        <f>VLOOKUP($A179,'S46'!$C:$BQ,29,0)</f>
        <v>259</v>
      </c>
      <c r="Y179" s="66">
        <f>VLOOKUP($A179,'S46'!$C:$BQ,30,0)</f>
        <v>687</v>
      </c>
      <c r="Z179" s="66">
        <f>VLOOKUP($A179,'S46'!$C:$BQ,52,0)</f>
        <v>118</v>
      </c>
      <c r="AA179" s="66">
        <f>VLOOKUP($A179,'S46'!$C:$BQ,59,0)</f>
        <v>2</v>
      </c>
      <c r="AB179" s="66">
        <f>VLOOKUP($A179,'S46'!$C:$BQ,60,0)</f>
        <v>26</v>
      </c>
      <c r="AC179" s="58" t="e">
        <f>VLOOKUP($A179,'S47'!$C:$BQ,32,0)</f>
        <v>#N/A</v>
      </c>
      <c r="AD179" s="58" t="e">
        <f>VLOOKUP($A179,'S47'!$C:$BQ,39,0)</f>
        <v>#N/A</v>
      </c>
      <c r="AE179" s="58" t="e">
        <f>VLOOKUP($A179,'S47'!$C:$BQ,40,0)</f>
        <v>#N/A</v>
      </c>
      <c r="AF179" s="58" t="e">
        <f>VLOOKUP($A179,'S47'!$C:$BQ,22,0)</f>
        <v>#N/A</v>
      </c>
      <c r="AG179" s="66" t="e">
        <f>VLOOKUP($A179,'S47'!$C:$BQ,29,0)</f>
        <v>#N/A</v>
      </c>
      <c r="AH179" s="66" t="e">
        <f>VLOOKUP($A179,'S47'!$C:$BQ,30,0)</f>
        <v>#N/A</v>
      </c>
      <c r="AI179" s="66" t="e">
        <f>VLOOKUP($A179,'S47'!$C:$BQ,52,0)</f>
        <v>#N/A</v>
      </c>
      <c r="AJ179" s="66" t="e">
        <f>VLOOKUP($A179,'S47'!$C:$BQ,59,0)</f>
        <v>#N/A</v>
      </c>
      <c r="AK179" s="66" t="e">
        <f>VLOOKUP($A179,'S47'!$C:$BQ,60,0)</f>
        <v>#N/A</v>
      </c>
      <c r="AL179" s="58" t="e">
        <f>VLOOKUP($A179,'S48'!$C:$BQ,32,0)</f>
        <v>#N/A</v>
      </c>
      <c r="AM179" s="58" t="e">
        <f>VLOOKUP($A179,'S48'!$C:$BQ,39,0)</f>
        <v>#N/A</v>
      </c>
      <c r="AN179" s="58" t="e">
        <f>VLOOKUP($A179,'S48'!$C:$BQ,40,0)</f>
        <v>#N/A</v>
      </c>
      <c r="AO179" s="58" t="e">
        <f>VLOOKUP($A179,'S48'!$C:$BQ,22,0)</f>
        <v>#N/A</v>
      </c>
      <c r="AP179" s="66" t="e">
        <f>VLOOKUP($A179,'S48'!$C:$BQ,29,0)</f>
        <v>#N/A</v>
      </c>
      <c r="AQ179" s="66" t="e">
        <f>VLOOKUP($A179,'S48'!$C:$BQ,30,0)</f>
        <v>#N/A</v>
      </c>
      <c r="AR179" s="66" t="e">
        <f>VLOOKUP($A179,'S48'!$C:$BQ,52,0)</f>
        <v>#N/A</v>
      </c>
      <c r="AS179" s="66" t="e">
        <f>VLOOKUP($A179,'S48'!$C:$BQ,59,0)</f>
        <v>#N/A</v>
      </c>
      <c r="AT179" s="66" t="e">
        <f>VLOOKUP($A179,'S48'!$C:$BQ,60,0)</f>
        <v>#N/A</v>
      </c>
      <c r="AU179" s="58" t="e">
        <f>VLOOKUP($A179,'S49'!$C:$BQ,32,0)</f>
        <v>#N/A</v>
      </c>
      <c r="AV179" s="58" t="e">
        <f>VLOOKUP($A179,'S49'!$C:$BQ,39,0)</f>
        <v>#N/A</v>
      </c>
      <c r="AW179" s="58" t="e">
        <f>VLOOKUP($A179,'S49'!$C:$BQ,40,0)</f>
        <v>#N/A</v>
      </c>
      <c r="AX179" s="58" t="e">
        <f>VLOOKUP($A179,'S49'!$C:$BQ,22,0)</f>
        <v>#N/A</v>
      </c>
      <c r="AY179" s="66" t="e">
        <f>VLOOKUP($A179,'S49'!$C:$BQ,29,0)</f>
        <v>#N/A</v>
      </c>
      <c r="AZ179" s="66" t="e">
        <f>VLOOKUP($A179,'S49'!$C:$BQ,30,0)</f>
        <v>#N/A</v>
      </c>
      <c r="BA179" s="66" t="e">
        <f>VLOOKUP($A179,'S49'!$C:$BQ,52,0)</f>
        <v>#N/A</v>
      </c>
      <c r="BB179" s="66" t="e">
        <f>VLOOKUP($A179,'S49'!$C:$BQ,59,0)</f>
        <v>#N/A</v>
      </c>
      <c r="BC179" s="66" t="e">
        <f>VLOOKUP($A179,'S49'!$C:$BQ,60,0)</f>
        <v>#N/A</v>
      </c>
      <c r="BD179" s="58" t="e">
        <f>VLOOKUP($A179,'S50'!$C:$BQ,32,0)</f>
        <v>#N/A</v>
      </c>
      <c r="BE179" s="58" t="e">
        <f>VLOOKUP($A179,'S50'!$C:$BQ,39,0)</f>
        <v>#N/A</v>
      </c>
      <c r="BF179" s="58" t="e">
        <f>VLOOKUP($A179,'S50'!$C:$BQ,40,0)</f>
        <v>#N/A</v>
      </c>
      <c r="BG179" s="58" t="e">
        <f>VLOOKUP($A179,'S50'!$C:$BQ,22,0)</f>
        <v>#N/A</v>
      </c>
      <c r="BH179" s="66" t="e">
        <f>VLOOKUP($A179,'S50'!$C:$BQ,29,0)</f>
        <v>#N/A</v>
      </c>
      <c r="BI179" s="66" t="e">
        <f>VLOOKUP($A179,'S50'!$C:$BQ,30,0)</f>
        <v>#N/A</v>
      </c>
      <c r="BJ179" s="66" t="e">
        <f>VLOOKUP($A179,'S50'!$C:$BQ,52,0)</f>
        <v>#N/A</v>
      </c>
      <c r="BK179" s="66" t="e">
        <f>VLOOKUP($A179,'S50'!$C:$BQ,59,0)</f>
        <v>#N/A</v>
      </c>
      <c r="BL179" s="66" t="e">
        <f>VLOOKUP($A179,'S50'!$C:$BQ,60,0)</f>
        <v>#N/A</v>
      </c>
    </row>
    <row r="180" spans="1:64" x14ac:dyDescent="0.2">
      <c r="A180" s="57" t="s">
        <v>247</v>
      </c>
      <c r="B180" s="58">
        <f>VLOOKUP($A180,'S0 remplacer avec S44'!$C:$BQ,32,0)</f>
        <v>185.75</v>
      </c>
      <c r="C180" s="58">
        <f>VLOOKUP($A180,'S0 remplacer avec S44'!$C:$BQ,39,0)</f>
        <v>95</v>
      </c>
      <c r="D180" s="58">
        <f>VLOOKUP($A180,'S0 remplacer avec S44'!$C:$BQ,40,0)</f>
        <v>151</v>
      </c>
      <c r="E180" s="58">
        <f>VLOOKUP($A180,'S0 remplacer avec S44'!$C:$BQ,22,0)</f>
        <v>2197.5763149999998</v>
      </c>
      <c r="F180" s="66">
        <f>VLOOKUP($A180,'S0 remplacer avec S44'!$C:$BQ,29,0)</f>
        <v>353</v>
      </c>
      <c r="G180" s="66">
        <f>VLOOKUP($A180,'S0 remplacer avec S44'!$C:$BQ,30,0)</f>
        <v>863</v>
      </c>
      <c r="H180" s="66">
        <f>VLOOKUP($A180,'S0 remplacer avec S44'!$C:$BQ,52,0)</f>
        <v>117.8</v>
      </c>
      <c r="I180" s="66">
        <f>VLOOKUP($A180,'S0 remplacer avec S44'!$C:$BQ,59,0)</f>
        <v>25</v>
      </c>
      <c r="J180" s="66">
        <f>VLOOKUP($A180,'S0 remplacer avec S44'!$C:$BQ,60,0)</f>
        <v>54</v>
      </c>
      <c r="K180" s="58">
        <f>VLOOKUP($A180,'S45'!$C:$BQ,32,0)</f>
        <v>188.75</v>
      </c>
      <c r="L180" s="58">
        <f>VLOOKUP($A180,'S45'!$C:$BQ,39,0)</f>
        <v>92</v>
      </c>
      <c r="M180" s="58">
        <f>VLOOKUP($A180,'S45'!$C:$BQ,40,0)</f>
        <v>148</v>
      </c>
      <c r="N180" s="58">
        <f>VLOOKUP($A180,'S45'!$C:$BQ,22,0)</f>
        <v>2214.1033649999999</v>
      </c>
      <c r="O180" s="66">
        <f>VLOOKUP($A180,'S45'!$C:$BQ,29,0)</f>
        <v>336</v>
      </c>
      <c r="P180" s="66">
        <f>VLOOKUP($A180,'S45'!$C:$BQ,30,0)</f>
        <v>846</v>
      </c>
      <c r="Q180" s="66">
        <f>VLOOKUP($A180,'S45'!$C:$BQ,52,0)</f>
        <v>118.8</v>
      </c>
      <c r="R180" s="66">
        <f>VLOOKUP($A180,'S45'!$C:$BQ,59,0)</f>
        <v>24</v>
      </c>
      <c r="S180" s="66">
        <f>VLOOKUP($A180,'S45'!$C:$BQ,60,0)</f>
        <v>53</v>
      </c>
      <c r="T180" s="58">
        <f>VLOOKUP($A180,'S46'!$C:$BQ,32,0)</f>
        <v>186.35</v>
      </c>
      <c r="U180" s="58">
        <f>VLOOKUP($A180,'S46'!$C:$BQ,39,0)</f>
        <v>94</v>
      </c>
      <c r="V180" s="58">
        <f>VLOOKUP($A180,'S46'!$C:$BQ,40,0)</f>
        <v>151</v>
      </c>
      <c r="W180" s="58">
        <f>VLOOKUP($A180,'S46'!$C:$BQ,22,0)</f>
        <v>2260.8500450000001</v>
      </c>
      <c r="X180" s="66">
        <f>VLOOKUP($A180,'S46'!$C:$BQ,29,0)</f>
        <v>289</v>
      </c>
      <c r="Y180" s="66">
        <f>VLOOKUP($A180,'S46'!$C:$BQ,30,0)</f>
        <v>799</v>
      </c>
      <c r="Z180" s="66">
        <f>VLOOKUP($A180,'S46'!$C:$BQ,52,0)</f>
        <v>119.8</v>
      </c>
      <c r="AA180" s="66">
        <f>VLOOKUP($A180,'S46'!$C:$BQ,59,0)</f>
        <v>23</v>
      </c>
      <c r="AB180" s="66">
        <f>VLOOKUP($A180,'S46'!$C:$BQ,60,0)</f>
        <v>52</v>
      </c>
      <c r="AC180" s="58" t="e">
        <f>VLOOKUP($A180,'S47'!$C:$BQ,32,0)</f>
        <v>#N/A</v>
      </c>
      <c r="AD180" s="58" t="e">
        <f>VLOOKUP($A180,'S47'!$C:$BQ,39,0)</f>
        <v>#N/A</v>
      </c>
      <c r="AE180" s="58" t="e">
        <f>VLOOKUP($A180,'S47'!$C:$BQ,40,0)</f>
        <v>#N/A</v>
      </c>
      <c r="AF180" s="58" t="e">
        <f>VLOOKUP($A180,'S47'!$C:$BQ,22,0)</f>
        <v>#N/A</v>
      </c>
      <c r="AG180" s="66" t="e">
        <f>VLOOKUP($A180,'S47'!$C:$BQ,29,0)</f>
        <v>#N/A</v>
      </c>
      <c r="AH180" s="66" t="e">
        <f>VLOOKUP($A180,'S47'!$C:$BQ,30,0)</f>
        <v>#N/A</v>
      </c>
      <c r="AI180" s="66" t="e">
        <f>VLOOKUP($A180,'S47'!$C:$BQ,52,0)</f>
        <v>#N/A</v>
      </c>
      <c r="AJ180" s="66" t="e">
        <f>VLOOKUP($A180,'S47'!$C:$BQ,59,0)</f>
        <v>#N/A</v>
      </c>
      <c r="AK180" s="66" t="e">
        <f>VLOOKUP($A180,'S47'!$C:$BQ,60,0)</f>
        <v>#N/A</v>
      </c>
      <c r="AL180" s="58" t="e">
        <f>VLOOKUP($A180,'S48'!$C:$BQ,32,0)</f>
        <v>#N/A</v>
      </c>
      <c r="AM180" s="58" t="e">
        <f>VLOOKUP($A180,'S48'!$C:$BQ,39,0)</f>
        <v>#N/A</v>
      </c>
      <c r="AN180" s="58" t="e">
        <f>VLOOKUP($A180,'S48'!$C:$BQ,40,0)</f>
        <v>#N/A</v>
      </c>
      <c r="AO180" s="58" t="e">
        <f>VLOOKUP($A180,'S48'!$C:$BQ,22,0)</f>
        <v>#N/A</v>
      </c>
      <c r="AP180" s="66" t="e">
        <f>VLOOKUP($A180,'S48'!$C:$BQ,29,0)</f>
        <v>#N/A</v>
      </c>
      <c r="AQ180" s="66" t="e">
        <f>VLOOKUP($A180,'S48'!$C:$BQ,30,0)</f>
        <v>#N/A</v>
      </c>
      <c r="AR180" s="66" t="e">
        <f>VLOOKUP($A180,'S48'!$C:$BQ,52,0)</f>
        <v>#N/A</v>
      </c>
      <c r="AS180" s="66" t="e">
        <f>VLOOKUP($A180,'S48'!$C:$BQ,59,0)</f>
        <v>#N/A</v>
      </c>
      <c r="AT180" s="66" t="e">
        <f>VLOOKUP($A180,'S48'!$C:$BQ,60,0)</f>
        <v>#N/A</v>
      </c>
      <c r="AU180" s="58" t="e">
        <f>VLOOKUP($A180,'S49'!$C:$BQ,32,0)</f>
        <v>#N/A</v>
      </c>
      <c r="AV180" s="58" t="e">
        <f>VLOOKUP($A180,'S49'!$C:$BQ,39,0)</f>
        <v>#N/A</v>
      </c>
      <c r="AW180" s="58" t="e">
        <f>VLOOKUP($A180,'S49'!$C:$BQ,40,0)</f>
        <v>#N/A</v>
      </c>
      <c r="AX180" s="58" t="e">
        <f>VLOOKUP($A180,'S49'!$C:$BQ,22,0)</f>
        <v>#N/A</v>
      </c>
      <c r="AY180" s="66" t="e">
        <f>VLOOKUP($A180,'S49'!$C:$BQ,29,0)</f>
        <v>#N/A</v>
      </c>
      <c r="AZ180" s="66" t="e">
        <f>VLOOKUP($A180,'S49'!$C:$BQ,30,0)</f>
        <v>#N/A</v>
      </c>
      <c r="BA180" s="66" t="e">
        <f>VLOOKUP($A180,'S49'!$C:$BQ,52,0)</f>
        <v>#N/A</v>
      </c>
      <c r="BB180" s="66" t="e">
        <f>VLOOKUP($A180,'S49'!$C:$BQ,59,0)</f>
        <v>#N/A</v>
      </c>
      <c r="BC180" s="66" t="e">
        <f>VLOOKUP($A180,'S49'!$C:$BQ,60,0)</f>
        <v>#N/A</v>
      </c>
      <c r="BD180" s="58" t="e">
        <f>VLOOKUP($A180,'S50'!$C:$BQ,32,0)</f>
        <v>#N/A</v>
      </c>
      <c r="BE180" s="58" t="e">
        <f>VLOOKUP($A180,'S50'!$C:$BQ,39,0)</f>
        <v>#N/A</v>
      </c>
      <c r="BF180" s="58" t="e">
        <f>VLOOKUP($A180,'S50'!$C:$BQ,40,0)</f>
        <v>#N/A</v>
      </c>
      <c r="BG180" s="58" t="e">
        <f>VLOOKUP($A180,'S50'!$C:$BQ,22,0)</f>
        <v>#N/A</v>
      </c>
      <c r="BH180" s="66" t="e">
        <f>VLOOKUP($A180,'S50'!$C:$BQ,29,0)</f>
        <v>#N/A</v>
      </c>
      <c r="BI180" s="66" t="e">
        <f>VLOOKUP($A180,'S50'!$C:$BQ,30,0)</f>
        <v>#N/A</v>
      </c>
      <c r="BJ180" s="66" t="e">
        <f>VLOOKUP($A180,'S50'!$C:$BQ,52,0)</f>
        <v>#N/A</v>
      </c>
      <c r="BK180" s="66" t="e">
        <f>VLOOKUP($A180,'S50'!$C:$BQ,59,0)</f>
        <v>#N/A</v>
      </c>
      <c r="BL180" s="66" t="e">
        <f>VLOOKUP($A180,'S50'!$C:$BQ,60,0)</f>
        <v>#N/A</v>
      </c>
    </row>
    <row r="181" spans="1:64" x14ac:dyDescent="0.2">
      <c r="A181" s="57" t="s">
        <v>248</v>
      </c>
      <c r="B181" s="58">
        <f>VLOOKUP($A181,'S0 remplacer avec S44'!$C:$BQ,32,0)</f>
        <v>171.6</v>
      </c>
      <c r="C181" s="58">
        <f>VLOOKUP($A181,'S0 remplacer avec S44'!$C:$BQ,39,0)</f>
        <v>114</v>
      </c>
      <c r="D181" s="58">
        <f>VLOOKUP($A181,'S0 remplacer avec S44'!$C:$BQ,40,0)</f>
        <v>171</v>
      </c>
      <c r="E181" s="58">
        <f>VLOOKUP($A181,'S0 remplacer avec S44'!$C:$BQ,22,0)</f>
        <v>1735.282305</v>
      </c>
      <c r="F181" s="66">
        <f>VLOOKUP($A181,'S0 remplacer avec S44'!$C:$BQ,29,0)</f>
        <v>855</v>
      </c>
      <c r="G181" s="66">
        <f>VLOOKUP($A181,'S0 remplacer avec S44'!$C:$BQ,30,0)</f>
        <v>1373</v>
      </c>
      <c r="H181" s="66">
        <f>VLOOKUP($A181,'S0 remplacer avec S44'!$C:$BQ,52,0)</f>
        <v>137</v>
      </c>
      <c r="I181" s="66">
        <f>VLOOKUP($A181,'S0 remplacer avec S44'!$C:$BQ,59,0)</f>
        <v>8</v>
      </c>
      <c r="J181" s="66">
        <f>VLOOKUP($A181,'S0 remplacer avec S44'!$C:$BQ,60,0)</f>
        <v>37</v>
      </c>
      <c r="K181" s="58">
        <f>VLOOKUP($A181,'S45'!$C:$BQ,32,0)</f>
        <v>169.3</v>
      </c>
      <c r="L181" s="58">
        <f>VLOOKUP($A181,'S45'!$C:$BQ,39,0)</f>
        <v>116</v>
      </c>
      <c r="M181" s="58">
        <f>VLOOKUP($A181,'S45'!$C:$BQ,40,0)</f>
        <v>173</v>
      </c>
      <c r="N181" s="58">
        <f>VLOOKUP($A181,'S45'!$C:$BQ,22,0)</f>
        <v>1777.4402150000001</v>
      </c>
      <c r="O181" s="66">
        <f>VLOOKUP($A181,'S45'!$C:$BQ,29,0)</f>
        <v>813</v>
      </c>
      <c r="P181" s="66">
        <f>VLOOKUP($A181,'S45'!$C:$BQ,30,0)</f>
        <v>1331</v>
      </c>
      <c r="Q181" s="66">
        <f>VLOOKUP($A181,'S45'!$C:$BQ,52,0)</f>
        <v>141</v>
      </c>
      <c r="R181" s="66">
        <f>VLOOKUP($A181,'S45'!$C:$BQ,59,0)</f>
        <v>4</v>
      </c>
      <c r="S181" s="66">
        <f>VLOOKUP($A181,'S45'!$C:$BQ,60,0)</f>
        <v>33</v>
      </c>
      <c r="T181" s="58">
        <f>VLOOKUP($A181,'S46'!$C:$BQ,32,0)</f>
        <v>170.8</v>
      </c>
      <c r="U181" s="58">
        <f>VLOOKUP($A181,'S46'!$C:$BQ,39,0)</f>
        <v>114</v>
      </c>
      <c r="V181" s="58">
        <f>VLOOKUP($A181,'S46'!$C:$BQ,40,0)</f>
        <v>171</v>
      </c>
      <c r="W181" s="58">
        <f>VLOOKUP($A181,'S46'!$C:$BQ,22,0)</f>
        <v>1785.3928350000001</v>
      </c>
      <c r="X181" s="66">
        <f>VLOOKUP($A181,'S46'!$C:$BQ,29,0)</f>
        <v>805</v>
      </c>
      <c r="Y181" s="66">
        <f>VLOOKUP($A181,'S46'!$C:$BQ,30,0)</f>
        <v>1323</v>
      </c>
      <c r="Z181" s="66">
        <f>VLOOKUP($A181,'S46'!$C:$BQ,52,0)</f>
        <v>141</v>
      </c>
      <c r="AA181" s="66">
        <f>VLOOKUP($A181,'S46'!$C:$BQ,59,0)</f>
        <v>4</v>
      </c>
      <c r="AB181" s="66">
        <f>VLOOKUP($A181,'S46'!$C:$BQ,60,0)</f>
        <v>33</v>
      </c>
      <c r="AC181" s="58" t="e">
        <f>VLOOKUP($A181,'S47'!$C:$BQ,32,0)</f>
        <v>#N/A</v>
      </c>
      <c r="AD181" s="58" t="e">
        <f>VLOOKUP($A181,'S47'!$C:$BQ,39,0)</f>
        <v>#N/A</v>
      </c>
      <c r="AE181" s="58" t="e">
        <f>VLOOKUP($A181,'S47'!$C:$BQ,40,0)</f>
        <v>#N/A</v>
      </c>
      <c r="AF181" s="58" t="e">
        <f>VLOOKUP($A181,'S47'!$C:$BQ,22,0)</f>
        <v>#N/A</v>
      </c>
      <c r="AG181" s="66" t="e">
        <f>VLOOKUP($A181,'S47'!$C:$BQ,29,0)</f>
        <v>#N/A</v>
      </c>
      <c r="AH181" s="66" t="e">
        <f>VLOOKUP($A181,'S47'!$C:$BQ,30,0)</f>
        <v>#N/A</v>
      </c>
      <c r="AI181" s="66" t="e">
        <f>VLOOKUP($A181,'S47'!$C:$BQ,52,0)</f>
        <v>#N/A</v>
      </c>
      <c r="AJ181" s="66" t="e">
        <f>VLOOKUP($A181,'S47'!$C:$BQ,59,0)</f>
        <v>#N/A</v>
      </c>
      <c r="AK181" s="66" t="e">
        <f>VLOOKUP($A181,'S47'!$C:$BQ,60,0)</f>
        <v>#N/A</v>
      </c>
      <c r="AL181" s="58" t="e">
        <f>VLOOKUP($A181,'S48'!$C:$BQ,32,0)</f>
        <v>#N/A</v>
      </c>
      <c r="AM181" s="58" t="e">
        <f>VLOOKUP($A181,'S48'!$C:$BQ,39,0)</f>
        <v>#N/A</v>
      </c>
      <c r="AN181" s="58" t="e">
        <f>VLOOKUP($A181,'S48'!$C:$BQ,40,0)</f>
        <v>#N/A</v>
      </c>
      <c r="AO181" s="58" t="e">
        <f>VLOOKUP($A181,'S48'!$C:$BQ,22,0)</f>
        <v>#N/A</v>
      </c>
      <c r="AP181" s="66" t="e">
        <f>VLOOKUP($A181,'S48'!$C:$BQ,29,0)</f>
        <v>#N/A</v>
      </c>
      <c r="AQ181" s="66" t="e">
        <f>VLOOKUP($A181,'S48'!$C:$BQ,30,0)</f>
        <v>#N/A</v>
      </c>
      <c r="AR181" s="66" t="e">
        <f>VLOOKUP($A181,'S48'!$C:$BQ,52,0)</f>
        <v>#N/A</v>
      </c>
      <c r="AS181" s="66" t="e">
        <f>VLOOKUP($A181,'S48'!$C:$BQ,59,0)</f>
        <v>#N/A</v>
      </c>
      <c r="AT181" s="66" t="e">
        <f>VLOOKUP($A181,'S48'!$C:$BQ,60,0)</f>
        <v>#N/A</v>
      </c>
      <c r="AU181" s="58" t="e">
        <f>VLOOKUP($A181,'S49'!$C:$BQ,32,0)</f>
        <v>#N/A</v>
      </c>
      <c r="AV181" s="58" t="e">
        <f>VLOOKUP($A181,'S49'!$C:$BQ,39,0)</f>
        <v>#N/A</v>
      </c>
      <c r="AW181" s="58" t="e">
        <f>VLOOKUP($A181,'S49'!$C:$BQ,40,0)</f>
        <v>#N/A</v>
      </c>
      <c r="AX181" s="58" t="e">
        <f>VLOOKUP($A181,'S49'!$C:$BQ,22,0)</f>
        <v>#N/A</v>
      </c>
      <c r="AY181" s="66" t="e">
        <f>VLOOKUP($A181,'S49'!$C:$BQ,29,0)</f>
        <v>#N/A</v>
      </c>
      <c r="AZ181" s="66" t="e">
        <f>VLOOKUP($A181,'S49'!$C:$BQ,30,0)</f>
        <v>#N/A</v>
      </c>
      <c r="BA181" s="66" t="e">
        <f>VLOOKUP($A181,'S49'!$C:$BQ,52,0)</f>
        <v>#N/A</v>
      </c>
      <c r="BB181" s="66" t="e">
        <f>VLOOKUP($A181,'S49'!$C:$BQ,59,0)</f>
        <v>#N/A</v>
      </c>
      <c r="BC181" s="66" t="e">
        <f>VLOOKUP($A181,'S49'!$C:$BQ,60,0)</f>
        <v>#N/A</v>
      </c>
      <c r="BD181" s="58" t="e">
        <f>VLOOKUP($A181,'S50'!$C:$BQ,32,0)</f>
        <v>#N/A</v>
      </c>
      <c r="BE181" s="58" t="e">
        <f>VLOOKUP($A181,'S50'!$C:$BQ,39,0)</f>
        <v>#N/A</v>
      </c>
      <c r="BF181" s="58" t="e">
        <f>VLOOKUP($A181,'S50'!$C:$BQ,40,0)</f>
        <v>#N/A</v>
      </c>
      <c r="BG181" s="58" t="e">
        <f>VLOOKUP($A181,'S50'!$C:$BQ,22,0)</f>
        <v>#N/A</v>
      </c>
      <c r="BH181" s="66" t="e">
        <f>VLOOKUP($A181,'S50'!$C:$BQ,29,0)</f>
        <v>#N/A</v>
      </c>
      <c r="BI181" s="66" t="e">
        <f>VLOOKUP($A181,'S50'!$C:$BQ,30,0)</f>
        <v>#N/A</v>
      </c>
      <c r="BJ181" s="66" t="e">
        <f>VLOOKUP($A181,'S50'!$C:$BQ,52,0)</f>
        <v>#N/A</v>
      </c>
      <c r="BK181" s="66" t="e">
        <f>VLOOKUP($A181,'S50'!$C:$BQ,59,0)</f>
        <v>#N/A</v>
      </c>
      <c r="BL181" s="66" t="e">
        <f>VLOOKUP($A181,'S50'!$C:$BQ,60,0)</f>
        <v>#N/A</v>
      </c>
    </row>
    <row r="182" spans="1:64" x14ac:dyDescent="0.2">
      <c r="A182" s="57" t="s">
        <v>249</v>
      </c>
      <c r="B182" s="58">
        <f>VLOOKUP($A182,'S0 remplacer avec S44'!$C:$BQ,32,0)</f>
        <v>112.8</v>
      </c>
      <c r="C182" s="58">
        <f>VLOOKUP($A182,'S0 remplacer avec S44'!$C:$BQ,39,0)</f>
        <v>79</v>
      </c>
      <c r="D182" s="58">
        <f>VLOOKUP($A182,'S0 remplacer avec S44'!$C:$BQ,40,0)</f>
        <v>117</v>
      </c>
      <c r="E182" s="58">
        <f>VLOOKUP($A182,'S0 remplacer avec S44'!$C:$BQ,22,0)</f>
        <v>1070.296705</v>
      </c>
      <c r="F182" s="66">
        <f>VLOOKUP($A182,'S0 remplacer avec S44'!$C:$BQ,29,0)</f>
        <v>669</v>
      </c>
      <c r="G182" s="66">
        <f>VLOOKUP($A182,'S0 remplacer avec S44'!$C:$BQ,30,0)</f>
        <v>1017</v>
      </c>
      <c r="H182" s="66">
        <f>VLOOKUP($A182,'S0 remplacer avec S44'!$C:$BQ,52,0)</f>
        <v>76</v>
      </c>
      <c r="I182" s="66">
        <f>VLOOKUP($A182,'S0 remplacer avec S44'!$C:$BQ,59,0)</f>
        <v>22</v>
      </c>
      <c r="J182" s="66">
        <f>VLOOKUP($A182,'S0 remplacer avec S44'!$C:$BQ,60,0)</f>
        <v>41</v>
      </c>
      <c r="K182" s="58">
        <f>VLOOKUP($A182,'S45'!$C:$BQ,32,0)</f>
        <v>114.3</v>
      </c>
      <c r="L182" s="58">
        <f>VLOOKUP($A182,'S45'!$C:$BQ,39,0)</f>
        <v>77</v>
      </c>
      <c r="M182" s="58">
        <f>VLOOKUP($A182,'S45'!$C:$BQ,40,0)</f>
        <v>116</v>
      </c>
      <c r="N182" s="58">
        <f>VLOOKUP($A182,'S45'!$C:$BQ,22,0)</f>
        <v>1093.8426449999999</v>
      </c>
      <c r="O182" s="66">
        <f>VLOOKUP($A182,'S45'!$C:$BQ,29,0)</f>
        <v>645</v>
      </c>
      <c r="P182" s="66">
        <f>VLOOKUP($A182,'S45'!$C:$BQ,30,0)</f>
        <v>993</v>
      </c>
      <c r="Q182" s="66">
        <f>VLOOKUP($A182,'S45'!$C:$BQ,52,0)</f>
        <v>77</v>
      </c>
      <c r="R182" s="66">
        <f>VLOOKUP($A182,'S45'!$C:$BQ,59,0)</f>
        <v>21</v>
      </c>
      <c r="S182" s="66">
        <f>VLOOKUP($A182,'S45'!$C:$BQ,60,0)</f>
        <v>40</v>
      </c>
      <c r="T182" s="58">
        <f>VLOOKUP($A182,'S46'!$C:$BQ,32,0)</f>
        <v>115.8</v>
      </c>
      <c r="U182" s="58">
        <f>VLOOKUP($A182,'S46'!$C:$BQ,39,0)</f>
        <v>76</v>
      </c>
      <c r="V182" s="58">
        <f>VLOOKUP($A182,'S46'!$C:$BQ,40,0)</f>
        <v>114</v>
      </c>
      <c r="W182" s="58">
        <f>VLOOKUP($A182,'S46'!$C:$BQ,22,0)</f>
        <v>1115.9660550000001</v>
      </c>
      <c r="X182" s="66">
        <f>VLOOKUP($A182,'S46'!$C:$BQ,29,0)</f>
        <v>623</v>
      </c>
      <c r="Y182" s="66">
        <f>VLOOKUP($A182,'S46'!$C:$BQ,30,0)</f>
        <v>971</v>
      </c>
      <c r="Z182" s="66">
        <f>VLOOKUP($A182,'S46'!$C:$BQ,52,0)</f>
        <v>79</v>
      </c>
      <c r="AA182" s="66">
        <f>VLOOKUP($A182,'S46'!$C:$BQ,59,0)</f>
        <v>19</v>
      </c>
      <c r="AB182" s="66">
        <f>VLOOKUP($A182,'S46'!$C:$BQ,60,0)</f>
        <v>38</v>
      </c>
      <c r="AC182" s="58" t="e">
        <f>VLOOKUP($A182,'S47'!$C:$BQ,32,0)</f>
        <v>#N/A</v>
      </c>
      <c r="AD182" s="58" t="e">
        <f>VLOOKUP($A182,'S47'!$C:$BQ,39,0)</f>
        <v>#N/A</v>
      </c>
      <c r="AE182" s="58" t="e">
        <f>VLOOKUP($A182,'S47'!$C:$BQ,40,0)</f>
        <v>#N/A</v>
      </c>
      <c r="AF182" s="58" t="e">
        <f>VLOOKUP($A182,'S47'!$C:$BQ,22,0)</f>
        <v>#N/A</v>
      </c>
      <c r="AG182" s="66" t="e">
        <f>VLOOKUP($A182,'S47'!$C:$BQ,29,0)</f>
        <v>#N/A</v>
      </c>
      <c r="AH182" s="66" t="e">
        <f>VLOOKUP($A182,'S47'!$C:$BQ,30,0)</f>
        <v>#N/A</v>
      </c>
      <c r="AI182" s="66" t="e">
        <f>VLOOKUP($A182,'S47'!$C:$BQ,52,0)</f>
        <v>#N/A</v>
      </c>
      <c r="AJ182" s="66" t="e">
        <f>VLOOKUP($A182,'S47'!$C:$BQ,59,0)</f>
        <v>#N/A</v>
      </c>
      <c r="AK182" s="66" t="e">
        <f>VLOOKUP($A182,'S47'!$C:$BQ,60,0)</f>
        <v>#N/A</v>
      </c>
      <c r="AL182" s="58" t="e">
        <f>VLOOKUP($A182,'S48'!$C:$BQ,32,0)</f>
        <v>#N/A</v>
      </c>
      <c r="AM182" s="58" t="e">
        <f>VLOOKUP($A182,'S48'!$C:$BQ,39,0)</f>
        <v>#N/A</v>
      </c>
      <c r="AN182" s="58" t="e">
        <f>VLOOKUP($A182,'S48'!$C:$BQ,40,0)</f>
        <v>#N/A</v>
      </c>
      <c r="AO182" s="58" t="e">
        <f>VLOOKUP($A182,'S48'!$C:$BQ,22,0)</f>
        <v>#N/A</v>
      </c>
      <c r="AP182" s="66" t="e">
        <f>VLOOKUP($A182,'S48'!$C:$BQ,29,0)</f>
        <v>#N/A</v>
      </c>
      <c r="AQ182" s="66" t="e">
        <f>VLOOKUP($A182,'S48'!$C:$BQ,30,0)</f>
        <v>#N/A</v>
      </c>
      <c r="AR182" s="66" t="e">
        <f>VLOOKUP($A182,'S48'!$C:$BQ,52,0)</f>
        <v>#N/A</v>
      </c>
      <c r="AS182" s="66" t="e">
        <f>VLOOKUP($A182,'S48'!$C:$BQ,59,0)</f>
        <v>#N/A</v>
      </c>
      <c r="AT182" s="66" t="e">
        <f>VLOOKUP($A182,'S48'!$C:$BQ,60,0)</f>
        <v>#N/A</v>
      </c>
      <c r="AU182" s="58" t="e">
        <f>VLOOKUP($A182,'S49'!$C:$BQ,32,0)</f>
        <v>#N/A</v>
      </c>
      <c r="AV182" s="58" t="e">
        <f>VLOOKUP($A182,'S49'!$C:$BQ,39,0)</f>
        <v>#N/A</v>
      </c>
      <c r="AW182" s="58" t="e">
        <f>VLOOKUP($A182,'S49'!$C:$BQ,40,0)</f>
        <v>#N/A</v>
      </c>
      <c r="AX182" s="58" t="e">
        <f>VLOOKUP($A182,'S49'!$C:$BQ,22,0)</f>
        <v>#N/A</v>
      </c>
      <c r="AY182" s="66" t="e">
        <f>VLOOKUP($A182,'S49'!$C:$BQ,29,0)</f>
        <v>#N/A</v>
      </c>
      <c r="AZ182" s="66" t="e">
        <f>VLOOKUP($A182,'S49'!$C:$BQ,30,0)</f>
        <v>#N/A</v>
      </c>
      <c r="BA182" s="66" t="e">
        <f>VLOOKUP($A182,'S49'!$C:$BQ,52,0)</f>
        <v>#N/A</v>
      </c>
      <c r="BB182" s="66" t="e">
        <f>VLOOKUP($A182,'S49'!$C:$BQ,59,0)</f>
        <v>#N/A</v>
      </c>
      <c r="BC182" s="66" t="e">
        <f>VLOOKUP($A182,'S49'!$C:$BQ,60,0)</f>
        <v>#N/A</v>
      </c>
      <c r="BD182" s="58" t="e">
        <f>VLOOKUP($A182,'S50'!$C:$BQ,32,0)</f>
        <v>#N/A</v>
      </c>
      <c r="BE182" s="58" t="e">
        <f>VLOOKUP($A182,'S50'!$C:$BQ,39,0)</f>
        <v>#N/A</v>
      </c>
      <c r="BF182" s="58" t="e">
        <f>VLOOKUP($A182,'S50'!$C:$BQ,40,0)</f>
        <v>#N/A</v>
      </c>
      <c r="BG182" s="58" t="e">
        <f>VLOOKUP($A182,'S50'!$C:$BQ,22,0)</f>
        <v>#N/A</v>
      </c>
      <c r="BH182" s="66" t="e">
        <f>VLOOKUP($A182,'S50'!$C:$BQ,29,0)</f>
        <v>#N/A</v>
      </c>
      <c r="BI182" s="66" t="e">
        <f>VLOOKUP($A182,'S50'!$C:$BQ,30,0)</f>
        <v>#N/A</v>
      </c>
      <c r="BJ182" s="66" t="e">
        <f>VLOOKUP($A182,'S50'!$C:$BQ,52,0)</f>
        <v>#N/A</v>
      </c>
      <c r="BK182" s="66" t="e">
        <f>VLOOKUP($A182,'S50'!$C:$BQ,59,0)</f>
        <v>#N/A</v>
      </c>
      <c r="BL182" s="66" t="e">
        <f>VLOOKUP($A182,'S50'!$C:$BQ,60,0)</f>
        <v>#N/A</v>
      </c>
    </row>
    <row r="183" spans="1:64" x14ac:dyDescent="0.2">
      <c r="A183" s="57" t="s">
        <v>250</v>
      </c>
      <c r="B183" s="58">
        <f>VLOOKUP($A183,'S0 remplacer avec S44'!$C:$BQ,32,0)</f>
        <v>183.9</v>
      </c>
      <c r="C183" s="58">
        <f>VLOOKUP($A183,'S0 remplacer avec S44'!$C:$BQ,39,0)</f>
        <v>64</v>
      </c>
      <c r="D183" s="58">
        <f>VLOOKUP($A183,'S0 remplacer avec S44'!$C:$BQ,40,0)</f>
        <v>113</v>
      </c>
      <c r="E183" s="58">
        <f>VLOOKUP($A183,'S0 remplacer avec S44'!$C:$BQ,22,0)</f>
        <v>1871.66551</v>
      </c>
      <c r="F183" s="66">
        <f>VLOOKUP($A183,'S0 remplacer avec S44'!$C:$BQ,29,0)</f>
        <v>377</v>
      </c>
      <c r="G183" s="66">
        <f>VLOOKUP($A183,'S0 remplacer avec S44'!$C:$BQ,30,0)</f>
        <v>827</v>
      </c>
      <c r="H183" s="66">
        <f>VLOOKUP($A183,'S0 remplacer avec S44'!$C:$BQ,52,0)</f>
        <v>206.6</v>
      </c>
      <c r="I183" s="66">
        <f>VLOOKUP($A183,'S0 remplacer avec S44'!$C:$BQ,59,0)</f>
        <v>0</v>
      </c>
      <c r="J183" s="66">
        <f>VLOOKUP($A183,'S0 remplacer avec S44'!$C:$BQ,60,0)</f>
        <v>0</v>
      </c>
      <c r="K183" s="58">
        <f>VLOOKUP($A183,'S45'!$C:$BQ,32,0)</f>
        <v>185.9</v>
      </c>
      <c r="L183" s="58">
        <f>VLOOKUP($A183,'S45'!$C:$BQ,39,0)</f>
        <v>62</v>
      </c>
      <c r="M183" s="58">
        <f>VLOOKUP($A183,'S45'!$C:$BQ,40,0)</f>
        <v>111</v>
      </c>
      <c r="N183" s="58">
        <f>VLOOKUP($A183,'S45'!$C:$BQ,22,0)</f>
        <v>1875.15805</v>
      </c>
      <c r="O183" s="66">
        <f>VLOOKUP($A183,'S45'!$C:$BQ,29,0)</f>
        <v>374</v>
      </c>
      <c r="P183" s="66">
        <f>VLOOKUP($A183,'S45'!$C:$BQ,30,0)</f>
        <v>824</v>
      </c>
      <c r="Q183" s="66">
        <f>VLOOKUP($A183,'S45'!$C:$BQ,52,0)</f>
        <v>207.6</v>
      </c>
      <c r="R183" s="66">
        <f>VLOOKUP($A183,'S45'!$C:$BQ,59,0)</f>
        <v>0</v>
      </c>
      <c r="S183" s="66">
        <f>VLOOKUP($A183,'S45'!$C:$BQ,60,0)</f>
        <v>0</v>
      </c>
      <c r="T183" s="58">
        <f>VLOOKUP($A183,'S46'!$C:$BQ,32,0)</f>
        <v>185.9</v>
      </c>
      <c r="U183" s="58">
        <f>VLOOKUP($A183,'S46'!$C:$BQ,39,0)</f>
        <v>62</v>
      </c>
      <c r="V183" s="58">
        <f>VLOOKUP($A183,'S46'!$C:$BQ,40,0)</f>
        <v>111</v>
      </c>
      <c r="W183" s="58">
        <f>VLOOKUP($A183,'S46'!$C:$BQ,22,0)</f>
        <v>1901.55602</v>
      </c>
      <c r="X183" s="66">
        <f>VLOOKUP($A183,'S46'!$C:$BQ,29,0)</f>
        <v>348</v>
      </c>
      <c r="Y183" s="66">
        <f>VLOOKUP($A183,'S46'!$C:$BQ,30,0)</f>
        <v>797</v>
      </c>
      <c r="Z183" s="66">
        <f>VLOOKUP($A183,'S46'!$C:$BQ,52,0)</f>
        <v>212.6</v>
      </c>
      <c r="AA183" s="66">
        <f>VLOOKUP($A183,'S46'!$C:$BQ,59,0)</f>
        <v>0</v>
      </c>
      <c r="AB183" s="66">
        <f>VLOOKUP($A183,'S46'!$C:$BQ,60,0)</f>
        <v>0</v>
      </c>
      <c r="AC183" s="58" t="e">
        <f>VLOOKUP($A183,'S47'!$C:$BQ,32,0)</f>
        <v>#N/A</v>
      </c>
      <c r="AD183" s="58" t="e">
        <f>VLOOKUP($A183,'S47'!$C:$BQ,39,0)</f>
        <v>#N/A</v>
      </c>
      <c r="AE183" s="58" t="e">
        <f>VLOOKUP($A183,'S47'!$C:$BQ,40,0)</f>
        <v>#N/A</v>
      </c>
      <c r="AF183" s="58" t="e">
        <f>VLOOKUP($A183,'S47'!$C:$BQ,22,0)</f>
        <v>#N/A</v>
      </c>
      <c r="AG183" s="66" t="e">
        <f>VLOOKUP($A183,'S47'!$C:$BQ,29,0)</f>
        <v>#N/A</v>
      </c>
      <c r="AH183" s="66" t="e">
        <f>VLOOKUP($A183,'S47'!$C:$BQ,30,0)</f>
        <v>#N/A</v>
      </c>
      <c r="AI183" s="66" t="e">
        <f>VLOOKUP($A183,'S47'!$C:$BQ,52,0)</f>
        <v>#N/A</v>
      </c>
      <c r="AJ183" s="66" t="e">
        <f>VLOOKUP($A183,'S47'!$C:$BQ,59,0)</f>
        <v>#N/A</v>
      </c>
      <c r="AK183" s="66" t="e">
        <f>VLOOKUP($A183,'S47'!$C:$BQ,60,0)</f>
        <v>#N/A</v>
      </c>
      <c r="AL183" s="58" t="e">
        <f>VLOOKUP($A183,'S48'!$C:$BQ,32,0)</f>
        <v>#N/A</v>
      </c>
      <c r="AM183" s="58" t="e">
        <f>VLOOKUP($A183,'S48'!$C:$BQ,39,0)</f>
        <v>#N/A</v>
      </c>
      <c r="AN183" s="58" t="e">
        <f>VLOOKUP($A183,'S48'!$C:$BQ,40,0)</f>
        <v>#N/A</v>
      </c>
      <c r="AO183" s="58" t="e">
        <f>VLOOKUP($A183,'S48'!$C:$BQ,22,0)</f>
        <v>#N/A</v>
      </c>
      <c r="AP183" s="66" t="e">
        <f>VLOOKUP($A183,'S48'!$C:$BQ,29,0)</f>
        <v>#N/A</v>
      </c>
      <c r="AQ183" s="66" t="e">
        <f>VLOOKUP($A183,'S48'!$C:$BQ,30,0)</f>
        <v>#N/A</v>
      </c>
      <c r="AR183" s="66" t="e">
        <f>VLOOKUP($A183,'S48'!$C:$BQ,52,0)</f>
        <v>#N/A</v>
      </c>
      <c r="AS183" s="66" t="e">
        <f>VLOOKUP($A183,'S48'!$C:$BQ,59,0)</f>
        <v>#N/A</v>
      </c>
      <c r="AT183" s="66" t="e">
        <f>VLOOKUP($A183,'S48'!$C:$BQ,60,0)</f>
        <v>#N/A</v>
      </c>
      <c r="AU183" s="58" t="e">
        <f>VLOOKUP($A183,'S49'!$C:$BQ,32,0)</f>
        <v>#N/A</v>
      </c>
      <c r="AV183" s="58" t="e">
        <f>VLOOKUP($A183,'S49'!$C:$BQ,39,0)</f>
        <v>#N/A</v>
      </c>
      <c r="AW183" s="58" t="e">
        <f>VLOOKUP($A183,'S49'!$C:$BQ,40,0)</f>
        <v>#N/A</v>
      </c>
      <c r="AX183" s="58" t="e">
        <f>VLOOKUP($A183,'S49'!$C:$BQ,22,0)</f>
        <v>#N/A</v>
      </c>
      <c r="AY183" s="66" t="e">
        <f>VLOOKUP($A183,'S49'!$C:$BQ,29,0)</f>
        <v>#N/A</v>
      </c>
      <c r="AZ183" s="66" t="e">
        <f>VLOOKUP($A183,'S49'!$C:$BQ,30,0)</f>
        <v>#N/A</v>
      </c>
      <c r="BA183" s="66" t="e">
        <f>VLOOKUP($A183,'S49'!$C:$BQ,52,0)</f>
        <v>#N/A</v>
      </c>
      <c r="BB183" s="66" t="e">
        <f>VLOOKUP($A183,'S49'!$C:$BQ,59,0)</f>
        <v>#N/A</v>
      </c>
      <c r="BC183" s="66" t="e">
        <f>VLOOKUP($A183,'S49'!$C:$BQ,60,0)</f>
        <v>#N/A</v>
      </c>
      <c r="BD183" s="58" t="e">
        <f>VLOOKUP($A183,'S50'!$C:$BQ,32,0)</f>
        <v>#N/A</v>
      </c>
      <c r="BE183" s="58" t="e">
        <f>VLOOKUP($A183,'S50'!$C:$BQ,39,0)</f>
        <v>#N/A</v>
      </c>
      <c r="BF183" s="58" t="e">
        <f>VLOOKUP($A183,'S50'!$C:$BQ,40,0)</f>
        <v>#N/A</v>
      </c>
      <c r="BG183" s="58" t="e">
        <f>VLOOKUP($A183,'S50'!$C:$BQ,22,0)</f>
        <v>#N/A</v>
      </c>
      <c r="BH183" s="66" t="e">
        <f>VLOOKUP($A183,'S50'!$C:$BQ,29,0)</f>
        <v>#N/A</v>
      </c>
      <c r="BI183" s="66" t="e">
        <f>VLOOKUP($A183,'S50'!$C:$BQ,30,0)</f>
        <v>#N/A</v>
      </c>
      <c r="BJ183" s="66" t="e">
        <f>VLOOKUP($A183,'S50'!$C:$BQ,52,0)</f>
        <v>#N/A</v>
      </c>
      <c r="BK183" s="66" t="e">
        <f>VLOOKUP($A183,'S50'!$C:$BQ,59,0)</f>
        <v>#N/A</v>
      </c>
      <c r="BL183" s="66" t="e">
        <f>VLOOKUP($A183,'S50'!$C:$BQ,60,0)</f>
        <v>#N/A</v>
      </c>
    </row>
    <row r="184" spans="1:64" x14ac:dyDescent="0.2">
      <c r="A184" s="57" t="s">
        <v>251</v>
      </c>
      <c r="B184" s="58">
        <f>VLOOKUP($A184,'S0 remplacer avec S44'!$C:$BQ,32,0)</f>
        <v>157.19999999999999</v>
      </c>
      <c r="C184" s="58">
        <f>VLOOKUP($A184,'S0 remplacer avec S44'!$C:$BQ,39,0)</f>
        <v>0</v>
      </c>
      <c r="D184" s="58">
        <f>VLOOKUP($A184,'S0 remplacer avec S44'!$C:$BQ,40,0)</f>
        <v>0</v>
      </c>
      <c r="E184" s="58">
        <f>VLOOKUP($A184,'S0 remplacer avec S44'!$C:$BQ,22,0)</f>
        <v>1254.1994549999999</v>
      </c>
      <c r="F184" s="66">
        <f>VLOOKUP($A184,'S0 remplacer avec S44'!$C:$BQ,29,0)</f>
        <v>0</v>
      </c>
      <c r="G184" s="66">
        <f>VLOOKUP($A184,'S0 remplacer avec S44'!$C:$BQ,30,0)</f>
        <v>4</v>
      </c>
      <c r="H184" s="66">
        <f>VLOOKUP($A184,'S0 remplacer avec S44'!$C:$BQ,52,0)</f>
        <v>85</v>
      </c>
      <c r="I184" s="66">
        <f>VLOOKUP($A184,'S0 remplacer avec S44'!$C:$BQ,59,0)</f>
        <v>0</v>
      </c>
      <c r="J184" s="66">
        <f>VLOOKUP($A184,'S0 remplacer avec S44'!$C:$BQ,60,0)</f>
        <v>0</v>
      </c>
      <c r="K184" s="58">
        <f>VLOOKUP($A184,'S45'!$C:$BQ,32,0)</f>
        <v>166.2</v>
      </c>
      <c r="L184" s="58">
        <f>VLOOKUP($A184,'S45'!$C:$BQ,39,0)</f>
        <v>0</v>
      </c>
      <c r="M184" s="58">
        <f>VLOOKUP($A184,'S45'!$C:$BQ,40,0)</f>
        <v>0</v>
      </c>
      <c r="N184" s="58">
        <f>VLOOKUP($A184,'S45'!$C:$BQ,22,0)</f>
        <v>1254.859455</v>
      </c>
      <c r="O184" s="66">
        <f>VLOOKUP($A184,'S45'!$C:$BQ,29,0)</f>
        <v>0</v>
      </c>
      <c r="P184" s="66">
        <f>VLOOKUP($A184,'S45'!$C:$BQ,30,0)</f>
        <v>3</v>
      </c>
      <c r="Q184" s="66">
        <f>VLOOKUP($A184,'S45'!$C:$BQ,52,0)</f>
        <v>88</v>
      </c>
      <c r="R184" s="66">
        <f>VLOOKUP($A184,'S45'!$C:$BQ,59,0)</f>
        <v>0</v>
      </c>
      <c r="S184" s="66">
        <f>VLOOKUP($A184,'S45'!$C:$BQ,60,0)</f>
        <v>0</v>
      </c>
      <c r="T184" s="58">
        <f>VLOOKUP($A184,'S46'!$C:$BQ,32,0)</f>
        <v>167.2</v>
      </c>
      <c r="U184" s="58">
        <f>VLOOKUP($A184,'S46'!$C:$BQ,39,0)</f>
        <v>0</v>
      </c>
      <c r="V184" s="58">
        <f>VLOOKUP($A184,'S46'!$C:$BQ,40,0)</f>
        <v>0</v>
      </c>
      <c r="W184" s="58">
        <f>VLOOKUP($A184,'S46'!$C:$BQ,22,0)</f>
        <v>1256.071265</v>
      </c>
      <c r="X184" s="66">
        <f>VLOOKUP($A184,'S46'!$C:$BQ,29,0)</f>
        <v>0</v>
      </c>
      <c r="Y184" s="66">
        <f>VLOOKUP($A184,'S46'!$C:$BQ,30,0)</f>
        <v>2</v>
      </c>
      <c r="Z184" s="66">
        <f>VLOOKUP($A184,'S46'!$C:$BQ,52,0)</f>
        <v>88</v>
      </c>
      <c r="AA184" s="66">
        <f>VLOOKUP($A184,'S46'!$C:$BQ,59,0)</f>
        <v>0</v>
      </c>
      <c r="AB184" s="66">
        <f>VLOOKUP($A184,'S46'!$C:$BQ,60,0)</f>
        <v>0</v>
      </c>
      <c r="AC184" s="58" t="e">
        <f>VLOOKUP($A184,'S47'!$C:$BQ,32,0)</f>
        <v>#N/A</v>
      </c>
      <c r="AD184" s="58" t="e">
        <f>VLOOKUP($A184,'S47'!$C:$BQ,39,0)</f>
        <v>#N/A</v>
      </c>
      <c r="AE184" s="58" t="e">
        <f>VLOOKUP($A184,'S47'!$C:$BQ,40,0)</f>
        <v>#N/A</v>
      </c>
      <c r="AF184" s="58" t="e">
        <f>VLOOKUP($A184,'S47'!$C:$BQ,22,0)</f>
        <v>#N/A</v>
      </c>
      <c r="AG184" s="66" t="e">
        <f>VLOOKUP($A184,'S47'!$C:$BQ,29,0)</f>
        <v>#N/A</v>
      </c>
      <c r="AH184" s="66" t="e">
        <f>VLOOKUP($A184,'S47'!$C:$BQ,30,0)</f>
        <v>#N/A</v>
      </c>
      <c r="AI184" s="66" t="e">
        <f>VLOOKUP($A184,'S47'!$C:$BQ,52,0)</f>
        <v>#N/A</v>
      </c>
      <c r="AJ184" s="66" t="e">
        <f>VLOOKUP($A184,'S47'!$C:$BQ,59,0)</f>
        <v>#N/A</v>
      </c>
      <c r="AK184" s="66" t="e">
        <f>VLOOKUP($A184,'S47'!$C:$BQ,60,0)</f>
        <v>#N/A</v>
      </c>
      <c r="AL184" s="58" t="e">
        <f>VLOOKUP($A184,'S48'!$C:$BQ,32,0)</f>
        <v>#N/A</v>
      </c>
      <c r="AM184" s="58" t="e">
        <f>VLOOKUP($A184,'S48'!$C:$BQ,39,0)</f>
        <v>#N/A</v>
      </c>
      <c r="AN184" s="58" t="e">
        <f>VLOOKUP($A184,'S48'!$C:$BQ,40,0)</f>
        <v>#N/A</v>
      </c>
      <c r="AO184" s="58" t="e">
        <f>VLOOKUP($A184,'S48'!$C:$BQ,22,0)</f>
        <v>#N/A</v>
      </c>
      <c r="AP184" s="66" t="e">
        <f>VLOOKUP($A184,'S48'!$C:$BQ,29,0)</f>
        <v>#N/A</v>
      </c>
      <c r="AQ184" s="66" t="e">
        <f>VLOOKUP($A184,'S48'!$C:$BQ,30,0)</f>
        <v>#N/A</v>
      </c>
      <c r="AR184" s="66" t="e">
        <f>VLOOKUP($A184,'S48'!$C:$BQ,52,0)</f>
        <v>#N/A</v>
      </c>
      <c r="AS184" s="66" t="e">
        <f>VLOOKUP($A184,'S48'!$C:$BQ,59,0)</f>
        <v>#N/A</v>
      </c>
      <c r="AT184" s="66" t="e">
        <f>VLOOKUP($A184,'S48'!$C:$BQ,60,0)</f>
        <v>#N/A</v>
      </c>
      <c r="AU184" s="58" t="e">
        <f>VLOOKUP($A184,'S49'!$C:$BQ,32,0)</f>
        <v>#N/A</v>
      </c>
      <c r="AV184" s="58" t="e">
        <f>VLOOKUP($A184,'S49'!$C:$BQ,39,0)</f>
        <v>#N/A</v>
      </c>
      <c r="AW184" s="58" t="e">
        <f>VLOOKUP($A184,'S49'!$C:$BQ,40,0)</f>
        <v>#N/A</v>
      </c>
      <c r="AX184" s="58" t="e">
        <f>VLOOKUP($A184,'S49'!$C:$BQ,22,0)</f>
        <v>#N/A</v>
      </c>
      <c r="AY184" s="66" t="e">
        <f>VLOOKUP($A184,'S49'!$C:$BQ,29,0)</f>
        <v>#N/A</v>
      </c>
      <c r="AZ184" s="66" t="e">
        <f>VLOOKUP($A184,'S49'!$C:$BQ,30,0)</f>
        <v>#N/A</v>
      </c>
      <c r="BA184" s="66" t="e">
        <f>VLOOKUP($A184,'S49'!$C:$BQ,52,0)</f>
        <v>#N/A</v>
      </c>
      <c r="BB184" s="66" t="e">
        <f>VLOOKUP($A184,'S49'!$C:$BQ,59,0)</f>
        <v>#N/A</v>
      </c>
      <c r="BC184" s="66" t="e">
        <f>VLOOKUP($A184,'S49'!$C:$BQ,60,0)</f>
        <v>#N/A</v>
      </c>
      <c r="BD184" s="58" t="e">
        <f>VLOOKUP($A184,'S50'!$C:$BQ,32,0)</f>
        <v>#N/A</v>
      </c>
      <c r="BE184" s="58" t="e">
        <f>VLOOKUP($A184,'S50'!$C:$BQ,39,0)</f>
        <v>#N/A</v>
      </c>
      <c r="BF184" s="58" t="e">
        <f>VLOOKUP($A184,'S50'!$C:$BQ,40,0)</f>
        <v>#N/A</v>
      </c>
      <c r="BG184" s="58" t="e">
        <f>VLOOKUP($A184,'S50'!$C:$BQ,22,0)</f>
        <v>#N/A</v>
      </c>
      <c r="BH184" s="66" t="e">
        <f>VLOOKUP($A184,'S50'!$C:$BQ,29,0)</f>
        <v>#N/A</v>
      </c>
      <c r="BI184" s="66" t="e">
        <f>VLOOKUP($A184,'S50'!$C:$BQ,30,0)</f>
        <v>#N/A</v>
      </c>
      <c r="BJ184" s="66" t="e">
        <f>VLOOKUP($A184,'S50'!$C:$BQ,52,0)</f>
        <v>#N/A</v>
      </c>
      <c r="BK184" s="66" t="e">
        <f>VLOOKUP($A184,'S50'!$C:$BQ,59,0)</f>
        <v>#N/A</v>
      </c>
      <c r="BL184" s="66" t="e">
        <f>VLOOKUP($A184,'S50'!$C:$BQ,60,0)</f>
        <v>#N/A</v>
      </c>
    </row>
    <row r="185" spans="1:64" x14ac:dyDescent="0.2">
      <c r="A185" s="57" t="s">
        <v>252</v>
      </c>
      <c r="B185" s="58">
        <f>VLOOKUP($A185,'S0 remplacer avec S44'!$C:$BQ,32,0)</f>
        <v>157.69999999999999</v>
      </c>
      <c r="C185" s="58">
        <f>VLOOKUP($A185,'S0 remplacer avec S44'!$C:$BQ,39,0)</f>
        <v>33</v>
      </c>
      <c r="D185" s="58">
        <f>VLOOKUP($A185,'S0 remplacer avec S44'!$C:$BQ,40,0)</f>
        <v>71</v>
      </c>
      <c r="E185" s="58">
        <f>VLOOKUP($A185,'S0 remplacer avec S44'!$C:$BQ,22,0)</f>
        <v>1875.136645</v>
      </c>
      <c r="F185" s="66">
        <f>VLOOKUP($A185,'S0 remplacer avec S44'!$C:$BQ,29,0)</f>
        <v>0</v>
      </c>
      <c r="G185" s="66">
        <f>VLOOKUP($A185,'S0 remplacer avec S44'!$C:$BQ,30,0)</f>
        <v>197</v>
      </c>
      <c r="H185" s="66">
        <f>VLOOKUP($A185,'S0 remplacer avec S44'!$C:$BQ,52,0)</f>
        <v>93</v>
      </c>
      <c r="I185" s="66">
        <f>VLOOKUP($A185,'S0 remplacer avec S44'!$C:$BQ,59,0)</f>
        <v>4</v>
      </c>
      <c r="J185" s="66">
        <f>VLOOKUP($A185,'S0 remplacer avec S44'!$C:$BQ,60,0)</f>
        <v>23</v>
      </c>
      <c r="K185" s="58">
        <f>VLOOKUP($A185,'S45'!$C:$BQ,32,0)</f>
        <v>159.69999999999999</v>
      </c>
      <c r="L185" s="58">
        <f>VLOOKUP($A185,'S45'!$C:$BQ,39,0)</f>
        <v>31</v>
      </c>
      <c r="M185" s="58">
        <f>VLOOKUP($A185,'S45'!$C:$BQ,40,0)</f>
        <v>69</v>
      </c>
      <c r="N185" s="58">
        <f>VLOOKUP($A185,'S45'!$C:$BQ,22,0)</f>
        <v>1966.321745</v>
      </c>
      <c r="O185" s="66">
        <f>VLOOKUP($A185,'S45'!$C:$BQ,29,0)</f>
        <v>0</v>
      </c>
      <c r="P185" s="66">
        <f>VLOOKUP($A185,'S45'!$C:$BQ,30,0)</f>
        <v>105</v>
      </c>
      <c r="Q185" s="66">
        <f>VLOOKUP($A185,'S45'!$C:$BQ,52,0)</f>
        <v>99</v>
      </c>
      <c r="R185" s="66">
        <f>VLOOKUP($A185,'S45'!$C:$BQ,59,0)</f>
        <v>0</v>
      </c>
      <c r="S185" s="66">
        <f>VLOOKUP($A185,'S45'!$C:$BQ,60,0)</f>
        <v>17</v>
      </c>
      <c r="T185" s="58">
        <f>VLOOKUP($A185,'S46'!$C:$BQ,32,0)</f>
        <v>159.69999999999999</v>
      </c>
      <c r="U185" s="58">
        <f>VLOOKUP($A185,'S46'!$C:$BQ,39,0)</f>
        <v>31</v>
      </c>
      <c r="V185" s="58">
        <f>VLOOKUP($A185,'S46'!$C:$BQ,40,0)</f>
        <v>69</v>
      </c>
      <c r="W185" s="58">
        <f>VLOOKUP($A185,'S46'!$C:$BQ,22,0)</f>
        <v>1921.601625</v>
      </c>
      <c r="X185" s="66">
        <f>VLOOKUP($A185,'S46'!$C:$BQ,29,0)</f>
        <v>0</v>
      </c>
      <c r="Y185" s="66">
        <f>VLOOKUP($A185,'S46'!$C:$BQ,30,0)</f>
        <v>150</v>
      </c>
      <c r="Z185" s="66">
        <f>VLOOKUP($A185,'S46'!$C:$BQ,52,0)</f>
        <v>99</v>
      </c>
      <c r="AA185" s="66">
        <f>VLOOKUP($A185,'S46'!$C:$BQ,59,0)</f>
        <v>0</v>
      </c>
      <c r="AB185" s="66">
        <f>VLOOKUP($A185,'S46'!$C:$BQ,60,0)</f>
        <v>17</v>
      </c>
      <c r="AC185" s="58" t="e">
        <f>VLOOKUP($A185,'S47'!$C:$BQ,32,0)</f>
        <v>#N/A</v>
      </c>
      <c r="AD185" s="58" t="e">
        <f>VLOOKUP($A185,'S47'!$C:$BQ,39,0)</f>
        <v>#N/A</v>
      </c>
      <c r="AE185" s="58" t="e">
        <f>VLOOKUP($A185,'S47'!$C:$BQ,40,0)</f>
        <v>#N/A</v>
      </c>
      <c r="AF185" s="58" t="e">
        <f>VLOOKUP($A185,'S47'!$C:$BQ,22,0)</f>
        <v>#N/A</v>
      </c>
      <c r="AG185" s="66" t="e">
        <f>VLOOKUP($A185,'S47'!$C:$BQ,29,0)</f>
        <v>#N/A</v>
      </c>
      <c r="AH185" s="66" t="e">
        <f>VLOOKUP($A185,'S47'!$C:$BQ,30,0)</f>
        <v>#N/A</v>
      </c>
      <c r="AI185" s="66" t="e">
        <f>VLOOKUP($A185,'S47'!$C:$BQ,52,0)</f>
        <v>#N/A</v>
      </c>
      <c r="AJ185" s="66" t="e">
        <f>VLOOKUP($A185,'S47'!$C:$BQ,59,0)</f>
        <v>#N/A</v>
      </c>
      <c r="AK185" s="66" t="e">
        <f>VLOOKUP($A185,'S47'!$C:$BQ,60,0)</f>
        <v>#N/A</v>
      </c>
      <c r="AL185" s="58" t="e">
        <f>VLOOKUP($A185,'S48'!$C:$BQ,32,0)</f>
        <v>#N/A</v>
      </c>
      <c r="AM185" s="58" t="e">
        <f>VLOOKUP($A185,'S48'!$C:$BQ,39,0)</f>
        <v>#N/A</v>
      </c>
      <c r="AN185" s="58" t="e">
        <f>VLOOKUP($A185,'S48'!$C:$BQ,40,0)</f>
        <v>#N/A</v>
      </c>
      <c r="AO185" s="58" t="e">
        <f>VLOOKUP($A185,'S48'!$C:$BQ,22,0)</f>
        <v>#N/A</v>
      </c>
      <c r="AP185" s="66" t="e">
        <f>VLOOKUP($A185,'S48'!$C:$BQ,29,0)</f>
        <v>#N/A</v>
      </c>
      <c r="AQ185" s="66" t="e">
        <f>VLOOKUP($A185,'S48'!$C:$BQ,30,0)</f>
        <v>#N/A</v>
      </c>
      <c r="AR185" s="66" t="e">
        <f>VLOOKUP($A185,'S48'!$C:$BQ,52,0)</f>
        <v>#N/A</v>
      </c>
      <c r="AS185" s="66" t="e">
        <f>VLOOKUP($A185,'S48'!$C:$BQ,59,0)</f>
        <v>#N/A</v>
      </c>
      <c r="AT185" s="66" t="e">
        <f>VLOOKUP($A185,'S48'!$C:$BQ,60,0)</f>
        <v>#N/A</v>
      </c>
      <c r="AU185" s="58" t="e">
        <f>VLOOKUP($A185,'S49'!$C:$BQ,32,0)</f>
        <v>#N/A</v>
      </c>
      <c r="AV185" s="58" t="e">
        <f>VLOOKUP($A185,'S49'!$C:$BQ,39,0)</f>
        <v>#N/A</v>
      </c>
      <c r="AW185" s="58" t="e">
        <f>VLOOKUP($A185,'S49'!$C:$BQ,40,0)</f>
        <v>#N/A</v>
      </c>
      <c r="AX185" s="58" t="e">
        <f>VLOOKUP($A185,'S49'!$C:$BQ,22,0)</f>
        <v>#N/A</v>
      </c>
      <c r="AY185" s="66" t="e">
        <f>VLOOKUP($A185,'S49'!$C:$BQ,29,0)</f>
        <v>#N/A</v>
      </c>
      <c r="AZ185" s="66" t="e">
        <f>VLOOKUP($A185,'S49'!$C:$BQ,30,0)</f>
        <v>#N/A</v>
      </c>
      <c r="BA185" s="66" t="e">
        <f>VLOOKUP($A185,'S49'!$C:$BQ,52,0)</f>
        <v>#N/A</v>
      </c>
      <c r="BB185" s="66" t="e">
        <f>VLOOKUP($A185,'S49'!$C:$BQ,59,0)</f>
        <v>#N/A</v>
      </c>
      <c r="BC185" s="66" t="e">
        <f>VLOOKUP($A185,'S49'!$C:$BQ,60,0)</f>
        <v>#N/A</v>
      </c>
      <c r="BD185" s="58" t="e">
        <f>VLOOKUP($A185,'S50'!$C:$BQ,32,0)</f>
        <v>#N/A</v>
      </c>
      <c r="BE185" s="58" t="e">
        <f>VLOOKUP($A185,'S50'!$C:$BQ,39,0)</f>
        <v>#N/A</v>
      </c>
      <c r="BF185" s="58" t="e">
        <f>VLOOKUP($A185,'S50'!$C:$BQ,40,0)</f>
        <v>#N/A</v>
      </c>
      <c r="BG185" s="58" t="e">
        <f>VLOOKUP($A185,'S50'!$C:$BQ,22,0)</f>
        <v>#N/A</v>
      </c>
      <c r="BH185" s="66" t="e">
        <f>VLOOKUP($A185,'S50'!$C:$BQ,29,0)</f>
        <v>#N/A</v>
      </c>
      <c r="BI185" s="66" t="e">
        <f>VLOOKUP($A185,'S50'!$C:$BQ,30,0)</f>
        <v>#N/A</v>
      </c>
      <c r="BJ185" s="66" t="e">
        <f>VLOOKUP($A185,'S50'!$C:$BQ,52,0)</f>
        <v>#N/A</v>
      </c>
      <c r="BK185" s="66" t="e">
        <f>VLOOKUP($A185,'S50'!$C:$BQ,59,0)</f>
        <v>#N/A</v>
      </c>
      <c r="BL185" s="66" t="e">
        <f>VLOOKUP($A185,'S50'!$C:$BQ,60,0)</f>
        <v>#N/A</v>
      </c>
    </row>
    <row r="186" spans="1:64" x14ac:dyDescent="0.2">
      <c r="A186" s="57" t="s">
        <v>253</v>
      </c>
      <c r="B186" s="58">
        <f>VLOOKUP($A186,'S0 remplacer avec S44'!$C:$BQ,32,0)</f>
        <v>157.85</v>
      </c>
      <c r="C186" s="58">
        <f>VLOOKUP($A186,'S0 remplacer avec S44'!$C:$BQ,39,0)</f>
        <v>13</v>
      </c>
      <c r="D186" s="58">
        <f>VLOOKUP($A186,'S0 remplacer avec S44'!$C:$BQ,40,0)</f>
        <v>47</v>
      </c>
      <c r="E186" s="58">
        <f>VLOOKUP($A186,'S0 remplacer avec S44'!$C:$BQ,22,0)</f>
        <v>1580.3884499999999</v>
      </c>
      <c r="F186" s="66">
        <f>VLOOKUP($A186,'S0 remplacer avec S44'!$C:$BQ,29,0)</f>
        <v>0</v>
      </c>
      <c r="G186" s="66">
        <f>VLOOKUP($A186,'S0 remplacer avec S44'!$C:$BQ,30,0)</f>
        <v>275</v>
      </c>
      <c r="H186" s="66">
        <f>VLOOKUP($A186,'S0 remplacer avec S44'!$C:$BQ,52,0)</f>
        <v>91.4</v>
      </c>
      <c r="I186" s="66">
        <f>VLOOKUP($A186,'S0 remplacer avec S44'!$C:$BQ,59,0)</f>
        <v>0</v>
      </c>
      <c r="J186" s="66">
        <f>VLOOKUP($A186,'S0 remplacer avec S44'!$C:$BQ,60,0)</f>
        <v>13</v>
      </c>
      <c r="K186" s="58">
        <f>VLOOKUP($A186,'S45'!$C:$BQ,32,0)</f>
        <v>162.85</v>
      </c>
      <c r="L186" s="58">
        <f>VLOOKUP($A186,'S45'!$C:$BQ,39,0)</f>
        <v>8</v>
      </c>
      <c r="M186" s="58">
        <f>VLOOKUP($A186,'S45'!$C:$BQ,40,0)</f>
        <v>42</v>
      </c>
      <c r="N186" s="58">
        <f>VLOOKUP($A186,'S45'!$C:$BQ,22,0)</f>
        <v>1599.18246</v>
      </c>
      <c r="O186" s="66">
        <f>VLOOKUP($A186,'S45'!$C:$BQ,29,0)</f>
        <v>0</v>
      </c>
      <c r="P186" s="66">
        <f>VLOOKUP($A186,'S45'!$C:$BQ,30,0)</f>
        <v>256</v>
      </c>
      <c r="Q186" s="66">
        <f>VLOOKUP($A186,'S45'!$C:$BQ,52,0)</f>
        <v>92.4</v>
      </c>
      <c r="R186" s="66">
        <f>VLOOKUP($A186,'S45'!$C:$BQ,59,0)</f>
        <v>0</v>
      </c>
      <c r="S186" s="66">
        <f>VLOOKUP($A186,'S45'!$C:$BQ,60,0)</f>
        <v>12</v>
      </c>
      <c r="T186" s="58">
        <f>VLOOKUP($A186,'S46'!$C:$BQ,32,0)</f>
        <v>162.85</v>
      </c>
      <c r="U186" s="58">
        <f>VLOOKUP($A186,'S46'!$C:$BQ,39,0)</f>
        <v>8</v>
      </c>
      <c r="V186" s="58">
        <f>VLOOKUP($A186,'S46'!$C:$BQ,40,0)</f>
        <v>42</v>
      </c>
      <c r="W186" s="58">
        <f>VLOOKUP($A186,'S46'!$C:$BQ,22,0)</f>
        <v>1604.9930400000001</v>
      </c>
      <c r="X186" s="66">
        <f>VLOOKUP($A186,'S46'!$C:$BQ,29,0)</f>
        <v>0</v>
      </c>
      <c r="Y186" s="66">
        <f>VLOOKUP($A186,'S46'!$C:$BQ,30,0)</f>
        <v>250</v>
      </c>
      <c r="Z186" s="66">
        <f>VLOOKUP($A186,'S46'!$C:$BQ,52,0)</f>
        <v>94.4</v>
      </c>
      <c r="AA186" s="66">
        <f>VLOOKUP($A186,'S46'!$C:$BQ,59,0)</f>
        <v>0</v>
      </c>
      <c r="AB186" s="66">
        <f>VLOOKUP($A186,'S46'!$C:$BQ,60,0)</f>
        <v>10</v>
      </c>
      <c r="AC186" s="58" t="e">
        <f>VLOOKUP($A186,'S47'!$C:$BQ,32,0)</f>
        <v>#N/A</v>
      </c>
      <c r="AD186" s="58" t="e">
        <f>VLOOKUP($A186,'S47'!$C:$BQ,39,0)</f>
        <v>#N/A</v>
      </c>
      <c r="AE186" s="58" t="e">
        <f>VLOOKUP($A186,'S47'!$C:$BQ,40,0)</f>
        <v>#N/A</v>
      </c>
      <c r="AF186" s="58" t="e">
        <f>VLOOKUP($A186,'S47'!$C:$BQ,22,0)</f>
        <v>#N/A</v>
      </c>
      <c r="AG186" s="66" t="e">
        <f>VLOOKUP($A186,'S47'!$C:$BQ,29,0)</f>
        <v>#N/A</v>
      </c>
      <c r="AH186" s="66" t="e">
        <f>VLOOKUP($A186,'S47'!$C:$BQ,30,0)</f>
        <v>#N/A</v>
      </c>
      <c r="AI186" s="66" t="e">
        <f>VLOOKUP($A186,'S47'!$C:$BQ,52,0)</f>
        <v>#N/A</v>
      </c>
      <c r="AJ186" s="66" t="e">
        <f>VLOOKUP($A186,'S47'!$C:$BQ,59,0)</f>
        <v>#N/A</v>
      </c>
      <c r="AK186" s="66" t="e">
        <f>VLOOKUP($A186,'S47'!$C:$BQ,60,0)</f>
        <v>#N/A</v>
      </c>
      <c r="AL186" s="58" t="e">
        <f>VLOOKUP($A186,'S48'!$C:$BQ,32,0)</f>
        <v>#N/A</v>
      </c>
      <c r="AM186" s="58" t="e">
        <f>VLOOKUP($A186,'S48'!$C:$BQ,39,0)</f>
        <v>#N/A</v>
      </c>
      <c r="AN186" s="58" t="e">
        <f>VLOOKUP($A186,'S48'!$C:$BQ,40,0)</f>
        <v>#N/A</v>
      </c>
      <c r="AO186" s="58" t="e">
        <f>VLOOKUP($A186,'S48'!$C:$BQ,22,0)</f>
        <v>#N/A</v>
      </c>
      <c r="AP186" s="66" t="e">
        <f>VLOOKUP($A186,'S48'!$C:$BQ,29,0)</f>
        <v>#N/A</v>
      </c>
      <c r="AQ186" s="66" t="e">
        <f>VLOOKUP($A186,'S48'!$C:$BQ,30,0)</f>
        <v>#N/A</v>
      </c>
      <c r="AR186" s="66" t="e">
        <f>VLOOKUP($A186,'S48'!$C:$BQ,52,0)</f>
        <v>#N/A</v>
      </c>
      <c r="AS186" s="66" t="e">
        <f>VLOOKUP($A186,'S48'!$C:$BQ,59,0)</f>
        <v>#N/A</v>
      </c>
      <c r="AT186" s="66" t="e">
        <f>VLOOKUP($A186,'S48'!$C:$BQ,60,0)</f>
        <v>#N/A</v>
      </c>
      <c r="AU186" s="58" t="e">
        <f>VLOOKUP($A186,'S49'!$C:$BQ,32,0)</f>
        <v>#N/A</v>
      </c>
      <c r="AV186" s="58" t="e">
        <f>VLOOKUP($A186,'S49'!$C:$BQ,39,0)</f>
        <v>#N/A</v>
      </c>
      <c r="AW186" s="58" t="e">
        <f>VLOOKUP($A186,'S49'!$C:$BQ,40,0)</f>
        <v>#N/A</v>
      </c>
      <c r="AX186" s="58" t="e">
        <f>VLOOKUP($A186,'S49'!$C:$BQ,22,0)</f>
        <v>#N/A</v>
      </c>
      <c r="AY186" s="66" t="e">
        <f>VLOOKUP($A186,'S49'!$C:$BQ,29,0)</f>
        <v>#N/A</v>
      </c>
      <c r="AZ186" s="66" t="e">
        <f>VLOOKUP($A186,'S49'!$C:$BQ,30,0)</f>
        <v>#N/A</v>
      </c>
      <c r="BA186" s="66" t="e">
        <f>VLOOKUP($A186,'S49'!$C:$BQ,52,0)</f>
        <v>#N/A</v>
      </c>
      <c r="BB186" s="66" t="e">
        <f>VLOOKUP($A186,'S49'!$C:$BQ,59,0)</f>
        <v>#N/A</v>
      </c>
      <c r="BC186" s="66" t="e">
        <f>VLOOKUP($A186,'S49'!$C:$BQ,60,0)</f>
        <v>#N/A</v>
      </c>
      <c r="BD186" s="58" t="e">
        <f>VLOOKUP($A186,'S50'!$C:$BQ,32,0)</f>
        <v>#N/A</v>
      </c>
      <c r="BE186" s="58" t="e">
        <f>VLOOKUP($A186,'S50'!$C:$BQ,39,0)</f>
        <v>#N/A</v>
      </c>
      <c r="BF186" s="58" t="e">
        <f>VLOOKUP($A186,'S50'!$C:$BQ,40,0)</f>
        <v>#N/A</v>
      </c>
      <c r="BG186" s="58" t="e">
        <f>VLOOKUP($A186,'S50'!$C:$BQ,22,0)</f>
        <v>#N/A</v>
      </c>
      <c r="BH186" s="66" t="e">
        <f>VLOOKUP($A186,'S50'!$C:$BQ,29,0)</f>
        <v>#N/A</v>
      </c>
      <c r="BI186" s="66" t="e">
        <f>VLOOKUP($A186,'S50'!$C:$BQ,30,0)</f>
        <v>#N/A</v>
      </c>
      <c r="BJ186" s="66" t="e">
        <f>VLOOKUP($A186,'S50'!$C:$BQ,52,0)</f>
        <v>#N/A</v>
      </c>
      <c r="BK186" s="66" t="e">
        <f>VLOOKUP($A186,'S50'!$C:$BQ,59,0)</f>
        <v>#N/A</v>
      </c>
      <c r="BL186" s="66" t="e">
        <f>VLOOKUP($A186,'S50'!$C:$BQ,60,0)</f>
        <v>#N/A</v>
      </c>
    </row>
    <row r="187" spans="1:64" x14ac:dyDescent="0.2">
      <c r="A187" s="57" t="s">
        <v>254</v>
      </c>
      <c r="B187" s="58">
        <f>VLOOKUP($A187,'S0 remplacer avec S44'!$C:$BQ,32,0)</f>
        <v>198.8</v>
      </c>
      <c r="C187" s="58">
        <f>VLOOKUP($A187,'S0 remplacer avec S44'!$C:$BQ,39,0)</f>
        <v>0</v>
      </c>
      <c r="D187" s="58">
        <f>VLOOKUP($A187,'S0 remplacer avec S44'!$C:$BQ,40,0)</f>
        <v>0</v>
      </c>
      <c r="E187" s="58">
        <f>VLOOKUP($A187,'S0 remplacer avec S44'!$C:$BQ,22,0)</f>
        <v>2053.2168799999999</v>
      </c>
      <c r="F187" s="66">
        <f>VLOOKUP($A187,'S0 remplacer avec S44'!$C:$BQ,29,0)</f>
        <v>0</v>
      </c>
      <c r="G187" s="66">
        <f>VLOOKUP($A187,'S0 remplacer avec S44'!$C:$BQ,30,0)</f>
        <v>0</v>
      </c>
      <c r="H187" s="66">
        <f>VLOOKUP($A187,'S0 remplacer avec S44'!$C:$BQ,52,0)</f>
        <v>138.19999999999999</v>
      </c>
      <c r="I187" s="66">
        <f>VLOOKUP($A187,'S0 remplacer avec S44'!$C:$BQ,59,0)</f>
        <v>0</v>
      </c>
      <c r="J187" s="66">
        <f>VLOOKUP($A187,'S0 remplacer avec S44'!$C:$BQ,60,0)</f>
        <v>0</v>
      </c>
      <c r="K187" s="58">
        <f>VLOOKUP($A187,'S45'!$C:$BQ,32,0)</f>
        <v>205.8</v>
      </c>
      <c r="L187" s="58">
        <f>VLOOKUP($A187,'S45'!$C:$BQ,39,0)</f>
        <v>0</v>
      </c>
      <c r="M187" s="58">
        <f>VLOOKUP($A187,'S45'!$C:$BQ,40,0)</f>
        <v>0</v>
      </c>
      <c r="N187" s="58">
        <f>VLOOKUP($A187,'S45'!$C:$BQ,22,0)</f>
        <v>2080.8781300000001</v>
      </c>
      <c r="O187" s="66">
        <f>VLOOKUP($A187,'S45'!$C:$BQ,29,0)</f>
        <v>0</v>
      </c>
      <c r="P187" s="66">
        <f>VLOOKUP($A187,'S45'!$C:$BQ,30,0)</f>
        <v>0</v>
      </c>
      <c r="Q187" s="66">
        <f>VLOOKUP($A187,'S45'!$C:$BQ,52,0)</f>
        <v>143.19999999999999</v>
      </c>
      <c r="R187" s="66">
        <f>VLOOKUP($A187,'S45'!$C:$BQ,59,0)</f>
        <v>0</v>
      </c>
      <c r="S187" s="66">
        <f>VLOOKUP($A187,'S45'!$C:$BQ,60,0)</f>
        <v>0</v>
      </c>
      <c r="T187" s="58">
        <f>VLOOKUP($A187,'S46'!$C:$BQ,32,0)</f>
        <v>207.8</v>
      </c>
      <c r="U187" s="58">
        <f>VLOOKUP($A187,'S46'!$C:$BQ,39,0)</f>
        <v>0</v>
      </c>
      <c r="V187" s="58">
        <f>VLOOKUP($A187,'S46'!$C:$BQ,40,0)</f>
        <v>0</v>
      </c>
      <c r="W187" s="58">
        <f>VLOOKUP($A187,'S46'!$C:$BQ,22,0)</f>
        <v>2084.77241</v>
      </c>
      <c r="X187" s="66">
        <f>VLOOKUP($A187,'S46'!$C:$BQ,29,0)</f>
        <v>0</v>
      </c>
      <c r="Y187" s="66">
        <f>VLOOKUP($A187,'S46'!$C:$BQ,30,0)</f>
        <v>0</v>
      </c>
      <c r="Z187" s="66">
        <f>VLOOKUP($A187,'S46'!$C:$BQ,52,0)</f>
        <v>144.19999999999999</v>
      </c>
      <c r="AA187" s="66">
        <f>VLOOKUP($A187,'S46'!$C:$BQ,59,0)</f>
        <v>0</v>
      </c>
      <c r="AB187" s="66">
        <f>VLOOKUP($A187,'S46'!$C:$BQ,60,0)</f>
        <v>0</v>
      </c>
      <c r="AC187" s="58" t="e">
        <f>VLOOKUP($A187,'S47'!$C:$BQ,32,0)</f>
        <v>#N/A</v>
      </c>
      <c r="AD187" s="58" t="e">
        <f>VLOOKUP($A187,'S47'!$C:$BQ,39,0)</f>
        <v>#N/A</v>
      </c>
      <c r="AE187" s="58" t="e">
        <f>VLOOKUP($A187,'S47'!$C:$BQ,40,0)</f>
        <v>#N/A</v>
      </c>
      <c r="AF187" s="58" t="e">
        <f>VLOOKUP($A187,'S47'!$C:$BQ,22,0)</f>
        <v>#N/A</v>
      </c>
      <c r="AG187" s="66" t="e">
        <f>VLOOKUP($A187,'S47'!$C:$BQ,29,0)</f>
        <v>#N/A</v>
      </c>
      <c r="AH187" s="66" t="e">
        <f>VLOOKUP($A187,'S47'!$C:$BQ,30,0)</f>
        <v>#N/A</v>
      </c>
      <c r="AI187" s="66" t="e">
        <f>VLOOKUP($A187,'S47'!$C:$BQ,52,0)</f>
        <v>#N/A</v>
      </c>
      <c r="AJ187" s="66" t="e">
        <f>VLOOKUP($A187,'S47'!$C:$BQ,59,0)</f>
        <v>#N/A</v>
      </c>
      <c r="AK187" s="66" t="e">
        <f>VLOOKUP($A187,'S47'!$C:$BQ,60,0)</f>
        <v>#N/A</v>
      </c>
      <c r="AL187" s="58" t="e">
        <f>VLOOKUP($A187,'S48'!$C:$BQ,32,0)</f>
        <v>#N/A</v>
      </c>
      <c r="AM187" s="58" t="e">
        <f>VLOOKUP($A187,'S48'!$C:$BQ,39,0)</f>
        <v>#N/A</v>
      </c>
      <c r="AN187" s="58" t="e">
        <f>VLOOKUP($A187,'S48'!$C:$BQ,40,0)</f>
        <v>#N/A</v>
      </c>
      <c r="AO187" s="58" t="e">
        <f>VLOOKUP($A187,'S48'!$C:$BQ,22,0)</f>
        <v>#N/A</v>
      </c>
      <c r="AP187" s="66" t="e">
        <f>VLOOKUP($A187,'S48'!$C:$BQ,29,0)</f>
        <v>#N/A</v>
      </c>
      <c r="AQ187" s="66" t="e">
        <f>VLOOKUP($A187,'S48'!$C:$BQ,30,0)</f>
        <v>#N/A</v>
      </c>
      <c r="AR187" s="66" t="e">
        <f>VLOOKUP($A187,'S48'!$C:$BQ,52,0)</f>
        <v>#N/A</v>
      </c>
      <c r="AS187" s="66" t="e">
        <f>VLOOKUP($A187,'S48'!$C:$BQ,59,0)</f>
        <v>#N/A</v>
      </c>
      <c r="AT187" s="66" t="e">
        <f>VLOOKUP($A187,'S48'!$C:$BQ,60,0)</f>
        <v>#N/A</v>
      </c>
      <c r="AU187" s="58" t="e">
        <f>VLOOKUP($A187,'S49'!$C:$BQ,32,0)</f>
        <v>#N/A</v>
      </c>
      <c r="AV187" s="58" t="e">
        <f>VLOOKUP($A187,'S49'!$C:$BQ,39,0)</f>
        <v>#N/A</v>
      </c>
      <c r="AW187" s="58" t="e">
        <f>VLOOKUP($A187,'S49'!$C:$BQ,40,0)</f>
        <v>#N/A</v>
      </c>
      <c r="AX187" s="58" t="e">
        <f>VLOOKUP($A187,'S49'!$C:$BQ,22,0)</f>
        <v>#N/A</v>
      </c>
      <c r="AY187" s="66" t="e">
        <f>VLOOKUP($A187,'S49'!$C:$BQ,29,0)</f>
        <v>#N/A</v>
      </c>
      <c r="AZ187" s="66" t="e">
        <f>VLOOKUP($A187,'S49'!$C:$BQ,30,0)</f>
        <v>#N/A</v>
      </c>
      <c r="BA187" s="66" t="e">
        <f>VLOOKUP($A187,'S49'!$C:$BQ,52,0)</f>
        <v>#N/A</v>
      </c>
      <c r="BB187" s="66" t="e">
        <f>VLOOKUP($A187,'S49'!$C:$BQ,59,0)</f>
        <v>#N/A</v>
      </c>
      <c r="BC187" s="66" t="e">
        <f>VLOOKUP($A187,'S49'!$C:$BQ,60,0)</f>
        <v>#N/A</v>
      </c>
      <c r="BD187" s="58" t="e">
        <f>VLOOKUP($A187,'S50'!$C:$BQ,32,0)</f>
        <v>#N/A</v>
      </c>
      <c r="BE187" s="58" t="e">
        <f>VLOOKUP($A187,'S50'!$C:$BQ,39,0)</f>
        <v>#N/A</v>
      </c>
      <c r="BF187" s="58" t="e">
        <f>VLOOKUP($A187,'S50'!$C:$BQ,40,0)</f>
        <v>#N/A</v>
      </c>
      <c r="BG187" s="58" t="e">
        <f>VLOOKUP($A187,'S50'!$C:$BQ,22,0)</f>
        <v>#N/A</v>
      </c>
      <c r="BH187" s="66" t="e">
        <f>VLOOKUP($A187,'S50'!$C:$BQ,29,0)</f>
        <v>#N/A</v>
      </c>
      <c r="BI187" s="66" t="e">
        <f>VLOOKUP($A187,'S50'!$C:$BQ,30,0)</f>
        <v>#N/A</v>
      </c>
      <c r="BJ187" s="66" t="e">
        <f>VLOOKUP($A187,'S50'!$C:$BQ,52,0)</f>
        <v>#N/A</v>
      </c>
      <c r="BK187" s="66" t="e">
        <f>VLOOKUP($A187,'S50'!$C:$BQ,59,0)</f>
        <v>#N/A</v>
      </c>
      <c r="BL187" s="66" t="e">
        <f>VLOOKUP($A187,'S50'!$C:$BQ,60,0)</f>
        <v>#N/A</v>
      </c>
    </row>
    <row r="188" spans="1:64" x14ac:dyDescent="0.2">
      <c r="A188" s="57" t="s">
        <v>255</v>
      </c>
      <c r="B188" s="58">
        <f>VLOOKUP($A188,'S0 remplacer avec S44'!$C:$BQ,32,0)</f>
        <v>134.80000000000001</v>
      </c>
      <c r="C188" s="58">
        <f>VLOOKUP($A188,'S0 remplacer avec S44'!$C:$BQ,39,0)</f>
        <v>87</v>
      </c>
      <c r="D188" s="58">
        <f>VLOOKUP($A188,'S0 remplacer avec S44'!$C:$BQ,40,0)</f>
        <v>132</v>
      </c>
      <c r="E188" s="58">
        <f>VLOOKUP($A188,'S0 remplacer avec S44'!$C:$BQ,22,0)</f>
        <v>1460.09935</v>
      </c>
      <c r="F188" s="66">
        <f>VLOOKUP($A188,'S0 remplacer avec S44'!$C:$BQ,29,0)</f>
        <v>555</v>
      </c>
      <c r="G188" s="66">
        <f>VLOOKUP($A188,'S0 remplacer avec S44'!$C:$BQ,30,0)</f>
        <v>958</v>
      </c>
      <c r="H188" s="66">
        <f>VLOOKUP($A188,'S0 remplacer avec S44'!$C:$BQ,52,0)</f>
        <v>101.4</v>
      </c>
      <c r="I188" s="66">
        <f>VLOOKUP($A188,'S0 remplacer avec S44'!$C:$BQ,59,0)</f>
        <v>12</v>
      </c>
      <c r="J188" s="66">
        <f>VLOOKUP($A188,'S0 remplacer avec S44'!$C:$BQ,60,0)</f>
        <v>34</v>
      </c>
      <c r="K188" s="58">
        <f>VLOOKUP($A188,'S45'!$C:$BQ,32,0)</f>
        <v>135.30000000000001</v>
      </c>
      <c r="L188" s="58">
        <f>VLOOKUP($A188,'S45'!$C:$BQ,39,0)</f>
        <v>87</v>
      </c>
      <c r="M188" s="58">
        <f>VLOOKUP($A188,'S45'!$C:$BQ,40,0)</f>
        <v>131</v>
      </c>
      <c r="N188" s="58">
        <f>VLOOKUP($A188,'S45'!$C:$BQ,22,0)</f>
        <v>1475.58889</v>
      </c>
      <c r="O188" s="66">
        <f>VLOOKUP($A188,'S45'!$C:$BQ,29,0)</f>
        <v>540</v>
      </c>
      <c r="P188" s="66">
        <f>VLOOKUP($A188,'S45'!$C:$BQ,30,0)</f>
        <v>943</v>
      </c>
      <c r="Q188" s="66">
        <f>VLOOKUP($A188,'S45'!$C:$BQ,52,0)</f>
        <v>108.4</v>
      </c>
      <c r="R188" s="66">
        <f>VLOOKUP($A188,'S45'!$C:$BQ,59,0)</f>
        <v>5</v>
      </c>
      <c r="S188" s="66">
        <f>VLOOKUP($A188,'S45'!$C:$BQ,60,0)</f>
        <v>27</v>
      </c>
      <c r="T188" s="58">
        <f>VLOOKUP($A188,'S46'!$C:$BQ,32,0)</f>
        <v>137.30000000000001</v>
      </c>
      <c r="U188" s="58">
        <f>VLOOKUP($A188,'S46'!$C:$BQ,39,0)</f>
        <v>85</v>
      </c>
      <c r="V188" s="58">
        <f>VLOOKUP($A188,'S46'!$C:$BQ,40,0)</f>
        <v>129</v>
      </c>
      <c r="W188" s="58">
        <f>VLOOKUP($A188,'S46'!$C:$BQ,22,0)</f>
        <v>1476.9475600000001</v>
      </c>
      <c r="X188" s="66">
        <f>VLOOKUP($A188,'S46'!$C:$BQ,29,0)</f>
        <v>539</v>
      </c>
      <c r="Y188" s="66">
        <f>VLOOKUP($A188,'S46'!$C:$BQ,30,0)</f>
        <v>942</v>
      </c>
      <c r="Z188" s="66">
        <f>VLOOKUP($A188,'S46'!$C:$BQ,52,0)</f>
        <v>109.4</v>
      </c>
      <c r="AA188" s="66">
        <f>VLOOKUP($A188,'S46'!$C:$BQ,59,0)</f>
        <v>4</v>
      </c>
      <c r="AB188" s="66">
        <f>VLOOKUP($A188,'S46'!$C:$BQ,60,0)</f>
        <v>26</v>
      </c>
      <c r="AC188" s="58" t="e">
        <f>VLOOKUP($A188,'S47'!$C:$BQ,32,0)</f>
        <v>#N/A</v>
      </c>
      <c r="AD188" s="58" t="e">
        <f>VLOOKUP($A188,'S47'!$C:$BQ,39,0)</f>
        <v>#N/A</v>
      </c>
      <c r="AE188" s="58" t="e">
        <f>VLOOKUP($A188,'S47'!$C:$BQ,40,0)</f>
        <v>#N/A</v>
      </c>
      <c r="AF188" s="58" t="e">
        <f>VLOOKUP($A188,'S47'!$C:$BQ,22,0)</f>
        <v>#N/A</v>
      </c>
      <c r="AG188" s="66" t="e">
        <f>VLOOKUP($A188,'S47'!$C:$BQ,29,0)</f>
        <v>#N/A</v>
      </c>
      <c r="AH188" s="66" t="e">
        <f>VLOOKUP($A188,'S47'!$C:$BQ,30,0)</f>
        <v>#N/A</v>
      </c>
      <c r="AI188" s="66" t="e">
        <f>VLOOKUP($A188,'S47'!$C:$BQ,52,0)</f>
        <v>#N/A</v>
      </c>
      <c r="AJ188" s="66" t="e">
        <f>VLOOKUP($A188,'S47'!$C:$BQ,59,0)</f>
        <v>#N/A</v>
      </c>
      <c r="AK188" s="66" t="e">
        <f>VLOOKUP($A188,'S47'!$C:$BQ,60,0)</f>
        <v>#N/A</v>
      </c>
      <c r="AL188" s="58" t="e">
        <f>VLOOKUP($A188,'S48'!$C:$BQ,32,0)</f>
        <v>#N/A</v>
      </c>
      <c r="AM188" s="58" t="e">
        <f>VLOOKUP($A188,'S48'!$C:$BQ,39,0)</f>
        <v>#N/A</v>
      </c>
      <c r="AN188" s="58" t="e">
        <f>VLOOKUP($A188,'S48'!$C:$BQ,40,0)</f>
        <v>#N/A</v>
      </c>
      <c r="AO188" s="58" t="e">
        <f>VLOOKUP($A188,'S48'!$C:$BQ,22,0)</f>
        <v>#N/A</v>
      </c>
      <c r="AP188" s="66" t="e">
        <f>VLOOKUP($A188,'S48'!$C:$BQ,29,0)</f>
        <v>#N/A</v>
      </c>
      <c r="AQ188" s="66" t="e">
        <f>VLOOKUP($A188,'S48'!$C:$BQ,30,0)</f>
        <v>#N/A</v>
      </c>
      <c r="AR188" s="66" t="e">
        <f>VLOOKUP($A188,'S48'!$C:$BQ,52,0)</f>
        <v>#N/A</v>
      </c>
      <c r="AS188" s="66" t="e">
        <f>VLOOKUP($A188,'S48'!$C:$BQ,59,0)</f>
        <v>#N/A</v>
      </c>
      <c r="AT188" s="66" t="e">
        <f>VLOOKUP($A188,'S48'!$C:$BQ,60,0)</f>
        <v>#N/A</v>
      </c>
      <c r="AU188" s="58" t="e">
        <f>VLOOKUP($A188,'S49'!$C:$BQ,32,0)</f>
        <v>#N/A</v>
      </c>
      <c r="AV188" s="58" t="e">
        <f>VLOOKUP($A188,'S49'!$C:$BQ,39,0)</f>
        <v>#N/A</v>
      </c>
      <c r="AW188" s="58" t="e">
        <f>VLOOKUP($A188,'S49'!$C:$BQ,40,0)</f>
        <v>#N/A</v>
      </c>
      <c r="AX188" s="58" t="e">
        <f>VLOOKUP($A188,'S49'!$C:$BQ,22,0)</f>
        <v>#N/A</v>
      </c>
      <c r="AY188" s="66" t="e">
        <f>VLOOKUP($A188,'S49'!$C:$BQ,29,0)</f>
        <v>#N/A</v>
      </c>
      <c r="AZ188" s="66" t="e">
        <f>VLOOKUP($A188,'S49'!$C:$BQ,30,0)</f>
        <v>#N/A</v>
      </c>
      <c r="BA188" s="66" t="e">
        <f>VLOOKUP($A188,'S49'!$C:$BQ,52,0)</f>
        <v>#N/A</v>
      </c>
      <c r="BB188" s="66" t="e">
        <f>VLOOKUP($A188,'S49'!$C:$BQ,59,0)</f>
        <v>#N/A</v>
      </c>
      <c r="BC188" s="66" t="e">
        <f>VLOOKUP($A188,'S49'!$C:$BQ,60,0)</f>
        <v>#N/A</v>
      </c>
      <c r="BD188" s="58" t="e">
        <f>VLOOKUP($A188,'S50'!$C:$BQ,32,0)</f>
        <v>#N/A</v>
      </c>
      <c r="BE188" s="58" t="e">
        <f>VLOOKUP($A188,'S50'!$C:$BQ,39,0)</f>
        <v>#N/A</v>
      </c>
      <c r="BF188" s="58" t="e">
        <f>VLOOKUP($A188,'S50'!$C:$BQ,40,0)</f>
        <v>#N/A</v>
      </c>
      <c r="BG188" s="58" t="e">
        <f>VLOOKUP($A188,'S50'!$C:$BQ,22,0)</f>
        <v>#N/A</v>
      </c>
      <c r="BH188" s="66" t="e">
        <f>VLOOKUP($A188,'S50'!$C:$BQ,29,0)</f>
        <v>#N/A</v>
      </c>
      <c r="BI188" s="66" t="e">
        <f>VLOOKUP($A188,'S50'!$C:$BQ,30,0)</f>
        <v>#N/A</v>
      </c>
      <c r="BJ188" s="66" t="e">
        <f>VLOOKUP($A188,'S50'!$C:$BQ,52,0)</f>
        <v>#N/A</v>
      </c>
      <c r="BK188" s="66" t="e">
        <f>VLOOKUP($A188,'S50'!$C:$BQ,59,0)</f>
        <v>#N/A</v>
      </c>
      <c r="BL188" s="66" t="e">
        <f>VLOOKUP($A188,'S50'!$C:$BQ,60,0)</f>
        <v>#N/A</v>
      </c>
    </row>
    <row r="189" spans="1:64" x14ac:dyDescent="0.2">
      <c r="A189" s="57" t="s">
        <v>256</v>
      </c>
      <c r="B189" s="58">
        <f>VLOOKUP($A189,'S0 remplacer avec S44'!$C:$BQ,32,0)</f>
        <v>414</v>
      </c>
      <c r="C189" s="58">
        <f>VLOOKUP($A189,'S0 remplacer avec S44'!$C:$BQ,39,0)</f>
        <v>56</v>
      </c>
      <c r="D189" s="58">
        <f>VLOOKUP($A189,'S0 remplacer avec S44'!$C:$BQ,40,0)</f>
        <v>149</v>
      </c>
      <c r="E189" s="58">
        <f>VLOOKUP($A189,'S0 remplacer avec S44'!$C:$BQ,22,0)</f>
        <v>4153.0347099999999</v>
      </c>
      <c r="F189" s="66">
        <f>VLOOKUP($A189,'S0 remplacer avec S44'!$C:$BQ,29,0)</f>
        <v>114</v>
      </c>
      <c r="G189" s="66">
        <f>VLOOKUP($A189,'S0 remplacer avec S44'!$C:$BQ,30,0)</f>
        <v>967</v>
      </c>
      <c r="H189" s="66">
        <f>VLOOKUP($A189,'S0 remplacer avec S44'!$C:$BQ,52,0)</f>
        <v>258.39999999999998</v>
      </c>
      <c r="I189" s="66">
        <f>VLOOKUP($A189,'S0 remplacer avec S44'!$C:$BQ,59,0)</f>
        <v>0</v>
      </c>
      <c r="J189" s="66">
        <f>VLOOKUP($A189,'S0 remplacer avec S44'!$C:$BQ,60,0)</f>
        <v>28</v>
      </c>
      <c r="K189" s="58">
        <f>VLOOKUP($A189,'S45'!$C:$BQ,32,0)</f>
        <v>420.7</v>
      </c>
      <c r="L189" s="58">
        <f>VLOOKUP($A189,'S45'!$C:$BQ,39,0)</f>
        <v>49</v>
      </c>
      <c r="M189" s="58">
        <f>VLOOKUP($A189,'S45'!$C:$BQ,40,0)</f>
        <v>143</v>
      </c>
      <c r="N189" s="58">
        <f>VLOOKUP($A189,'S45'!$C:$BQ,22,0)</f>
        <v>4314.1630299999997</v>
      </c>
      <c r="O189" s="66">
        <f>VLOOKUP($A189,'S45'!$C:$BQ,29,0)</f>
        <v>0</v>
      </c>
      <c r="P189" s="66">
        <f>VLOOKUP($A189,'S45'!$C:$BQ,30,0)</f>
        <v>806</v>
      </c>
      <c r="Q189" s="66">
        <f>VLOOKUP($A189,'S45'!$C:$BQ,52,0)</f>
        <v>264.39999999999998</v>
      </c>
      <c r="R189" s="66">
        <f>VLOOKUP($A189,'S45'!$C:$BQ,59,0)</f>
        <v>0</v>
      </c>
      <c r="S189" s="66">
        <f>VLOOKUP($A189,'S45'!$C:$BQ,60,0)</f>
        <v>22</v>
      </c>
      <c r="T189" s="58">
        <f>VLOOKUP($A189,'S46'!$C:$BQ,32,0)</f>
        <v>423.2</v>
      </c>
      <c r="U189" s="58">
        <f>VLOOKUP($A189,'S46'!$C:$BQ,39,0)</f>
        <v>46</v>
      </c>
      <c r="V189" s="58">
        <f>VLOOKUP($A189,'S46'!$C:$BQ,40,0)</f>
        <v>140</v>
      </c>
      <c r="W189" s="58">
        <f>VLOOKUP($A189,'S46'!$C:$BQ,22,0)</f>
        <v>4318.6879499999995</v>
      </c>
      <c r="X189" s="66">
        <f>VLOOKUP($A189,'S46'!$C:$BQ,29,0)</f>
        <v>0</v>
      </c>
      <c r="Y189" s="66">
        <f>VLOOKUP($A189,'S46'!$C:$BQ,30,0)</f>
        <v>802</v>
      </c>
      <c r="Z189" s="66">
        <f>VLOOKUP($A189,'S46'!$C:$BQ,52,0)</f>
        <v>266.39999999999998</v>
      </c>
      <c r="AA189" s="66">
        <f>VLOOKUP($A189,'S46'!$C:$BQ,59,0)</f>
        <v>0</v>
      </c>
      <c r="AB189" s="66">
        <f>VLOOKUP($A189,'S46'!$C:$BQ,60,0)</f>
        <v>20</v>
      </c>
      <c r="AC189" s="58" t="e">
        <f>VLOOKUP($A189,'S47'!$C:$BQ,32,0)</f>
        <v>#N/A</v>
      </c>
      <c r="AD189" s="58" t="e">
        <f>VLOOKUP($A189,'S47'!$C:$BQ,39,0)</f>
        <v>#N/A</v>
      </c>
      <c r="AE189" s="58" t="e">
        <f>VLOOKUP($A189,'S47'!$C:$BQ,40,0)</f>
        <v>#N/A</v>
      </c>
      <c r="AF189" s="58" t="e">
        <f>VLOOKUP($A189,'S47'!$C:$BQ,22,0)</f>
        <v>#N/A</v>
      </c>
      <c r="AG189" s="66" t="e">
        <f>VLOOKUP($A189,'S47'!$C:$BQ,29,0)</f>
        <v>#N/A</v>
      </c>
      <c r="AH189" s="66" t="e">
        <f>VLOOKUP($A189,'S47'!$C:$BQ,30,0)</f>
        <v>#N/A</v>
      </c>
      <c r="AI189" s="66" t="e">
        <f>VLOOKUP($A189,'S47'!$C:$BQ,52,0)</f>
        <v>#N/A</v>
      </c>
      <c r="AJ189" s="66" t="e">
        <f>VLOOKUP($A189,'S47'!$C:$BQ,59,0)</f>
        <v>#N/A</v>
      </c>
      <c r="AK189" s="66" t="e">
        <f>VLOOKUP($A189,'S47'!$C:$BQ,60,0)</f>
        <v>#N/A</v>
      </c>
      <c r="AL189" s="58" t="e">
        <f>VLOOKUP($A189,'S48'!$C:$BQ,32,0)</f>
        <v>#N/A</v>
      </c>
      <c r="AM189" s="58" t="e">
        <f>VLOOKUP($A189,'S48'!$C:$BQ,39,0)</f>
        <v>#N/A</v>
      </c>
      <c r="AN189" s="58" t="e">
        <f>VLOOKUP($A189,'S48'!$C:$BQ,40,0)</f>
        <v>#N/A</v>
      </c>
      <c r="AO189" s="58" t="e">
        <f>VLOOKUP($A189,'S48'!$C:$BQ,22,0)</f>
        <v>#N/A</v>
      </c>
      <c r="AP189" s="66" t="e">
        <f>VLOOKUP($A189,'S48'!$C:$BQ,29,0)</f>
        <v>#N/A</v>
      </c>
      <c r="AQ189" s="66" t="e">
        <f>VLOOKUP($A189,'S48'!$C:$BQ,30,0)</f>
        <v>#N/A</v>
      </c>
      <c r="AR189" s="66" t="e">
        <f>VLOOKUP($A189,'S48'!$C:$BQ,52,0)</f>
        <v>#N/A</v>
      </c>
      <c r="AS189" s="66" t="e">
        <f>VLOOKUP($A189,'S48'!$C:$BQ,59,0)</f>
        <v>#N/A</v>
      </c>
      <c r="AT189" s="66" t="e">
        <f>VLOOKUP($A189,'S48'!$C:$BQ,60,0)</f>
        <v>#N/A</v>
      </c>
      <c r="AU189" s="58" t="e">
        <f>VLOOKUP($A189,'S49'!$C:$BQ,32,0)</f>
        <v>#N/A</v>
      </c>
      <c r="AV189" s="58" t="e">
        <f>VLOOKUP($A189,'S49'!$C:$BQ,39,0)</f>
        <v>#N/A</v>
      </c>
      <c r="AW189" s="58" t="e">
        <f>VLOOKUP($A189,'S49'!$C:$BQ,40,0)</f>
        <v>#N/A</v>
      </c>
      <c r="AX189" s="58" t="e">
        <f>VLOOKUP($A189,'S49'!$C:$BQ,22,0)</f>
        <v>#N/A</v>
      </c>
      <c r="AY189" s="66" t="e">
        <f>VLOOKUP($A189,'S49'!$C:$BQ,29,0)</f>
        <v>#N/A</v>
      </c>
      <c r="AZ189" s="66" t="e">
        <f>VLOOKUP($A189,'S49'!$C:$BQ,30,0)</f>
        <v>#N/A</v>
      </c>
      <c r="BA189" s="66" t="e">
        <f>VLOOKUP($A189,'S49'!$C:$BQ,52,0)</f>
        <v>#N/A</v>
      </c>
      <c r="BB189" s="66" t="e">
        <f>VLOOKUP($A189,'S49'!$C:$BQ,59,0)</f>
        <v>#N/A</v>
      </c>
      <c r="BC189" s="66" t="e">
        <f>VLOOKUP($A189,'S49'!$C:$BQ,60,0)</f>
        <v>#N/A</v>
      </c>
      <c r="BD189" s="58" t="e">
        <f>VLOOKUP($A189,'S50'!$C:$BQ,32,0)</f>
        <v>#N/A</v>
      </c>
      <c r="BE189" s="58" t="e">
        <f>VLOOKUP($A189,'S50'!$C:$BQ,39,0)</f>
        <v>#N/A</v>
      </c>
      <c r="BF189" s="58" t="e">
        <f>VLOOKUP($A189,'S50'!$C:$BQ,40,0)</f>
        <v>#N/A</v>
      </c>
      <c r="BG189" s="58" t="e">
        <f>VLOOKUP($A189,'S50'!$C:$BQ,22,0)</f>
        <v>#N/A</v>
      </c>
      <c r="BH189" s="66" t="e">
        <f>VLOOKUP($A189,'S50'!$C:$BQ,29,0)</f>
        <v>#N/A</v>
      </c>
      <c r="BI189" s="66" t="e">
        <f>VLOOKUP($A189,'S50'!$C:$BQ,30,0)</f>
        <v>#N/A</v>
      </c>
      <c r="BJ189" s="66" t="e">
        <f>VLOOKUP($A189,'S50'!$C:$BQ,52,0)</f>
        <v>#N/A</v>
      </c>
      <c r="BK189" s="66" t="e">
        <f>VLOOKUP($A189,'S50'!$C:$BQ,59,0)</f>
        <v>#N/A</v>
      </c>
      <c r="BL189" s="66" t="e">
        <f>VLOOKUP($A189,'S50'!$C:$BQ,60,0)</f>
        <v>#N/A</v>
      </c>
    </row>
    <row r="190" spans="1:64" x14ac:dyDescent="0.2">
      <c r="A190" s="57" t="s">
        <v>257</v>
      </c>
      <c r="B190" s="58">
        <f>VLOOKUP($A190,'S0 remplacer avec S44'!$C:$BQ,32,0)</f>
        <v>2091.9</v>
      </c>
      <c r="C190" s="58">
        <f>VLOOKUP($A190,'S0 remplacer avec S44'!$C:$BQ,39,0)</f>
        <v>0</v>
      </c>
      <c r="D190" s="58">
        <f>VLOOKUP($A190,'S0 remplacer avec S44'!$C:$BQ,40,0)</f>
        <v>0</v>
      </c>
      <c r="E190" s="58">
        <f>VLOOKUP($A190,'S0 remplacer avec S44'!$C:$BQ,22,0)</f>
        <v>16623.468495000001</v>
      </c>
      <c r="F190" s="66">
        <f>VLOOKUP($A190,'S0 remplacer avec S44'!$C:$BQ,29,0)</f>
        <v>0</v>
      </c>
      <c r="G190" s="66">
        <f>VLOOKUP($A190,'S0 remplacer avec S44'!$C:$BQ,30,0)</f>
        <v>0</v>
      </c>
      <c r="H190" s="66">
        <f>VLOOKUP($A190,'S0 remplacer avec S44'!$C:$BQ,52,0)</f>
        <v>1267.4000000000001</v>
      </c>
      <c r="I190" s="66">
        <f>VLOOKUP($A190,'S0 remplacer avec S44'!$C:$BQ,59,0)</f>
        <v>0</v>
      </c>
      <c r="J190" s="66">
        <f>VLOOKUP($A190,'S0 remplacer avec S44'!$C:$BQ,60,0)</f>
        <v>0</v>
      </c>
      <c r="K190" s="58">
        <f>VLOOKUP($A190,'S45'!$C:$BQ,32,0)</f>
        <v>2130.4</v>
      </c>
      <c r="L190" s="58">
        <f>VLOOKUP($A190,'S45'!$C:$BQ,39,0)</f>
        <v>0</v>
      </c>
      <c r="M190" s="58">
        <f>VLOOKUP($A190,'S45'!$C:$BQ,40,0)</f>
        <v>0</v>
      </c>
      <c r="N190" s="58">
        <f>VLOOKUP($A190,'S45'!$C:$BQ,22,0)</f>
        <v>16725.804674999999</v>
      </c>
      <c r="O190" s="66">
        <f>VLOOKUP($A190,'S45'!$C:$BQ,29,0)</f>
        <v>0</v>
      </c>
      <c r="P190" s="66">
        <f>VLOOKUP($A190,'S45'!$C:$BQ,30,0)</f>
        <v>0</v>
      </c>
      <c r="Q190" s="66">
        <f>VLOOKUP($A190,'S45'!$C:$BQ,52,0)</f>
        <v>1296.4000000000001</v>
      </c>
      <c r="R190" s="66">
        <f>VLOOKUP($A190,'S45'!$C:$BQ,59,0)</f>
        <v>0</v>
      </c>
      <c r="S190" s="66">
        <f>VLOOKUP($A190,'S45'!$C:$BQ,60,0)</f>
        <v>0</v>
      </c>
      <c r="T190" s="58">
        <f>VLOOKUP($A190,'S46'!$C:$BQ,32,0)</f>
        <v>2133.6</v>
      </c>
      <c r="U190" s="58">
        <f>VLOOKUP($A190,'S46'!$C:$BQ,39,0)</f>
        <v>0</v>
      </c>
      <c r="V190" s="58">
        <f>VLOOKUP($A190,'S46'!$C:$BQ,40,0)</f>
        <v>0</v>
      </c>
      <c r="W190" s="58">
        <f>VLOOKUP($A190,'S46'!$C:$BQ,22,0)</f>
        <v>16769.252605000001</v>
      </c>
      <c r="X190" s="66">
        <f>VLOOKUP($A190,'S46'!$C:$BQ,29,0)</f>
        <v>0</v>
      </c>
      <c r="Y190" s="66">
        <f>VLOOKUP($A190,'S46'!$C:$BQ,30,0)</f>
        <v>0</v>
      </c>
      <c r="Z190" s="66">
        <f>VLOOKUP($A190,'S46'!$C:$BQ,52,0)</f>
        <v>1315.4</v>
      </c>
      <c r="AA190" s="66">
        <f>VLOOKUP($A190,'S46'!$C:$BQ,59,0)</f>
        <v>0</v>
      </c>
      <c r="AB190" s="66">
        <f>VLOOKUP($A190,'S46'!$C:$BQ,60,0)</f>
        <v>0</v>
      </c>
      <c r="AC190" s="58" t="e">
        <f>VLOOKUP($A190,'S47'!$C:$BQ,32,0)</f>
        <v>#N/A</v>
      </c>
      <c r="AD190" s="58" t="e">
        <f>VLOOKUP($A190,'S47'!$C:$BQ,39,0)</f>
        <v>#N/A</v>
      </c>
      <c r="AE190" s="58" t="e">
        <f>VLOOKUP($A190,'S47'!$C:$BQ,40,0)</f>
        <v>#N/A</v>
      </c>
      <c r="AF190" s="58" t="e">
        <f>VLOOKUP($A190,'S47'!$C:$BQ,22,0)</f>
        <v>#N/A</v>
      </c>
      <c r="AG190" s="66" t="e">
        <f>VLOOKUP($A190,'S47'!$C:$BQ,29,0)</f>
        <v>#N/A</v>
      </c>
      <c r="AH190" s="66" t="e">
        <f>VLOOKUP($A190,'S47'!$C:$BQ,30,0)</f>
        <v>#N/A</v>
      </c>
      <c r="AI190" s="66" t="e">
        <f>VLOOKUP($A190,'S47'!$C:$BQ,52,0)</f>
        <v>#N/A</v>
      </c>
      <c r="AJ190" s="66" t="e">
        <f>VLOOKUP($A190,'S47'!$C:$BQ,59,0)</f>
        <v>#N/A</v>
      </c>
      <c r="AK190" s="66" t="e">
        <f>VLOOKUP($A190,'S47'!$C:$BQ,60,0)</f>
        <v>#N/A</v>
      </c>
      <c r="AL190" s="58" t="e">
        <f>VLOOKUP($A190,'S48'!$C:$BQ,32,0)</f>
        <v>#N/A</v>
      </c>
      <c r="AM190" s="58" t="e">
        <f>VLOOKUP($A190,'S48'!$C:$BQ,39,0)</f>
        <v>#N/A</v>
      </c>
      <c r="AN190" s="58" t="e">
        <f>VLOOKUP($A190,'S48'!$C:$BQ,40,0)</f>
        <v>#N/A</v>
      </c>
      <c r="AO190" s="58" t="e">
        <f>VLOOKUP($A190,'S48'!$C:$BQ,22,0)</f>
        <v>#N/A</v>
      </c>
      <c r="AP190" s="66" t="e">
        <f>VLOOKUP($A190,'S48'!$C:$BQ,29,0)</f>
        <v>#N/A</v>
      </c>
      <c r="AQ190" s="66" t="e">
        <f>VLOOKUP($A190,'S48'!$C:$BQ,30,0)</f>
        <v>#N/A</v>
      </c>
      <c r="AR190" s="66" t="e">
        <f>VLOOKUP($A190,'S48'!$C:$BQ,52,0)</f>
        <v>#N/A</v>
      </c>
      <c r="AS190" s="66" t="e">
        <f>VLOOKUP($A190,'S48'!$C:$BQ,59,0)</f>
        <v>#N/A</v>
      </c>
      <c r="AT190" s="66" t="e">
        <f>VLOOKUP($A190,'S48'!$C:$BQ,60,0)</f>
        <v>#N/A</v>
      </c>
      <c r="AU190" s="58" t="e">
        <f>VLOOKUP($A190,'S49'!$C:$BQ,32,0)</f>
        <v>#N/A</v>
      </c>
      <c r="AV190" s="58" t="e">
        <f>VLOOKUP($A190,'S49'!$C:$BQ,39,0)</f>
        <v>#N/A</v>
      </c>
      <c r="AW190" s="58" t="e">
        <f>VLOOKUP($A190,'S49'!$C:$BQ,40,0)</f>
        <v>#N/A</v>
      </c>
      <c r="AX190" s="58" t="e">
        <f>VLOOKUP($A190,'S49'!$C:$BQ,22,0)</f>
        <v>#N/A</v>
      </c>
      <c r="AY190" s="66" t="e">
        <f>VLOOKUP($A190,'S49'!$C:$BQ,29,0)</f>
        <v>#N/A</v>
      </c>
      <c r="AZ190" s="66" t="e">
        <f>VLOOKUP($A190,'S49'!$C:$BQ,30,0)</f>
        <v>#N/A</v>
      </c>
      <c r="BA190" s="66" t="e">
        <f>VLOOKUP($A190,'S49'!$C:$BQ,52,0)</f>
        <v>#N/A</v>
      </c>
      <c r="BB190" s="66" t="e">
        <f>VLOOKUP($A190,'S49'!$C:$BQ,59,0)</f>
        <v>#N/A</v>
      </c>
      <c r="BC190" s="66" t="e">
        <f>VLOOKUP($A190,'S49'!$C:$BQ,60,0)</f>
        <v>#N/A</v>
      </c>
      <c r="BD190" s="58" t="e">
        <f>VLOOKUP($A190,'S50'!$C:$BQ,32,0)</f>
        <v>#N/A</v>
      </c>
      <c r="BE190" s="58" t="e">
        <f>VLOOKUP($A190,'S50'!$C:$BQ,39,0)</f>
        <v>#N/A</v>
      </c>
      <c r="BF190" s="58" t="e">
        <f>VLOOKUP($A190,'S50'!$C:$BQ,40,0)</f>
        <v>#N/A</v>
      </c>
      <c r="BG190" s="58" t="e">
        <f>VLOOKUP($A190,'S50'!$C:$BQ,22,0)</f>
        <v>#N/A</v>
      </c>
      <c r="BH190" s="66" t="e">
        <f>VLOOKUP($A190,'S50'!$C:$BQ,29,0)</f>
        <v>#N/A</v>
      </c>
      <c r="BI190" s="66" t="e">
        <f>VLOOKUP($A190,'S50'!$C:$BQ,30,0)</f>
        <v>#N/A</v>
      </c>
      <c r="BJ190" s="66" t="e">
        <f>VLOOKUP($A190,'S50'!$C:$BQ,52,0)</f>
        <v>#N/A</v>
      </c>
      <c r="BK190" s="66" t="e">
        <f>VLOOKUP($A190,'S50'!$C:$BQ,59,0)</f>
        <v>#N/A</v>
      </c>
      <c r="BL190" s="66" t="e">
        <f>VLOOKUP($A190,'S50'!$C:$BQ,60,0)</f>
        <v>#N/A</v>
      </c>
    </row>
    <row r="191" spans="1:64" x14ac:dyDescent="0.2">
      <c r="A191" s="57" t="s">
        <v>258</v>
      </c>
      <c r="B191" s="58">
        <f>VLOOKUP($A191,'S0 remplacer avec S44'!$C:$BQ,32,0)</f>
        <v>77.650000000000006</v>
      </c>
      <c r="C191" s="58">
        <f>VLOOKUP($A191,'S0 remplacer avec S44'!$C:$BQ,39,0)</f>
        <v>32</v>
      </c>
      <c r="D191" s="58">
        <f>VLOOKUP($A191,'S0 remplacer avec S44'!$C:$BQ,40,0)</f>
        <v>54</v>
      </c>
      <c r="E191" s="58">
        <f>VLOOKUP($A191,'S0 remplacer avec S44'!$C:$BQ,22,0)</f>
        <v>1047.613605</v>
      </c>
      <c r="F191" s="66">
        <f>VLOOKUP($A191,'S0 remplacer avec S44'!$C:$BQ,29,0)</f>
        <v>0</v>
      </c>
      <c r="G191" s="66">
        <f>VLOOKUP($A191,'S0 remplacer avec S44'!$C:$BQ,30,0)</f>
        <v>148</v>
      </c>
      <c r="H191" s="66">
        <f>VLOOKUP($A191,'S0 remplacer avec S44'!$C:$BQ,52,0)</f>
        <v>50.6</v>
      </c>
      <c r="I191" s="66">
        <f>VLOOKUP($A191,'S0 remplacer avec S44'!$C:$BQ,59,0)</f>
        <v>6</v>
      </c>
      <c r="J191" s="66">
        <f>VLOOKUP($A191,'S0 remplacer avec S44'!$C:$BQ,60,0)</f>
        <v>17</v>
      </c>
      <c r="K191" s="58">
        <f>VLOOKUP($A191,'S45'!$C:$BQ,32,0)</f>
        <v>77.650000000000006</v>
      </c>
      <c r="L191" s="58">
        <f>VLOOKUP($A191,'S45'!$C:$BQ,39,0)</f>
        <v>32</v>
      </c>
      <c r="M191" s="58">
        <f>VLOOKUP($A191,'S45'!$C:$BQ,40,0)</f>
        <v>54</v>
      </c>
      <c r="N191" s="58">
        <f>VLOOKUP($A191,'S45'!$C:$BQ,22,0)</f>
        <v>1048.0697050000001</v>
      </c>
      <c r="O191" s="66">
        <f>VLOOKUP($A191,'S45'!$C:$BQ,29,0)</f>
        <v>0</v>
      </c>
      <c r="P191" s="66">
        <f>VLOOKUP($A191,'S45'!$C:$BQ,30,0)</f>
        <v>148</v>
      </c>
      <c r="Q191" s="66">
        <f>VLOOKUP($A191,'S45'!$C:$BQ,52,0)</f>
        <v>52.6</v>
      </c>
      <c r="R191" s="66">
        <f>VLOOKUP($A191,'S45'!$C:$BQ,59,0)</f>
        <v>4</v>
      </c>
      <c r="S191" s="66">
        <f>VLOOKUP($A191,'S45'!$C:$BQ,60,0)</f>
        <v>15</v>
      </c>
      <c r="T191" s="58">
        <f>VLOOKUP($A191,'S46'!$C:$BQ,32,0)</f>
        <v>77.650000000000006</v>
      </c>
      <c r="U191" s="58">
        <f>VLOOKUP($A191,'S46'!$C:$BQ,39,0)</f>
        <v>32</v>
      </c>
      <c r="V191" s="58">
        <f>VLOOKUP($A191,'S46'!$C:$BQ,40,0)</f>
        <v>54</v>
      </c>
      <c r="W191" s="58">
        <f>VLOOKUP($A191,'S46'!$C:$BQ,22,0)</f>
        <v>1048.605585</v>
      </c>
      <c r="X191" s="66">
        <f>VLOOKUP($A191,'S46'!$C:$BQ,29,0)</f>
        <v>0</v>
      </c>
      <c r="Y191" s="66">
        <f>VLOOKUP($A191,'S46'!$C:$BQ,30,0)</f>
        <v>147</v>
      </c>
      <c r="Z191" s="66">
        <f>VLOOKUP($A191,'S46'!$C:$BQ,52,0)</f>
        <v>52.6</v>
      </c>
      <c r="AA191" s="66">
        <f>VLOOKUP($A191,'S46'!$C:$BQ,59,0)</f>
        <v>4</v>
      </c>
      <c r="AB191" s="66">
        <f>VLOOKUP($A191,'S46'!$C:$BQ,60,0)</f>
        <v>15</v>
      </c>
      <c r="AC191" s="58" t="e">
        <f>VLOOKUP($A191,'S47'!$C:$BQ,32,0)</f>
        <v>#N/A</v>
      </c>
      <c r="AD191" s="58" t="e">
        <f>VLOOKUP($A191,'S47'!$C:$BQ,39,0)</f>
        <v>#N/A</v>
      </c>
      <c r="AE191" s="58" t="e">
        <f>VLOOKUP($A191,'S47'!$C:$BQ,40,0)</f>
        <v>#N/A</v>
      </c>
      <c r="AF191" s="58" t="e">
        <f>VLOOKUP($A191,'S47'!$C:$BQ,22,0)</f>
        <v>#N/A</v>
      </c>
      <c r="AG191" s="66" t="e">
        <f>VLOOKUP($A191,'S47'!$C:$BQ,29,0)</f>
        <v>#N/A</v>
      </c>
      <c r="AH191" s="66" t="e">
        <f>VLOOKUP($A191,'S47'!$C:$BQ,30,0)</f>
        <v>#N/A</v>
      </c>
      <c r="AI191" s="66" t="e">
        <f>VLOOKUP($A191,'S47'!$C:$BQ,52,0)</f>
        <v>#N/A</v>
      </c>
      <c r="AJ191" s="66" t="e">
        <f>VLOOKUP($A191,'S47'!$C:$BQ,59,0)</f>
        <v>#N/A</v>
      </c>
      <c r="AK191" s="66" t="e">
        <f>VLOOKUP($A191,'S47'!$C:$BQ,60,0)</f>
        <v>#N/A</v>
      </c>
      <c r="AL191" s="58" t="e">
        <f>VLOOKUP($A191,'S48'!$C:$BQ,32,0)</f>
        <v>#N/A</v>
      </c>
      <c r="AM191" s="58" t="e">
        <f>VLOOKUP($A191,'S48'!$C:$BQ,39,0)</f>
        <v>#N/A</v>
      </c>
      <c r="AN191" s="58" t="e">
        <f>VLOOKUP($A191,'S48'!$C:$BQ,40,0)</f>
        <v>#N/A</v>
      </c>
      <c r="AO191" s="58" t="e">
        <f>VLOOKUP($A191,'S48'!$C:$BQ,22,0)</f>
        <v>#N/A</v>
      </c>
      <c r="AP191" s="66" t="e">
        <f>VLOOKUP($A191,'S48'!$C:$BQ,29,0)</f>
        <v>#N/A</v>
      </c>
      <c r="AQ191" s="66" t="e">
        <f>VLOOKUP($A191,'S48'!$C:$BQ,30,0)</f>
        <v>#N/A</v>
      </c>
      <c r="AR191" s="66" t="e">
        <f>VLOOKUP($A191,'S48'!$C:$BQ,52,0)</f>
        <v>#N/A</v>
      </c>
      <c r="AS191" s="66" t="e">
        <f>VLOOKUP($A191,'S48'!$C:$BQ,59,0)</f>
        <v>#N/A</v>
      </c>
      <c r="AT191" s="66" t="e">
        <f>VLOOKUP($A191,'S48'!$C:$BQ,60,0)</f>
        <v>#N/A</v>
      </c>
      <c r="AU191" s="58" t="e">
        <f>VLOOKUP($A191,'S49'!$C:$BQ,32,0)</f>
        <v>#N/A</v>
      </c>
      <c r="AV191" s="58" t="e">
        <f>VLOOKUP($A191,'S49'!$C:$BQ,39,0)</f>
        <v>#N/A</v>
      </c>
      <c r="AW191" s="58" t="e">
        <f>VLOOKUP($A191,'S49'!$C:$BQ,40,0)</f>
        <v>#N/A</v>
      </c>
      <c r="AX191" s="58" t="e">
        <f>VLOOKUP($A191,'S49'!$C:$BQ,22,0)</f>
        <v>#N/A</v>
      </c>
      <c r="AY191" s="66" t="e">
        <f>VLOOKUP($A191,'S49'!$C:$BQ,29,0)</f>
        <v>#N/A</v>
      </c>
      <c r="AZ191" s="66" t="e">
        <f>VLOOKUP($A191,'S49'!$C:$BQ,30,0)</f>
        <v>#N/A</v>
      </c>
      <c r="BA191" s="66" t="e">
        <f>VLOOKUP($A191,'S49'!$C:$BQ,52,0)</f>
        <v>#N/A</v>
      </c>
      <c r="BB191" s="66" t="e">
        <f>VLOOKUP($A191,'S49'!$C:$BQ,59,0)</f>
        <v>#N/A</v>
      </c>
      <c r="BC191" s="66" t="e">
        <f>VLOOKUP($A191,'S49'!$C:$BQ,60,0)</f>
        <v>#N/A</v>
      </c>
      <c r="BD191" s="58" t="e">
        <f>VLOOKUP($A191,'S50'!$C:$BQ,32,0)</f>
        <v>#N/A</v>
      </c>
      <c r="BE191" s="58" t="e">
        <f>VLOOKUP($A191,'S50'!$C:$BQ,39,0)</f>
        <v>#N/A</v>
      </c>
      <c r="BF191" s="58" t="e">
        <f>VLOOKUP($A191,'S50'!$C:$BQ,40,0)</f>
        <v>#N/A</v>
      </c>
      <c r="BG191" s="58" t="e">
        <f>VLOOKUP($A191,'S50'!$C:$BQ,22,0)</f>
        <v>#N/A</v>
      </c>
      <c r="BH191" s="66" t="e">
        <f>VLOOKUP($A191,'S50'!$C:$BQ,29,0)</f>
        <v>#N/A</v>
      </c>
      <c r="BI191" s="66" t="e">
        <f>VLOOKUP($A191,'S50'!$C:$BQ,30,0)</f>
        <v>#N/A</v>
      </c>
      <c r="BJ191" s="66" t="e">
        <f>VLOOKUP($A191,'S50'!$C:$BQ,52,0)</f>
        <v>#N/A</v>
      </c>
      <c r="BK191" s="66" t="e">
        <f>VLOOKUP($A191,'S50'!$C:$BQ,59,0)</f>
        <v>#N/A</v>
      </c>
      <c r="BL191" s="66" t="e">
        <f>VLOOKUP($A191,'S50'!$C:$BQ,60,0)</f>
        <v>#N/A</v>
      </c>
    </row>
    <row r="192" spans="1:64" x14ac:dyDescent="0.2">
      <c r="A192" s="57" t="s">
        <v>259</v>
      </c>
      <c r="B192" s="58">
        <f>VLOOKUP($A192,'S0 remplacer avec S44'!$C:$BQ,32,0)</f>
        <v>314.05</v>
      </c>
      <c r="C192" s="58">
        <f>VLOOKUP($A192,'S0 remplacer avec S44'!$C:$BQ,39,0)</f>
        <v>0</v>
      </c>
      <c r="D192" s="58">
        <f>VLOOKUP($A192,'S0 remplacer avec S44'!$C:$BQ,40,0)</f>
        <v>30</v>
      </c>
      <c r="E192" s="58">
        <f>VLOOKUP($A192,'S0 remplacer avec S44'!$C:$BQ,22,0)</f>
        <v>2620.8349450000001</v>
      </c>
      <c r="F192" s="66">
        <f>VLOOKUP($A192,'S0 remplacer avec S44'!$C:$BQ,29,0)</f>
        <v>0</v>
      </c>
      <c r="G192" s="66">
        <f>VLOOKUP($A192,'S0 remplacer avec S44'!$C:$BQ,30,0)</f>
        <v>500</v>
      </c>
      <c r="H192" s="66">
        <f>VLOOKUP($A192,'S0 remplacer avec S44'!$C:$BQ,52,0)</f>
        <v>192.8</v>
      </c>
      <c r="I192" s="66">
        <f>VLOOKUP($A192,'S0 remplacer avec S44'!$C:$BQ,59,0)</f>
        <v>0</v>
      </c>
      <c r="J192" s="66">
        <f>VLOOKUP($A192,'S0 remplacer avec S44'!$C:$BQ,60,0)</f>
        <v>0</v>
      </c>
      <c r="K192" s="58">
        <f>VLOOKUP($A192,'S45'!$C:$BQ,32,0)</f>
        <v>326.05</v>
      </c>
      <c r="L192" s="58">
        <f>VLOOKUP($A192,'S45'!$C:$BQ,39,0)</f>
        <v>0</v>
      </c>
      <c r="M192" s="58">
        <f>VLOOKUP($A192,'S45'!$C:$BQ,40,0)</f>
        <v>18</v>
      </c>
      <c r="N192" s="58">
        <f>VLOOKUP($A192,'S45'!$C:$BQ,22,0)</f>
        <v>2699.010045</v>
      </c>
      <c r="O192" s="66">
        <f>VLOOKUP($A192,'S45'!$C:$BQ,29,0)</f>
        <v>0</v>
      </c>
      <c r="P192" s="66">
        <f>VLOOKUP($A192,'S45'!$C:$BQ,30,0)</f>
        <v>422</v>
      </c>
      <c r="Q192" s="66">
        <f>VLOOKUP($A192,'S45'!$C:$BQ,52,0)</f>
        <v>193.8</v>
      </c>
      <c r="R192" s="66">
        <f>VLOOKUP($A192,'S45'!$C:$BQ,59,0)</f>
        <v>0</v>
      </c>
      <c r="S192" s="66">
        <f>VLOOKUP($A192,'S45'!$C:$BQ,60,0)</f>
        <v>0</v>
      </c>
      <c r="T192" s="58">
        <f>VLOOKUP($A192,'S46'!$C:$BQ,32,0)</f>
        <v>326.55</v>
      </c>
      <c r="U192" s="58">
        <f>VLOOKUP($A192,'S46'!$C:$BQ,39,0)</f>
        <v>0</v>
      </c>
      <c r="V192" s="58">
        <f>VLOOKUP($A192,'S46'!$C:$BQ,40,0)</f>
        <v>17</v>
      </c>
      <c r="W192" s="58">
        <f>VLOOKUP($A192,'S46'!$C:$BQ,22,0)</f>
        <v>2704.969235</v>
      </c>
      <c r="X192" s="66">
        <f>VLOOKUP($A192,'S46'!$C:$BQ,29,0)</f>
        <v>0</v>
      </c>
      <c r="Y192" s="66">
        <f>VLOOKUP($A192,'S46'!$C:$BQ,30,0)</f>
        <v>416</v>
      </c>
      <c r="Z192" s="66">
        <f>VLOOKUP($A192,'S46'!$C:$BQ,52,0)</f>
        <v>195.8</v>
      </c>
      <c r="AA192" s="66">
        <f>VLOOKUP($A192,'S46'!$C:$BQ,59,0)</f>
        <v>0</v>
      </c>
      <c r="AB192" s="66">
        <f>VLOOKUP($A192,'S46'!$C:$BQ,60,0)</f>
        <v>0</v>
      </c>
      <c r="AC192" s="58" t="e">
        <f>VLOOKUP($A192,'S47'!$C:$BQ,32,0)</f>
        <v>#N/A</v>
      </c>
      <c r="AD192" s="58" t="e">
        <f>VLOOKUP($A192,'S47'!$C:$BQ,39,0)</f>
        <v>#N/A</v>
      </c>
      <c r="AE192" s="58" t="e">
        <f>VLOOKUP($A192,'S47'!$C:$BQ,40,0)</f>
        <v>#N/A</v>
      </c>
      <c r="AF192" s="58" t="e">
        <f>VLOOKUP($A192,'S47'!$C:$BQ,22,0)</f>
        <v>#N/A</v>
      </c>
      <c r="AG192" s="66" t="e">
        <f>VLOOKUP($A192,'S47'!$C:$BQ,29,0)</f>
        <v>#N/A</v>
      </c>
      <c r="AH192" s="66" t="e">
        <f>VLOOKUP($A192,'S47'!$C:$BQ,30,0)</f>
        <v>#N/A</v>
      </c>
      <c r="AI192" s="66" t="e">
        <f>VLOOKUP($A192,'S47'!$C:$BQ,52,0)</f>
        <v>#N/A</v>
      </c>
      <c r="AJ192" s="66" t="e">
        <f>VLOOKUP($A192,'S47'!$C:$BQ,59,0)</f>
        <v>#N/A</v>
      </c>
      <c r="AK192" s="66" t="e">
        <f>VLOOKUP($A192,'S47'!$C:$BQ,60,0)</f>
        <v>#N/A</v>
      </c>
      <c r="AL192" s="58" t="e">
        <f>VLOOKUP($A192,'S48'!$C:$BQ,32,0)</f>
        <v>#N/A</v>
      </c>
      <c r="AM192" s="58" t="e">
        <f>VLOOKUP($A192,'S48'!$C:$BQ,39,0)</f>
        <v>#N/A</v>
      </c>
      <c r="AN192" s="58" t="e">
        <f>VLOOKUP($A192,'S48'!$C:$BQ,40,0)</f>
        <v>#N/A</v>
      </c>
      <c r="AO192" s="58" t="e">
        <f>VLOOKUP($A192,'S48'!$C:$BQ,22,0)</f>
        <v>#N/A</v>
      </c>
      <c r="AP192" s="66" t="e">
        <f>VLOOKUP($A192,'S48'!$C:$BQ,29,0)</f>
        <v>#N/A</v>
      </c>
      <c r="AQ192" s="66" t="e">
        <f>VLOOKUP($A192,'S48'!$C:$BQ,30,0)</f>
        <v>#N/A</v>
      </c>
      <c r="AR192" s="66" t="e">
        <f>VLOOKUP($A192,'S48'!$C:$BQ,52,0)</f>
        <v>#N/A</v>
      </c>
      <c r="AS192" s="66" t="e">
        <f>VLOOKUP($A192,'S48'!$C:$BQ,59,0)</f>
        <v>#N/A</v>
      </c>
      <c r="AT192" s="66" t="e">
        <f>VLOOKUP($A192,'S48'!$C:$BQ,60,0)</f>
        <v>#N/A</v>
      </c>
      <c r="AU192" s="58" t="e">
        <f>VLOOKUP($A192,'S49'!$C:$BQ,32,0)</f>
        <v>#N/A</v>
      </c>
      <c r="AV192" s="58" t="e">
        <f>VLOOKUP($A192,'S49'!$C:$BQ,39,0)</f>
        <v>#N/A</v>
      </c>
      <c r="AW192" s="58" t="e">
        <f>VLOOKUP($A192,'S49'!$C:$BQ,40,0)</f>
        <v>#N/A</v>
      </c>
      <c r="AX192" s="58" t="e">
        <f>VLOOKUP($A192,'S49'!$C:$BQ,22,0)</f>
        <v>#N/A</v>
      </c>
      <c r="AY192" s="66" t="e">
        <f>VLOOKUP($A192,'S49'!$C:$BQ,29,0)</f>
        <v>#N/A</v>
      </c>
      <c r="AZ192" s="66" t="e">
        <f>VLOOKUP($A192,'S49'!$C:$BQ,30,0)</f>
        <v>#N/A</v>
      </c>
      <c r="BA192" s="66" t="e">
        <f>VLOOKUP($A192,'S49'!$C:$BQ,52,0)</f>
        <v>#N/A</v>
      </c>
      <c r="BB192" s="66" t="e">
        <f>VLOOKUP($A192,'S49'!$C:$BQ,59,0)</f>
        <v>#N/A</v>
      </c>
      <c r="BC192" s="66" t="e">
        <f>VLOOKUP($A192,'S49'!$C:$BQ,60,0)</f>
        <v>#N/A</v>
      </c>
      <c r="BD192" s="58" t="e">
        <f>VLOOKUP($A192,'S50'!$C:$BQ,32,0)</f>
        <v>#N/A</v>
      </c>
      <c r="BE192" s="58" t="e">
        <f>VLOOKUP($A192,'S50'!$C:$BQ,39,0)</f>
        <v>#N/A</v>
      </c>
      <c r="BF192" s="58" t="e">
        <f>VLOOKUP($A192,'S50'!$C:$BQ,40,0)</f>
        <v>#N/A</v>
      </c>
      <c r="BG192" s="58" t="e">
        <f>VLOOKUP($A192,'S50'!$C:$BQ,22,0)</f>
        <v>#N/A</v>
      </c>
      <c r="BH192" s="66" t="e">
        <f>VLOOKUP($A192,'S50'!$C:$BQ,29,0)</f>
        <v>#N/A</v>
      </c>
      <c r="BI192" s="66" t="e">
        <f>VLOOKUP($A192,'S50'!$C:$BQ,30,0)</f>
        <v>#N/A</v>
      </c>
      <c r="BJ192" s="66" t="e">
        <f>VLOOKUP($A192,'S50'!$C:$BQ,52,0)</f>
        <v>#N/A</v>
      </c>
      <c r="BK192" s="66" t="e">
        <f>VLOOKUP($A192,'S50'!$C:$BQ,59,0)</f>
        <v>#N/A</v>
      </c>
      <c r="BL192" s="66" t="e">
        <f>VLOOKUP($A192,'S50'!$C:$BQ,60,0)</f>
        <v>#N/A</v>
      </c>
    </row>
    <row r="193" spans="1:64" x14ac:dyDescent="0.2">
      <c r="A193" s="57" t="s">
        <v>261</v>
      </c>
      <c r="B193" s="58">
        <f>VLOOKUP($A193,'S0 remplacer avec S44'!$C:$BQ,32,0)</f>
        <v>468.6</v>
      </c>
      <c r="C193" s="58">
        <f>VLOOKUP($A193,'S0 remplacer avec S44'!$C:$BQ,39,0)</f>
        <v>137</v>
      </c>
      <c r="D193" s="58">
        <f>VLOOKUP($A193,'S0 remplacer avec S44'!$C:$BQ,40,0)</f>
        <v>258</v>
      </c>
      <c r="E193" s="58">
        <f>VLOOKUP($A193,'S0 remplacer avec S44'!$C:$BQ,22,0)</f>
        <v>4931.3633250000003</v>
      </c>
      <c r="F193" s="66">
        <f>VLOOKUP($A193,'S0 remplacer avec S44'!$C:$BQ,29,0)</f>
        <v>570</v>
      </c>
      <c r="G193" s="66">
        <f>VLOOKUP($A193,'S0 remplacer avec S44'!$C:$BQ,30,0)</f>
        <v>1671</v>
      </c>
      <c r="H193" s="66">
        <f>VLOOKUP($A193,'S0 remplacer avec S44'!$C:$BQ,52,0)</f>
        <v>322.60000000000002</v>
      </c>
      <c r="I193" s="66">
        <f>VLOOKUP($A193,'S0 remplacer avec S44'!$C:$BQ,59,0)</f>
        <v>0</v>
      </c>
      <c r="J193" s="66">
        <f>VLOOKUP($A193,'S0 remplacer avec S44'!$C:$BQ,60,0)</f>
        <v>47</v>
      </c>
      <c r="K193" s="58">
        <f>VLOOKUP($A193,'S45'!$C:$BQ,32,0)</f>
        <v>476.1</v>
      </c>
      <c r="L193" s="58">
        <f>VLOOKUP($A193,'S45'!$C:$BQ,39,0)</f>
        <v>129</v>
      </c>
      <c r="M193" s="58">
        <f>VLOOKUP($A193,'S45'!$C:$BQ,40,0)</f>
        <v>250</v>
      </c>
      <c r="N193" s="58">
        <f>VLOOKUP($A193,'S45'!$C:$BQ,22,0)</f>
        <v>5051.8378249999996</v>
      </c>
      <c r="O193" s="66">
        <f>VLOOKUP($A193,'S45'!$C:$BQ,29,0)</f>
        <v>450</v>
      </c>
      <c r="P193" s="66">
        <f>VLOOKUP($A193,'S45'!$C:$BQ,30,0)</f>
        <v>1550</v>
      </c>
      <c r="Q193" s="66">
        <f>VLOOKUP($A193,'S45'!$C:$BQ,52,0)</f>
        <v>326.60000000000002</v>
      </c>
      <c r="R193" s="66">
        <f>VLOOKUP($A193,'S45'!$C:$BQ,59,0)</f>
        <v>0</v>
      </c>
      <c r="S193" s="66">
        <f>VLOOKUP($A193,'S45'!$C:$BQ,60,0)</f>
        <v>43</v>
      </c>
      <c r="T193" s="58">
        <f>VLOOKUP($A193,'S46'!$C:$BQ,32,0)</f>
        <v>478.2</v>
      </c>
      <c r="U193" s="58">
        <f>VLOOKUP($A193,'S46'!$C:$BQ,39,0)</f>
        <v>127</v>
      </c>
      <c r="V193" s="58">
        <f>VLOOKUP($A193,'S46'!$C:$BQ,40,0)</f>
        <v>248</v>
      </c>
      <c r="W193" s="58">
        <f>VLOOKUP($A193,'S46'!$C:$BQ,22,0)</f>
        <v>5063.1184949999997</v>
      </c>
      <c r="X193" s="66">
        <f>VLOOKUP($A193,'S46'!$C:$BQ,29,0)</f>
        <v>439</v>
      </c>
      <c r="Y193" s="66">
        <f>VLOOKUP($A193,'S46'!$C:$BQ,30,0)</f>
        <v>1539</v>
      </c>
      <c r="Z193" s="66">
        <f>VLOOKUP($A193,'S46'!$C:$BQ,52,0)</f>
        <v>327.60000000000002</v>
      </c>
      <c r="AA193" s="66">
        <f>VLOOKUP($A193,'S46'!$C:$BQ,59,0)</f>
        <v>0</v>
      </c>
      <c r="AB193" s="66">
        <f>VLOOKUP($A193,'S46'!$C:$BQ,60,0)</f>
        <v>42</v>
      </c>
      <c r="AC193" s="58" t="e">
        <f>VLOOKUP($A193,'S47'!$C:$BQ,32,0)</f>
        <v>#N/A</v>
      </c>
      <c r="AD193" s="58" t="e">
        <f>VLOOKUP($A193,'S47'!$C:$BQ,39,0)</f>
        <v>#N/A</v>
      </c>
      <c r="AE193" s="58" t="e">
        <f>VLOOKUP($A193,'S47'!$C:$BQ,40,0)</f>
        <v>#N/A</v>
      </c>
      <c r="AF193" s="58" t="e">
        <f>VLOOKUP($A193,'S47'!$C:$BQ,22,0)</f>
        <v>#N/A</v>
      </c>
      <c r="AG193" s="66" t="e">
        <f>VLOOKUP($A193,'S47'!$C:$BQ,29,0)</f>
        <v>#N/A</v>
      </c>
      <c r="AH193" s="66" t="e">
        <f>VLOOKUP($A193,'S47'!$C:$BQ,30,0)</f>
        <v>#N/A</v>
      </c>
      <c r="AI193" s="66" t="e">
        <f>VLOOKUP($A193,'S47'!$C:$BQ,52,0)</f>
        <v>#N/A</v>
      </c>
      <c r="AJ193" s="66" t="e">
        <f>VLOOKUP($A193,'S47'!$C:$BQ,59,0)</f>
        <v>#N/A</v>
      </c>
      <c r="AK193" s="66" t="e">
        <f>VLOOKUP($A193,'S47'!$C:$BQ,60,0)</f>
        <v>#N/A</v>
      </c>
      <c r="AL193" s="58" t="e">
        <f>VLOOKUP($A193,'S48'!$C:$BQ,32,0)</f>
        <v>#N/A</v>
      </c>
      <c r="AM193" s="58" t="e">
        <f>VLOOKUP($A193,'S48'!$C:$BQ,39,0)</f>
        <v>#N/A</v>
      </c>
      <c r="AN193" s="58" t="e">
        <f>VLOOKUP($A193,'S48'!$C:$BQ,40,0)</f>
        <v>#N/A</v>
      </c>
      <c r="AO193" s="58" t="e">
        <f>VLOOKUP($A193,'S48'!$C:$BQ,22,0)</f>
        <v>#N/A</v>
      </c>
      <c r="AP193" s="66" t="e">
        <f>VLOOKUP($A193,'S48'!$C:$BQ,29,0)</f>
        <v>#N/A</v>
      </c>
      <c r="AQ193" s="66" t="e">
        <f>VLOOKUP($A193,'S48'!$C:$BQ,30,0)</f>
        <v>#N/A</v>
      </c>
      <c r="AR193" s="66" t="e">
        <f>VLOOKUP($A193,'S48'!$C:$BQ,52,0)</f>
        <v>#N/A</v>
      </c>
      <c r="AS193" s="66" t="e">
        <f>VLOOKUP($A193,'S48'!$C:$BQ,59,0)</f>
        <v>#N/A</v>
      </c>
      <c r="AT193" s="66" t="e">
        <f>VLOOKUP($A193,'S48'!$C:$BQ,60,0)</f>
        <v>#N/A</v>
      </c>
      <c r="AU193" s="58" t="e">
        <f>VLOOKUP($A193,'S49'!$C:$BQ,32,0)</f>
        <v>#N/A</v>
      </c>
      <c r="AV193" s="58" t="e">
        <f>VLOOKUP($A193,'S49'!$C:$BQ,39,0)</f>
        <v>#N/A</v>
      </c>
      <c r="AW193" s="58" t="e">
        <f>VLOOKUP($A193,'S49'!$C:$BQ,40,0)</f>
        <v>#N/A</v>
      </c>
      <c r="AX193" s="58" t="e">
        <f>VLOOKUP($A193,'S49'!$C:$BQ,22,0)</f>
        <v>#N/A</v>
      </c>
      <c r="AY193" s="66" t="e">
        <f>VLOOKUP($A193,'S49'!$C:$BQ,29,0)</f>
        <v>#N/A</v>
      </c>
      <c r="AZ193" s="66" t="e">
        <f>VLOOKUP($A193,'S49'!$C:$BQ,30,0)</f>
        <v>#N/A</v>
      </c>
      <c r="BA193" s="66" t="e">
        <f>VLOOKUP($A193,'S49'!$C:$BQ,52,0)</f>
        <v>#N/A</v>
      </c>
      <c r="BB193" s="66" t="e">
        <f>VLOOKUP($A193,'S49'!$C:$BQ,59,0)</f>
        <v>#N/A</v>
      </c>
      <c r="BC193" s="66" t="e">
        <f>VLOOKUP($A193,'S49'!$C:$BQ,60,0)</f>
        <v>#N/A</v>
      </c>
      <c r="BD193" s="58" t="e">
        <f>VLOOKUP($A193,'S50'!$C:$BQ,32,0)</f>
        <v>#N/A</v>
      </c>
      <c r="BE193" s="58" t="e">
        <f>VLOOKUP($A193,'S50'!$C:$BQ,39,0)</f>
        <v>#N/A</v>
      </c>
      <c r="BF193" s="58" t="e">
        <f>VLOOKUP($A193,'S50'!$C:$BQ,40,0)</f>
        <v>#N/A</v>
      </c>
      <c r="BG193" s="58" t="e">
        <f>VLOOKUP($A193,'S50'!$C:$BQ,22,0)</f>
        <v>#N/A</v>
      </c>
      <c r="BH193" s="66" t="e">
        <f>VLOOKUP($A193,'S50'!$C:$BQ,29,0)</f>
        <v>#N/A</v>
      </c>
      <c r="BI193" s="66" t="e">
        <f>VLOOKUP($A193,'S50'!$C:$BQ,30,0)</f>
        <v>#N/A</v>
      </c>
      <c r="BJ193" s="66" t="e">
        <f>VLOOKUP($A193,'S50'!$C:$BQ,52,0)</f>
        <v>#N/A</v>
      </c>
      <c r="BK193" s="66" t="e">
        <f>VLOOKUP($A193,'S50'!$C:$BQ,59,0)</f>
        <v>#N/A</v>
      </c>
      <c r="BL193" s="66" t="e">
        <f>VLOOKUP($A193,'S50'!$C:$BQ,60,0)</f>
        <v>#N/A</v>
      </c>
    </row>
    <row r="194" spans="1:64" x14ac:dyDescent="0.2">
      <c r="A194" s="57" t="s">
        <v>262</v>
      </c>
      <c r="B194" s="58">
        <f>VLOOKUP($A194,'S0 remplacer avec S44'!$C:$BQ,32,0)</f>
        <v>230.15</v>
      </c>
      <c r="C194" s="58">
        <f>VLOOKUP($A194,'S0 remplacer avec S44'!$C:$BQ,39,0)</f>
        <v>60</v>
      </c>
      <c r="D194" s="58">
        <f>VLOOKUP($A194,'S0 remplacer avec S44'!$C:$BQ,40,0)</f>
        <v>118</v>
      </c>
      <c r="E194" s="58">
        <f>VLOOKUP($A194,'S0 remplacer avec S44'!$C:$BQ,22,0)</f>
        <v>2609.2435650000002</v>
      </c>
      <c r="F194" s="66">
        <f>VLOOKUP($A194,'S0 remplacer avec S44'!$C:$BQ,29,0)</f>
        <v>23</v>
      </c>
      <c r="G194" s="66">
        <f>VLOOKUP($A194,'S0 remplacer avec S44'!$C:$BQ,30,0)</f>
        <v>550</v>
      </c>
      <c r="H194" s="66">
        <f>VLOOKUP($A194,'S0 remplacer avec S44'!$C:$BQ,52,0)</f>
        <v>136</v>
      </c>
      <c r="I194" s="66">
        <f>VLOOKUP($A194,'S0 remplacer avec S44'!$C:$BQ,59,0)</f>
        <v>11</v>
      </c>
      <c r="J194" s="66">
        <f>VLOOKUP($A194,'S0 remplacer avec S44'!$C:$BQ,60,0)</f>
        <v>41</v>
      </c>
      <c r="K194" s="58">
        <f>VLOOKUP($A194,'S45'!$C:$BQ,32,0)</f>
        <v>237.65</v>
      </c>
      <c r="L194" s="58">
        <f>VLOOKUP($A194,'S45'!$C:$BQ,39,0)</f>
        <v>52</v>
      </c>
      <c r="M194" s="58">
        <f>VLOOKUP($A194,'S45'!$C:$BQ,40,0)</f>
        <v>110</v>
      </c>
      <c r="N194" s="58">
        <f>VLOOKUP($A194,'S45'!$C:$BQ,22,0)</f>
        <v>2620.7163249999999</v>
      </c>
      <c r="O194" s="66">
        <f>VLOOKUP($A194,'S45'!$C:$BQ,29,0)</f>
        <v>12</v>
      </c>
      <c r="P194" s="66">
        <f>VLOOKUP($A194,'S45'!$C:$BQ,30,0)</f>
        <v>538</v>
      </c>
      <c r="Q194" s="66">
        <f>VLOOKUP($A194,'S45'!$C:$BQ,52,0)</f>
        <v>143</v>
      </c>
      <c r="R194" s="66">
        <f>VLOOKUP($A194,'S45'!$C:$BQ,59,0)</f>
        <v>4</v>
      </c>
      <c r="S194" s="66">
        <f>VLOOKUP($A194,'S45'!$C:$BQ,60,0)</f>
        <v>34</v>
      </c>
      <c r="T194" s="58">
        <f>VLOOKUP($A194,'S46'!$C:$BQ,32,0)</f>
        <v>238.65</v>
      </c>
      <c r="U194" s="58">
        <f>VLOOKUP($A194,'S46'!$C:$BQ,39,0)</f>
        <v>51</v>
      </c>
      <c r="V194" s="58">
        <f>VLOOKUP($A194,'S46'!$C:$BQ,40,0)</f>
        <v>109</v>
      </c>
      <c r="W194" s="58">
        <f>VLOOKUP($A194,'S46'!$C:$BQ,22,0)</f>
        <v>2630.9782150000001</v>
      </c>
      <c r="X194" s="66">
        <f>VLOOKUP($A194,'S46'!$C:$BQ,29,0)</f>
        <v>1</v>
      </c>
      <c r="Y194" s="66">
        <f>VLOOKUP($A194,'S46'!$C:$BQ,30,0)</f>
        <v>528</v>
      </c>
      <c r="Z194" s="66">
        <f>VLOOKUP($A194,'S46'!$C:$BQ,52,0)</f>
        <v>143</v>
      </c>
      <c r="AA194" s="66">
        <f>VLOOKUP($A194,'S46'!$C:$BQ,59,0)</f>
        <v>4</v>
      </c>
      <c r="AB194" s="66">
        <f>VLOOKUP($A194,'S46'!$C:$BQ,60,0)</f>
        <v>34</v>
      </c>
      <c r="AC194" s="58" t="e">
        <f>VLOOKUP($A194,'S47'!$C:$BQ,32,0)</f>
        <v>#N/A</v>
      </c>
      <c r="AD194" s="58" t="e">
        <f>VLOOKUP($A194,'S47'!$C:$BQ,39,0)</f>
        <v>#N/A</v>
      </c>
      <c r="AE194" s="58" t="e">
        <f>VLOOKUP($A194,'S47'!$C:$BQ,40,0)</f>
        <v>#N/A</v>
      </c>
      <c r="AF194" s="58" t="e">
        <f>VLOOKUP($A194,'S47'!$C:$BQ,22,0)</f>
        <v>#N/A</v>
      </c>
      <c r="AG194" s="66" t="e">
        <f>VLOOKUP($A194,'S47'!$C:$BQ,29,0)</f>
        <v>#N/A</v>
      </c>
      <c r="AH194" s="66" t="e">
        <f>VLOOKUP($A194,'S47'!$C:$BQ,30,0)</f>
        <v>#N/A</v>
      </c>
      <c r="AI194" s="66" t="e">
        <f>VLOOKUP($A194,'S47'!$C:$BQ,52,0)</f>
        <v>#N/A</v>
      </c>
      <c r="AJ194" s="66" t="e">
        <f>VLOOKUP($A194,'S47'!$C:$BQ,59,0)</f>
        <v>#N/A</v>
      </c>
      <c r="AK194" s="66" t="e">
        <f>VLOOKUP($A194,'S47'!$C:$BQ,60,0)</f>
        <v>#N/A</v>
      </c>
      <c r="AL194" s="58" t="e">
        <f>VLOOKUP($A194,'S48'!$C:$BQ,32,0)</f>
        <v>#N/A</v>
      </c>
      <c r="AM194" s="58" t="e">
        <f>VLOOKUP($A194,'S48'!$C:$BQ,39,0)</f>
        <v>#N/A</v>
      </c>
      <c r="AN194" s="58" t="e">
        <f>VLOOKUP($A194,'S48'!$C:$BQ,40,0)</f>
        <v>#N/A</v>
      </c>
      <c r="AO194" s="58" t="e">
        <f>VLOOKUP($A194,'S48'!$C:$BQ,22,0)</f>
        <v>#N/A</v>
      </c>
      <c r="AP194" s="66" t="e">
        <f>VLOOKUP($A194,'S48'!$C:$BQ,29,0)</f>
        <v>#N/A</v>
      </c>
      <c r="AQ194" s="66" t="e">
        <f>VLOOKUP($A194,'S48'!$C:$BQ,30,0)</f>
        <v>#N/A</v>
      </c>
      <c r="AR194" s="66" t="e">
        <f>VLOOKUP($A194,'S48'!$C:$BQ,52,0)</f>
        <v>#N/A</v>
      </c>
      <c r="AS194" s="66" t="e">
        <f>VLOOKUP($A194,'S48'!$C:$BQ,59,0)</f>
        <v>#N/A</v>
      </c>
      <c r="AT194" s="66" t="e">
        <f>VLOOKUP($A194,'S48'!$C:$BQ,60,0)</f>
        <v>#N/A</v>
      </c>
      <c r="AU194" s="58" t="e">
        <f>VLOOKUP($A194,'S49'!$C:$BQ,32,0)</f>
        <v>#N/A</v>
      </c>
      <c r="AV194" s="58" t="e">
        <f>VLOOKUP($A194,'S49'!$C:$BQ,39,0)</f>
        <v>#N/A</v>
      </c>
      <c r="AW194" s="58" t="e">
        <f>VLOOKUP($A194,'S49'!$C:$BQ,40,0)</f>
        <v>#N/A</v>
      </c>
      <c r="AX194" s="58" t="e">
        <f>VLOOKUP($A194,'S49'!$C:$BQ,22,0)</f>
        <v>#N/A</v>
      </c>
      <c r="AY194" s="66" t="e">
        <f>VLOOKUP($A194,'S49'!$C:$BQ,29,0)</f>
        <v>#N/A</v>
      </c>
      <c r="AZ194" s="66" t="e">
        <f>VLOOKUP($A194,'S49'!$C:$BQ,30,0)</f>
        <v>#N/A</v>
      </c>
      <c r="BA194" s="66" t="e">
        <f>VLOOKUP($A194,'S49'!$C:$BQ,52,0)</f>
        <v>#N/A</v>
      </c>
      <c r="BB194" s="66" t="e">
        <f>VLOOKUP($A194,'S49'!$C:$BQ,59,0)</f>
        <v>#N/A</v>
      </c>
      <c r="BC194" s="66" t="e">
        <f>VLOOKUP($A194,'S49'!$C:$BQ,60,0)</f>
        <v>#N/A</v>
      </c>
      <c r="BD194" s="58" t="e">
        <f>VLOOKUP($A194,'S50'!$C:$BQ,32,0)</f>
        <v>#N/A</v>
      </c>
      <c r="BE194" s="58" t="e">
        <f>VLOOKUP($A194,'S50'!$C:$BQ,39,0)</f>
        <v>#N/A</v>
      </c>
      <c r="BF194" s="58" t="e">
        <f>VLOOKUP($A194,'S50'!$C:$BQ,40,0)</f>
        <v>#N/A</v>
      </c>
      <c r="BG194" s="58" t="e">
        <f>VLOOKUP($A194,'S50'!$C:$BQ,22,0)</f>
        <v>#N/A</v>
      </c>
      <c r="BH194" s="66" t="e">
        <f>VLOOKUP($A194,'S50'!$C:$BQ,29,0)</f>
        <v>#N/A</v>
      </c>
      <c r="BI194" s="66" t="e">
        <f>VLOOKUP($A194,'S50'!$C:$BQ,30,0)</f>
        <v>#N/A</v>
      </c>
      <c r="BJ194" s="66" t="e">
        <f>VLOOKUP($A194,'S50'!$C:$BQ,52,0)</f>
        <v>#N/A</v>
      </c>
      <c r="BK194" s="66" t="e">
        <f>VLOOKUP($A194,'S50'!$C:$BQ,59,0)</f>
        <v>#N/A</v>
      </c>
      <c r="BL194" s="66" t="e">
        <f>VLOOKUP($A194,'S50'!$C:$BQ,60,0)</f>
        <v>#N/A</v>
      </c>
    </row>
    <row r="195" spans="1:64" x14ac:dyDescent="0.2">
      <c r="A195" s="57" t="s">
        <v>263</v>
      </c>
      <c r="B195" s="58">
        <f>VLOOKUP($A195,'S0 remplacer avec S44'!$C:$BQ,32,0)</f>
        <v>103.8</v>
      </c>
      <c r="C195" s="58">
        <f>VLOOKUP($A195,'S0 remplacer avec S44'!$C:$BQ,39,0)</f>
        <v>20</v>
      </c>
      <c r="D195" s="58">
        <f>VLOOKUP($A195,'S0 remplacer avec S44'!$C:$BQ,40,0)</f>
        <v>45</v>
      </c>
      <c r="E195" s="58">
        <f>VLOOKUP($A195,'S0 remplacer avec S44'!$C:$BQ,22,0)</f>
        <v>1316.923225</v>
      </c>
      <c r="F195" s="66">
        <f>VLOOKUP($A195,'S0 remplacer avec S44'!$C:$BQ,29,0)</f>
        <v>0</v>
      </c>
      <c r="G195" s="66">
        <f>VLOOKUP($A195,'S0 remplacer avec S44'!$C:$BQ,30,0)</f>
        <v>29</v>
      </c>
      <c r="H195" s="66">
        <f>VLOOKUP($A195,'S0 remplacer avec S44'!$C:$BQ,52,0)</f>
        <v>64.8</v>
      </c>
      <c r="I195" s="66">
        <f>VLOOKUP($A195,'S0 remplacer avec S44'!$C:$BQ,59,0)</f>
        <v>0</v>
      </c>
      <c r="J195" s="66">
        <f>VLOOKUP($A195,'S0 remplacer avec S44'!$C:$BQ,60,0)</f>
        <v>11</v>
      </c>
      <c r="K195" s="58">
        <f>VLOOKUP($A195,'S45'!$C:$BQ,32,0)</f>
        <v>106.8</v>
      </c>
      <c r="L195" s="58">
        <f>VLOOKUP($A195,'S45'!$C:$BQ,39,0)</f>
        <v>17</v>
      </c>
      <c r="M195" s="58">
        <f>VLOOKUP($A195,'S45'!$C:$BQ,40,0)</f>
        <v>42</v>
      </c>
      <c r="N195" s="58">
        <f>VLOOKUP($A195,'S45'!$C:$BQ,22,0)</f>
        <v>1391.5574449999999</v>
      </c>
      <c r="O195" s="66">
        <f>VLOOKUP($A195,'S45'!$C:$BQ,29,0)</f>
        <v>0</v>
      </c>
      <c r="P195" s="66">
        <f>VLOOKUP($A195,'S45'!$C:$BQ,30,0)</f>
        <v>0</v>
      </c>
      <c r="Q195" s="66">
        <f>VLOOKUP($A195,'S45'!$C:$BQ,52,0)</f>
        <v>65.8</v>
      </c>
      <c r="R195" s="66">
        <f>VLOOKUP($A195,'S45'!$C:$BQ,59,0)</f>
        <v>0</v>
      </c>
      <c r="S195" s="66">
        <f>VLOOKUP($A195,'S45'!$C:$BQ,60,0)</f>
        <v>10</v>
      </c>
      <c r="T195" s="58">
        <f>VLOOKUP($A195,'S46'!$C:$BQ,32,0)</f>
        <v>108.3</v>
      </c>
      <c r="U195" s="58">
        <f>VLOOKUP($A195,'S46'!$C:$BQ,39,0)</f>
        <v>15</v>
      </c>
      <c r="V195" s="58">
        <f>VLOOKUP($A195,'S46'!$C:$BQ,40,0)</f>
        <v>40</v>
      </c>
      <c r="W195" s="58">
        <f>VLOOKUP($A195,'S46'!$C:$BQ,22,0)</f>
        <v>1443.0133350000001</v>
      </c>
      <c r="X195" s="66">
        <f>VLOOKUP($A195,'S46'!$C:$BQ,29,0)</f>
        <v>0</v>
      </c>
      <c r="Y195" s="66">
        <f>VLOOKUP($A195,'S46'!$C:$BQ,30,0)</f>
        <v>0</v>
      </c>
      <c r="Z195" s="66">
        <f>VLOOKUP($A195,'S46'!$C:$BQ,52,0)</f>
        <v>65.8</v>
      </c>
      <c r="AA195" s="66">
        <f>VLOOKUP($A195,'S46'!$C:$BQ,59,0)</f>
        <v>0</v>
      </c>
      <c r="AB195" s="66">
        <f>VLOOKUP($A195,'S46'!$C:$BQ,60,0)</f>
        <v>10</v>
      </c>
      <c r="AC195" s="58" t="e">
        <f>VLOOKUP($A195,'S47'!$C:$BQ,32,0)</f>
        <v>#N/A</v>
      </c>
      <c r="AD195" s="58" t="e">
        <f>VLOOKUP($A195,'S47'!$C:$BQ,39,0)</f>
        <v>#N/A</v>
      </c>
      <c r="AE195" s="58" t="e">
        <f>VLOOKUP($A195,'S47'!$C:$BQ,40,0)</f>
        <v>#N/A</v>
      </c>
      <c r="AF195" s="58" t="e">
        <f>VLOOKUP($A195,'S47'!$C:$BQ,22,0)</f>
        <v>#N/A</v>
      </c>
      <c r="AG195" s="66" t="e">
        <f>VLOOKUP($A195,'S47'!$C:$BQ,29,0)</f>
        <v>#N/A</v>
      </c>
      <c r="AH195" s="66" t="e">
        <f>VLOOKUP($A195,'S47'!$C:$BQ,30,0)</f>
        <v>#N/A</v>
      </c>
      <c r="AI195" s="66" t="e">
        <f>VLOOKUP($A195,'S47'!$C:$BQ,52,0)</f>
        <v>#N/A</v>
      </c>
      <c r="AJ195" s="66" t="e">
        <f>VLOOKUP($A195,'S47'!$C:$BQ,59,0)</f>
        <v>#N/A</v>
      </c>
      <c r="AK195" s="66" t="e">
        <f>VLOOKUP($A195,'S47'!$C:$BQ,60,0)</f>
        <v>#N/A</v>
      </c>
      <c r="AL195" s="58" t="e">
        <f>VLOOKUP($A195,'S48'!$C:$BQ,32,0)</f>
        <v>#N/A</v>
      </c>
      <c r="AM195" s="58" t="e">
        <f>VLOOKUP($A195,'S48'!$C:$BQ,39,0)</f>
        <v>#N/A</v>
      </c>
      <c r="AN195" s="58" t="e">
        <f>VLOOKUP($A195,'S48'!$C:$BQ,40,0)</f>
        <v>#N/A</v>
      </c>
      <c r="AO195" s="58" t="e">
        <f>VLOOKUP($A195,'S48'!$C:$BQ,22,0)</f>
        <v>#N/A</v>
      </c>
      <c r="AP195" s="66" t="e">
        <f>VLOOKUP($A195,'S48'!$C:$BQ,29,0)</f>
        <v>#N/A</v>
      </c>
      <c r="AQ195" s="66" t="e">
        <f>VLOOKUP($A195,'S48'!$C:$BQ,30,0)</f>
        <v>#N/A</v>
      </c>
      <c r="AR195" s="66" t="e">
        <f>VLOOKUP($A195,'S48'!$C:$BQ,52,0)</f>
        <v>#N/A</v>
      </c>
      <c r="AS195" s="66" t="e">
        <f>VLOOKUP($A195,'S48'!$C:$BQ,59,0)</f>
        <v>#N/A</v>
      </c>
      <c r="AT195" s="66" t="e">
        <f>VLOOKUP($A195,'S48'!$C:$BQ,60,0)</f>
        <v>#N/A</v>
      </c>
      <c r="AU195" s="58" t="e">
        <f>VLOOKUP($A195,'S49'!$C:$BQ,32,0)</f>
        <v>#N/A</v>
      </c>
      <c r="AV195" s="58" t="e">
        <f>VLOOKUP($A195,'S49'!$C:$BQ,39,0)</f>
        <v>#N/A</v>
      </c>
      <c r="AW195" s="58" t="e">
        <f>VLOOKUP($A195,'S49'!$C:$BQ,40,0)</f>
        <v>#N/A</v>
      </c>
      <c r="AX195" s="58" t="e">
        <f>VLOOKUP($A195,'S49'!$C:$BQ,22,0)</f>
        <v>#N/A</v>
      </c>
      <c r="AY195" s="66" t="e">
        <f>VLOOKUP($A195,'S49'!$C:$BQ,29,0)</f>
        <v>#N/A</v>
      </c>
      <c r="AZ195" s="66" t="e">
        <f>VLOOKUP($A195,'S49'!$C:$BQ,30,0)</f>
        <v>#N/A</v>
      </c>
      <c r="BA195" s="66" t="e">
        <f>VLOOKUP($A195,'S49'!$C:$BQ,52,0)</f>
        <v>#N/A</v>
      </c>
      <c r="BB195" s="66" t="e">
        <f>VLOOKUP($A195,'S49'!$C:$BQ,59,0)</f>
        <v>#N/A</v>
      </c>
      <c r="BC195" s="66" t="e">
        <f>VLOOKUP($A195,'S49'!$C:$BQ,60,0)</f>
        <v>#N/A</v>
      </c>
      <c r="BD195" s="58" t="e">
        <f>VLOOKUP($A195,'S50'!$C:$BQ,32,0)</f>
        <v>#N/A</v>
      </c>
      <c r="BE195" s="58" t="e">
        <f>VLOOKUP($A195,'S50'!$C:$BQ,39,0)</f>
        <v>#N/A</v>
      </c>
      <c r="BF195" s="58" t="e">
        <f>VLOOKUP($A195,'S50'!$C:$BQ,40,0)</f>
        <v>#N/A</v>
      </c>
      <c r="BG195" s="58" t="e">
        <f>VLOOKUP($A195,'S50'!$C:$BQ,22,0)</f>
        <v>#N/A</v>
      </c>
      <c r="BH195" s="66" t="e">
        <f>VLOOKUP($A195,'S50'!$C:$BQ,29,0)</f>
        <v>#N/A</v>
      </c>
      <c r="BI195" s="66" t="e">
        <f>VLOOKUP($A195,'S50'!$C:$BQ,30,0)</f>
        <v>#N/A</v>
      </c>
      <c r="BJ195" s="66" t="e">
        <f>VLOOKUP($A195,'S50'!$C:$BQ,52,0)</f>
        <v>#N/A</v>
      </c>
      <c r="BK195" s="66" t="e">
        <f>VLOOKUP($A195,'S50'!$C:$BQ,59,0)</f>
        <v>#N/A</v>
      </c>
      <c r="BL195" s="66" t="e">
        <f>VLOOKUP($A195,'S50'!$C:$BQ,60,0)</f>
        <v>#N/A</v>
      </c>
    </row>
    <row r="196" spans="1:64" x14ac:dyDescent="0.2">
      <c r="A196" s="57" t="s">
        <v>264</v>
      </c>
      <c r="B196" s="58">
        <f>VLOOKUP($A196,'S0 remplacer avec S44'!$C:$BQ,32,0)</f>
        <v>104.7</v>
      </c>
      <c r="C196" s="58">
        <f>VLOOKUP($A196,'S0 remplacer avec S44'!$C:$BQ,39,0)</f>
        <v>62</v>
      </c>
      <c r="D196" s="58">
        <f>VLOOKUP($A196,'S0 remplacer avec S44'!$C:$BQ,40,0)</f>
        <v>95</v>
      </c>
      <c r="E196" s="58">
        <f>VLOOKUP($A196,'S0 remplacer avec S44'!$C:$BQ,22,0)</f>
        <v>1220.773635</v>
      </c>
      <c r="F196" s="66">
        <f>VLOOKUP($A196,'S0 remplacer avec S44'!$C:$BQ,29,0)</f>
        <v>293</v>
      </c>
      <c r="G196" s="66">
        <f>VLOOKUP($A196,'S0 remplacer avec S44'!$C:$BQ,30,0)</f>
        <v>595</v>
      </c>
      <c r="H196" s="66">
        <f>VLOOKUP($A196,'S0 remplacer avec S44'!$C:$BQ,52,0)</f>
        <v>75.2</v>
      </c>
      <c r="I196" s="66">
        <f>VLOOKUP($A196,'S0 remplacer avec S44'!$C:$BQ,59,0)</f>
        <v>10</v>
      </c>
      <c r="J196" s="66">
        <f>VLOOKUP($A196,'S0 remplacer avec S44'!$C:$BQ,60,0)</f>
        <v>27</v>
      </c>
      <c r="K196" s="58">
        <f>VLOOKUP($A196,'S45'!$C:$BQ,32,0)</f>
        <v>106.7</v>
      </c>
      <c r="L196" s="58">
        <f>VLOOKUP($A196,'S45'!$C:$BQ,39,0)</f>
        <v>60</v>
      </c>
      <c r="M196" s="58">
        <f>VLOOKUP($A196,'S45'!$C:$BQ,40,0)</f>
        <v>93</v>
      </c>
      <c r="N196" s="58">
        <f>VLOOKUP($A196,'S45'!$C:$BQ,22,0)</f>
        <v>1231.4137450000001</v>
      </c>
      <c r="O196" s="66">
        <f>VLOOKUP($A196,'S45'!$C:$BQ,29,0)</f>
        <v>282</v>
      </c>
      <c r="P196" s="66">
        <f>VLOOKUP($A196,'S45'!$C:$BQ,30,0)</f>
        <v>585</v>
      </c>
      <c r="Q196" s="66">
        <f>VLOOKUP($A196,'S45'!$C:$BQ,52,0)</f>
        <v>75.2</v>
      </c>
      <c r="R196" s="66">
        <f>VLOOKUP($A196,'S45'!$C:$BQ,59,0)</f>
        <v>10</v>
      </c>
      <c r="S196" s="66">
        <f>VLOOKUP($A196,'S45'!$C:$BQ,60,0)</f>
        <v>27</v>
      </c>
      <c r="T196" s="58">
        <f>VLOOKUP($A196,'S46'!$C:$BQ,32,0)</f>
        <v>106.7</v>
      </c>
      <c r="U196" s="58">
        <f>VLOOKUP($A196,'S46'!$C:$BQ,39,0)</f>
        <v>60</v>
      </c>
      <c r="V196" s="58">
        <f>VLOOKUP($A196,'S46'!$C:$BQ,40,0)</f>
        <v>93</v>
      </c>
      <c r="W196" s="58">
        <f>VLOOKUP($A196,'S46'!$C:$BQ,22,0)</f>
        <v>1258.9592950000001</v>
      </c>
      <c r="X196" s="66">
        <f>VLOOKUP($A196,'S46'!$C:$BQ,29,0)</f>
        <v>255</v>
      </c>
      <c r="Y196" s="66">
        <f>VLOOKUP($A196,'S46'!$C:$BQ,30,0)</f>
        <v>557</v>
      </c>
      <c r="Z196" s="66">
        <f>VLOOKUP($A196,'S46'!$C:$BQ,52,0)</f>
        <v>76.2</v>
      </c>
      <c r="AA196" s="66">
        <f>VLOOKUP($A196,'S46'!$C:$BQ,59,0)</f>
        <v>9</v>
      </c>
      <c r="AB196" s="66">
        <f>VLOOKUP($A196,'S46'!$C:$BQ,60,0)</f>
        <v>26</v>
      </c>
      <c r="AC196" s="58" t="e">
        <f>VLOOKUP($A196,'S47'!$C:$BQ,32,0)</f>
        <v>#N/A</v>
      </c>
      <c r="AD196" s="58" t="e">
        <f>VLOOKUP($A196,'S47'!$C:$BQ,39,0)</f>
        <v>#N/A</v>
      </c>
      <c r="AE196" s="58" t="e">
        <f>VLOOKUP($A196,'S47'!$C:$BQ,40,0)</f>
        <v>#N/A</v>
      </c>
      <c r="AF196" s="58" t="e">
        <f>VLOOKUP($A196,'S47'!$C:$BQ,22,0)</f>
        <v>#N/A</v>
      </c>
      <c r="AG196" s="66" t="e">
        <f>VLOOKUP($A196,'S47'!$C:$BQ,29,0)</f>
        <v>#N/A</v>
      </c>
      <c r="AH196" s="66" t="e">
        <f>VLOOKUP($A196,'S47'!$C:$BQ,30,0)</f>
        <v>#N/A</v>
      </c>
      <c r="AI196" s="66" t="e">
        <f>VLOOKUP($A196,'S47'!$C:$BQ,52,0)</f>
        <v>#N/A</v>
      </c>
      <c r="AJ196" s="66" t="e">
        <f>VLOOKUP($A196,'S47'!$C:$BQ,59,0)</f>
        <v>#N/A</v>
      </c>
      <c r="AK196" s="66" t="e">
        <f>VLOOKUP($A196,'S47'!$C:$BQ,60,0)</f>
        <v>#N/A</v>
      </c>
      <c r="AL196" s="58" t="e">
        <f>VLOOKUP($A196,'S48'!$C:$BQ,32,0)</f>
        <v>#N/A</v>
      </c>
      <c r="AM196" s="58" t="e">
        <f>VLOOKUP($A196,'S48'!$C:$BQ,39,0)</f>
        <v>#N/A</v>
      </c>
      <c r="AN196" s="58" t="e">
        <f>VLOOKUP($A196,'S48'!$C:$BQ,40,0)</f>
        <v>#N/A</v>
      </c>
      <c r="AO196" s="58" t="e">
        <f>VLOOKUP($A196,'S48'!$C:$BQ,22,0)</f>
        <v>#N/A</v>
      </c>
      <c r="AP196" s="66" t="e">
        <f>VLOOKUP($A196,'S48'!$C:$BQ,29,0)</f>
        <v>#N/A</v>
      </c>
      <c r="AQ196" s="66" t="e">
        <f>VLOOKUP($A196,'S48'!$C:$BQ,30,0)</f>
        <v>#N/A</v>
      </c>
      <c r="AR196" s="66" t="e">
        <f>VLOOKUP($A196,'S48'!$C:$BQ,52,0)</f>
        <v>#N/A</v>
      </c>
      <c r="AS196" s="66" t="e">
        <f>VLOOKUP($A196,'S48'!$C:$BQ,59,0)</f>
        <v>#N/A</v>
      </c>
      <c r="AT196" s="66" t="e">
        <f>VLOOKUP($A196,'S48'!$C:$BQ,60,0)</f>
        <v>#N/A</v>
      </c>
      <c r="AU196" s="58" t="e">
        <f>VLOOKUP($A196,'S49'!$C:$BQ,32,0)</f>
        <v>#N/A</v>
      </c>
      <c r="AV196" s="58" t="e">
        <f>VLOOKUP($A196,'S49'!$C:$BQ,39,0)</f>
        <v>#N/A</v>
      </c>
      <c r="AW196" s="58" t="e">
        <f>VLOOKUP($A196,'S49'!$C:$BQ,40,0)</f>
        <v>#N/A</v>
      </c>
      <c r="AX196" s="58" t="e">
        <f>VLOOKUP($A196,'S49'!$C:$BQ,22,0)</f>
        <v>#N/A</v>
      </c>
      <c r="AY196" s="66" t="e">
        <f>VLOOKUP($A196,'S49'!$C:$BQ,29,0)</f>
        <v>#N/A</v>
      </c>
      <c r="AZ196" s="66" t="e">
        <f>VLOOKUP($A196,'S49'!$C:$BQ,30,0)</f>
        <v>#N/A</v>
      </c>
      <c r="BA196" s="66" t="e">
        <f>VLOOKUP($A196,'S49'!$C:$BQ,52,0)</f>
        <v>#N/A</v>
      </c>
      <c r="BB196" s="66" t="e">
        <f>VLOOKUP($A196,'S49'!$C:$BQ,59,0)</f>
        <v>#N/A</v>
      </c>
      <c r="BC196" s="66" t="e">
        <f>VLOOKUP($A196,'S49'!$C:$BQ,60,0)</f>
        <v>#N/A</v>
      </c>
      <c r="BD196" s="58" t="e">
        <f>VLOOKUP($A196,'S50'!$C:$BQ,32,0)</f>
        <v>#N/A</v>
      </c>
      <c r="BE196" s="58" t="e">
        <f>VLOOKUP($A196,'S50'!$C:$BQ,39,0)</f>
        <v>#N/A</v>
      </c>
      <c r="BF196" s="58" t="e">
        <f>VLOOKUP($A196,'S50'!$C:$BQ,40,0)</f>
        <v>#N/A</v>
      </c>
      <c r="BG196" s="58" t="e">
        <f>VLOOKUP($A196,'S50'!$C:$BQ,22,0)</f>
        <v>#N/A</v>
      </c>
      <c r="BH196" s="66" t="e">
        <f>VLOOKUP($A196,'S50'!$C:$BQ,29,0)</f>
        <v>#N/A</v>
      </c>
      <c r="BI196" s="66" t="e">
        <f>VLOOKUP($A196,'S50'!$C:$BQ,30,0)</f>
        <v>#N/A</v>
      </c>
      <c r="BJ196" s="66" t="e">
        <f>VLOOKUP($A196,'S50'!$C:$BQ,52,0)</f>
        <v>#N/A</v>
      </c>
      <c r="BK196" s="66" t="e">
        <f>VLOOKUP($A196,'S50'!$C:$BQ,59,0)</f>
        <v>#N/A</v>
      </c>
      <c r="BL196" s="66" t="e">
        <f>VLOOKUP($A196,'S50'!$C:$BQ,60,0)</f>
        <v>#N/A</v>
      </c>
    </row>
    <row r="197" spans="1:64" x14ac:dyDescent="0.2">
      <c r="A197" s="57" t="s">
        <v>265</v>
      </c>
      <c r="B197" s="58">
        <f>VLOOKUP($A197,'S0 remplacer avec S44'!$C:$BQ,32,0)</f>
        <v>155.9</v>
      </c>
      <c r="C197" s="58">
        <f>VLOOKUP($A197,'S0 remplacer avec S44'!$C:$BQ,39,0)</f>
        <v>14</v>
      </c>
      <c r="D197" s="58">
        <f>VLOOKUP($A197,'S0 remplacer avec S44'!$C:$BQ,40,0)</f>
        <v>48</v>
      </c>
      <c r="E197" s="58">
        <f>VLOOKUP($A197,'S0 remplacer avec S44'!$C:$BQ,22,0)</f>
        <v>1708.4290699999999</v>
      </c>
      <c r="F197" s="66">
        <f>VLOOKUP($A197,'S0 remplacer avec S44'!$C:$BQ,29,0)</f>
        <v>0</v>
      </c>
      <c r="G197" s="66">
        <f>VLOOKUP($A197,'S0 remplacer avec S44'!$C:$BQ,30,0)</f>
        <v>143</v>
      </c>
      <c r="H197" s="66">
        <f>VLOOKUP($A197,'S0 remplacer avec S44'!$C:$BQ,52,0)</f>
        <v>98.4</v>
      </c>
      <c r="I197" s="66">
        <f>VLOOKUP($A197,'S0 remplacer avec S44'!$C:$BQ,59,0)</f>
        <v>0</v>
      </c>
      <c r="J197" s="66">
        <f>VLOOKUP($A197,'S0 remplacer avec S44'!$C:$BQ,60,0)</f>
        <v>5</v>
      </c>
      <c r="K197" s="58">
        <f>VLOOKUP($A197,'S45'!$C:$BQ,32,0)</f>
        <v>163.19999999999999</v>
      </c>
      <c r="L197" s="58">
        <f>VLOOKUP($A197,'S45'!$C:$BQ,39,0)</f>
        <v>7</v>
      </c>
      <c r="M197" s="58">
        <f>VLOOKUP($A197,'S45'!$C:$BQ,40,0)</f>
        <v>41</v>
      </c>
      <c r="N197" s="58">
        <f>VLOOKUP($A197,'S45'!$C:$BQ,22,0)</f>
        <v>1763.72531</v>
      </c>
      <c r="O197" s="66">
        <f>VLOOKUP($A197,'S45'!$C:$BQ,29,0)</f>
        <v>0</v>
      </c>
      <c r="P197" s="66">
        <f>VLOOKUP($A197,'S45'!$C:$BQ,30,0)</f>
        <v>88</v>
      </c>
      <c r="Q197" s="66">
        <f>VLOOKUP($A197,'S45'!$C:$BQ,52,0)</f>
        <v>101.4</v>
      </c>
      <c r="R197" s="66">
        <f>VLOOKUP($A197,'S45'!$C:$BQ,59,0)</f>
        <v>0</v>
      </c>
      <c r="S197" s="66">
        <f>VLOOKUP($A197,'S45'!$C:$BQ,60,0)</f>
        <v>2</v>
      </c>
      <c r="T197" s="58">
        <f>VLOOKUP($A197,'S46'!$C:$BQ,32,0)</f>
        <v>162.80000000000001</v>
      </c>
      <c r="U197" s="58">
        <f>VLOOKUP($A197,'S46'!$C:$BQ,39,0)</f>
        <v>7</v>
      </c>
      <c r="V197" s="58">
        <f>VLOOKUP($A197,'S46'!$C:$BQ,40,0)</f>
        <v>41</v>
      </c>
      <c r="W197" s="58">
        <f>VLOOKUP($A197,'S46'!$C:$BQ,22,0)</f>
        <v>1734.34229</v>
      </c>
      <c r="X197" s="66">
        <f>VLOOKUP($A197,'S46'!$C:$BQ,29,0)</f>
        <v>0</v>
      </c>
      <c r="Y197" s="66">
        <f>VLOOKUP($A197,'S46'!$C:$BQ,30,0)</f>
        <v>117</v>
      </c>
      <c r="Z197" s="66">
        <f>VLOOKUP($A197,'S46'!$C:$BQ,52,0)</f>
        <v>101.4</v>
      </c>
      <c r="AA197" s="66">
        <f>VLOOKUP($A197,'S46'!$C:$BQ,59,0)</f>
        <v>0</v>
      </c>
      <c r="AB197" s="66">
        <f>VLOOKUP($A197,'S46'!$C:$BQ,60,0)</f>
        <v>2</v>
      </c>
      <c r="AC197" s="58" t="e">
        <f>VLOOKUP($A197,'S47'!$C:$BQ,32,0)</f>
        <v>#N/A</v>
      </c>
      <c r="AD197" s="58" t="e">
        <f>VLOOKUP($A197,'S47'!$C:$BQ,39,0)</f>
        <v>#N/A</v>
      </c>
      <c r="AE197" s="58" t="e">
        <f>VLOOKUP($A197,'S47'!$C:$BQ,40,0)</f>
        <v>#N/A</v>
      </c>
      <c r="AF197" s="58" t="e">
        <f>VLOOKUP($A197,'S47'!$C:$BQ,22,0)</f>
        <v>#N/A</v>
      </c>
      <c r="AG197" s="66" t="e">
        <f>VLOOKUP($A197,'S47'!$C:$BQ,29,0)</f>
        <v>#N/A</v>
      </c>
      <c r="AH197" s="66" t="e">
        <f>VLOOKUP($A197,'S47'!$C:$BQ,30,0)</f>
        <v>#N/A</v>
      </c>
      <c r="AI197" s="66" t="e">
        <f>VLOOKUP($A197,'S47'!$C:$BQ,52,0)</f>
        <v>#N/A</v>
      </c>
      <c r="AJ197" s="66" t="e">
        <f>VLOOKUP($A197,'S47'!$C:$BQ,59,0)</f>
        <v>#N/A</v>
      </c>
      <c r="AK197" s="66" t="e">
        <f>VLOOKUP($A197,'S47'!$C:$BQ,60,0)</f>
        <v>#N/A</v>
      </c>
      <c r="AL197" s="58" t="e">
        <f>VLOOKUP($A197,'S48'!$C:$BQ,32,0)</f>
        <v>#N/A</v>
      </c>
      <c r="AM197" s="58" t="e">
        <f>VLOOKUP($A197,'S48'!$C:$BQ,39,0)</f>
        <v>#N/A</v>
      </c>
      <c r="AN197" s="58" t="e">
        <f>VLOOKUP($A197,'S48'!$C:$BQ,40,0)</f>
        <v>#N/A</v>
      </c>
      <c r="AO197" s="58" t="e">
        <f>VLOOKUP($A197,'S48'!$C:$BQ,22,0)</f>
        <v>#N/A</v>
      </c>
      <c r="AP197" s="66" t="e">
        <f>VLOOKUP($A197,'S48'!$C:$BQ,29,0)</f>
        <v>#N/A</v>
      </c>
      <c r="AQ197" s="66" t="e">
        <f>VLOOKUP($A197,'S48'!$C:$BQ,30,0)</f>
        <v>#N/A</v>
      </c>
      <c r="AR197" s="66" t="e">
        <f>VLOOKUP($A197,'S48'!$C:$BQ,52,0)</f>
        <v>#N/A</v>
      </c>
      <c r="AS197" s="66" t="e">
        <f>VLOOKUP($A197,'S48'!$C:$BQ,59,0)</f>
        <v>#N/A</v>
      </c>
      <c r="AT197" s="66" t="e">
        <f>VLOOKUP($A197,'S48'!$C:$BQ,60,0)</f>
        <v>#N/A</v>
      </c>
      <c r="AU197" s="58" t="e">
        <f>VLOOKUP($A197,'S49'!$C:$BQ,32,0)</f>
        <v>#N/A</v>
      </c>
      <c r="AV197" s="58" t="e">
        <f>VLOOKUP($A197,'S49'!$C:$BQ,39,0)</f>
        <v>#N/A</v>
      </c>
      <c r="AW197" s="58" t="e">
        <f>VLOOKUP($A197,'S49'!$C:$BQ,40,0)</f>
        <v>#N/A</v>
      </c>
      <c r="AX197" s="58" t="e">
        <f>VLOOKUP($A197,'S49'!$C:$BQ,22,0)</f>
        <v>#N/A</v>
      </c>
      <c r="AY197" s="66" t="e">
        <f>VLOOKUP($A197,'S49'!$C:$BQ,29,0)</f>
        <v>#N/A</v>
      </c>
      <c r="AZ197" s="66" t="e">
        <f>VLOOKUP($A197,'S49'!$C:$BQ,30,0)</f>
        <v>#N/A</v>
      </c>
      <c r="BA197" s="66" t="e">
        <f>VLOOKUP($A197,'S49'!$C:$BQ,52,0)</f>
        <v>#N/A</v>
      </c>
      <c r="BB197" s="66" t="e">
        <f>VLOOKUP($A197,'S49'!$C:$BQ,59,0)</f>
        <v>#N/A</v>
      </c>
      <c r="BC197" s="66" t="e">
        <f>VLOOKUP($A197,'S49'!$C:$BQ,60,0)</f>
        <v>#N/A</v>
      </c>
      <c r="BD197" s="58" t="e">
        <f>VLOOKUP($A197,'S50'!$C:$BQ,32,0)</f>
        <v>#N/A</v>
      </c>
      <c r="BE197" s="58" t="e">
        <f>VLOOKUP($A197,'S50'!$C:$BQ,39,0)</f>
        <v>#N/A</v>
      </c>
      <c r="BF197" s="58" t="e">
        <f>VLOOKUP($A197,'S50'!$C:$BQ,40,0)</f>
        <v>#N/A</v>
      </c>
      <c r="BG197" s="58" t="e">
        <f>VLOOKUP($A197,'S50'!$C:$BQ,22,0)</f>
        <v>#N/A</v>
      </c>
      <c r="BH197" s="66" t="e">
        <f>VLOOKUP($A197,'S50'!$C:$BQ,29,0)</f>
        <v>#N/A</v>
      </c>
      <c r="BI197" s="66" t="e">
        <f>VLOOKUP($A197,'S50'!$C:$BQ,30,0)</f>
        <v>#N/A</v>
      </c>
      <c r="BJ197" s="66" t="e">
        <f>VLOOKUP($A197,'S50'!$C:$BQ,52,0)</f>
        <v>#N/A</v>
      </c>
      <c r="BK197" s="66" t="e">
        <f>VLOOKUP($A197,'S50'!$C:$BQ,59,0)</f>
        <v>#N/A</v>
      </c>
      <c r="BL197" s="66" t="e">
        <f>VLOOKUP($A197,'S50'!$C:$BQ,60,0)</f>
        <v>#N/A</v>
      </c>
    </row>
    <row r="198" spans="1:64" x14ac:dyDescent="0.2">
      <c r="A198" s="57" t="s">
        <v>266</v>
      </c>
      <c r="B198" s="58">
        <f>VLOOKUP($A198,'S0 remplacer avec S44'!$C:$BQ,32,0)</f>
        <v>221.5</v>
      </c>
      <c r="C198" s="58">
        <f>VLOOKUP($A198,'S0 remplacer avec S44'!$C:$BQ,39,0)</f>
        <v>23</v>
      </c>
      <c r="D198" s="58">
        <f>VLOOKUP($A198,'S0 remplacer avec S44'!$C:$BQ,40,0)</f>
        <v>72</v>
      </c>
      <c r="E198" s="58">
        <f>VLOOKUP($A198,'S0 remplacer avec S44'!$C:$BQ,22,0)</f>
        <v>2057.5146</v>
      </c>
      <c r="F198" s="66">
        <f>VLOOKUP($A198,'S0 remplacer avec S44'!$C:$BQ,29,0)</f>
        <v>163</v>
      </c>
      <c r="G198" s="66">
        <f>VLOOKUP($A198,'S0 remplacer avec S44'!$C:$BQ,30,0)</f>
        <v>607</v>
      </c>
      <c r="H198" s="66">
        <f>VLOOKUP($A198,'S0 remplacer avec S44'!$C:$BQ,52,0)</f>
        <v>146.19999999999999</v>
      </c>
      <c r="I198" s="66">
        <f>VLOOKUP($A198,'S0 remplacer avec S44'!$C:$BQ,59,0)</f>
        <v>0</v>
      </c>
      <c r="J198" s="66">
        <f>VLOOKUP($A198,'S0 remplacer avec S44'!$C:$BQ,60,0)</f>
        <v>3</v>
      </c>
      <c r="K198" s="58">
        <f>VLOOKUP($A198,'S45'!$C:$BQ,32,0)</f>
        <v>225</v>
      </c>
      <c r="L198" s="58">
        <f>VLOOKUP($A198,'S45'!$C:$BQ,39,0)</f>
        <v>20</v>
      </c>
      <c r="M198" s="58">
        <f>VLOOKUP($A198,'S45'!$C:$BQ,40,0)</f>
        <v>68</v>
      </c>
      <c r="N198" s="58">
        <f>VLOOKUP($A198,'S45'!$C:$BQ,22,0)</f>
        <v>2038.5309199999999</v>
      </c>
      <c r="O198" s="66">
        <f>VLOOKUP($A198,'S45'!$C:$BQ,29,0)</f>
        <v>182</v>
      </c>
      <c r="P198" s="66">
        <f>VLOOKUP($A198,'S45'!$C:$BQ,30,0)</f>
        <v>626</v>
      </c>
      <c r="Q198" s="66">
        <f>VLOOKUP($A198,'S45'!$C:$BQ,52,0)</f>
        <v>146.19999999999999</v>
      </c>
      <c r="R198" s="66">
        <f>VLOOKUP($A198,'S45'!$C:$BQ,59,0)</f>
        <v>0</v>
      </c>
      <c r="S198" s="66">
        <f>VLOOKUP($A198,'S45'!$C:$BQ,60,0)</f>
        <v>3</v>
      </c>
      <c r="T198" s="58">
        <f>VLOOKUP($A198,'S46'!$C:$BQ,32,0)</f>
        <v>222.5</v>
      </c>
      <c r="U198" s="58">
        <f>VLOOKUP($A198,'S46'!$C:$BQ,39,0)</f>
        <v>22</v>
      </c>
      <c r="V198" s="58">
        <f>VLOOKUP($A198,'S46'!$C:$BQ,40,0)</f>
        <v>71</v>
      </c>
      <c r="W198" s="58">
        <f>VLOOKUP($A198,'S46'!$C:$BQ,22,0)</f>
        <v>2058.4745200000002</v>
      </c>
      <c r="X198" s="66">
        <f>VLOOKUP($A198,'S46'!$C:$BQ,29,0)</f>
        <v>162</v>
      </c>
      <c r="Y198" s="66">
        <f>VLOOKUP($A198,'S46'!$C:$BQ,30,0)</f>
        <v>606</v>
      </c>
      <c r="Z198" s="66">
        <f>VLOOKUP($A198,'S46'!$C:$BQ,52,0)</f>
        <v>146.19999999999999</v>
      </c>
      <c r="AA198" s="66">
        <f>VLOOKUP($A198,'S46'!$C:$BQ,59,0)</f>
        <v>0</v>
      </c>
      <c r="AB198" s="66">
        <f>VLOOKUP($A198,'S46'!$C:$BQ,60,0)</f>
        <v>3</v>
      </c>
      <c r="AC198" s="58" t="e">
        <f>VLOOKUP($A198,'S47'!$C:$BQ,32,0)</f>
        <v>#N/A</v>
      </c>
      <c r="AD198" s="58" t="e">
        <f>VLOOKUP($A198,'S47'!$C:$BQ,39,0)</f>
        <v>#N/A</v>
      </c>
      <c r="AE198" s="58" t="e">
        <f>VLOOKUP($A198,'S47'!$C:$BQ,40,0)</f>
        <v>#N/A</v>
      </c>
      <c r="AF198" s="58" t="e">
        <f>VLOOKUP($A198,'S47'!$C:$BQ,22,0)</f>
        <v>#N/A</v>
      </c>
      <c r="AG198" s="66" t="e">
        <f>VLOOKUP($A198,'S47'!$C:$BQ,29,0)</f>
        <v>#N/A</v>
      </c>
      <c r="AH198" s="66" t="e">
        <f>VLOOKUP($A198,'S47'!$C:$BQ,30,0)</f>
        <v>#N/A</v>
      </c>
      <c r="AI198" s="66" t="e">
        <f>VLOOKUP($A198,'S47'!$C:$BQ,52,0)</f>
        <v>#N/A</v>
      </c>
      <c r="AJ198" s="66" t="e">
        <f>VLOOKUP($A198,'S47'!$C:$BQ,59,0)</f>
        <v>#N/A</v>
      </c>
      <c r="AK198" s="66" t="e">
        <f>VLOOKUP($A198,'S47'!$C:$BQ,60,0)</f>
        <v>#N/A</v>
      </c>
      <c r="AL198" s="58" t="e">
        <f>VLOOKUP($A198,'S48'!$C:$BQ,32,0)</f>
        <v>#N/A</v>
      </c>
      <c r="AM198" s="58" t="e">
        <f>VLOOKUP($A198,'S48'!$C:$BQ,39,0)</f>
        <v>#N/A</v>
      </c>
      <c r="AN198" s="58" t="e">
        <f>VLOOKUP($A198,'S48'!$C:$BQ,40,0)</f>
        <v>#N/A</v>
      </c>
      <c r="AO198" s="58" t="e">
        <f>VLOOKUP($A198,'S48'!$C:$BQ,22,0)</f>
        <v>#N/A</v>
      </c>
      <c r="AP198" s="66" t="e">
        <f>VLOOKUP($A198,'S48'!$C:$BQ,29,0)</f>
        <v>#N/A</v>
      </c>
      <c r="AQ198" s="66" t="e">
        <f>VLOOKUP($A198,'S48'!$C:$BQ,30,0)</f>
        <v>#N/A</v>
      </c>
      <c r="AR198" s="66" t="e">
        <f>VLOOKUP($A198,'S48'!$C:$BQ,52,0)</f>
        <v>#N/A</v>
      </c>
      <c r="AS198" s="66" t="e">
        <f>VLOOKUP($A198,'S48'!$C:$BQ,59,0)</f>
        <v>#N/A</v>
      </c>
      <c r="AT198" s="66" t="e">
        <f>VLOOKUP($A198,'S48'!$C:$BQ,60,0)</f>
        <v>#N/A</v>
      </c>
      <c r="AU198" s="58" t="e">
        <f>VLOOKUP($A198,'S49'!$C:$BQ,32,0)</f>
        <v>#N/A</v>
      </c>
      <c r="AV198" s="58" t="e">
        <f>VLOOKUP($A198,'S49'!$C:$BQ,39,0)</f>
        <v>#N/A</v>
      </c>
      <c r="AW198" s="58" t="e">
        <f>VLOOKUP($A198,'S49'!$C:$BQ,40,0)</f>
        <v>#N/A</v>
      </c>
      <c r="AX198" s="58" t="e">
        <f>VLOOKUP($A198,'S49'!$C:$BQ,22,0)</f>
        <v>#N/A</v>
      </c>
      <c r="AY198" s="66" t="e">
        <f>VLOOKUP($A198,'S49'!$C:$BQ,29,0)</f>
        <v>#N/A</v>
      </c>
      <c r="AZ198" s="66" t="e">
        <f>VLOOKUP($A198,'S49'!$C:$BQ,30,0)</f>
        <v>#N/A</v>
      </c>
      <c r="BA198" s="66" t="e">
        <f>VLOOKUP($A198,'S49'!$C:$BQ,52,0)</f>
        <v>#N/A</v>
      </c>
      <c r="BB198" s="66" t="e">
        <f>VLOOKUP($A198,'S49'!$C:$BQ,59,0)</f>
        <v>#N/A</v>
      </c>
      <c r="BC198" s="66" t="e">
        <f>VLOOKUP($A198,'S49'!$C:$BQ,60,0)</f>
        <v>#N/A</v>
      </c>
      <c r="BD198" s="58" t="e">
        <f>VLOOKUP($A198,'S50'!$C:$BQ,32,0)</f>
        <v>#N/A</v>
      </c>
      <c r="BE198" s="58" t="e">
        <f>VLOOKUP($A198,'S50'!$C:$BQ,39,0)</f>
        <v>#N/A</v>
      </c>
      <c r="BF198" s="58" t="e">
        <f>VLOOKUP($A198,'S50'!$C:$BQ,40,0)</f>
        <v>#N/A</v>
      </c>
      <c r="BG198" s="58" t="e">
        <f>VLOOKUP($A198,'S50'!$C:$BQ,22,0)</f>
        <v>#N/A</v>
      </c>
      <c r="BH198" s="66" t="e">
        <f>VLOOKUP($A198,'S50'!$C:$BQ,29,0)</f>
        <v>#N/A</v>
      </c>
      <c r="BI198" s="66" t="e">
        <f>VLOOKUP($A198,'S50'!$C:$BQ,30,0)</f>
        <v>#N/A</v>
      </c>
      <c r="BJ198" s="66" t="e">
        <f>VLOOKUP($A198,'S50'!$C:$BQ,52,0)</f>
        <v>#N/A</v>
      </c>
      <c r="BK198" s="66" t="e">
        <f>VLOOKUP($A198,'S50'!$C:$BQ,59,0)</f>
        <v>#N/A</v>
      </c>
      <c r="BL198" s="66" t="e">
        <f>VLOOKUP($A198,'S50'!$C:$BQ,60,0)</f>
        <v>#N/A</v>
      </c>
    </row>
    <row r="199" spans="1:64" x14ac:dyDescent="0.2">
      <c r="A199" s="57" t="s">
        <v>267</v>
      </c>
      <c r="B199" s="58">
        <f>VLOOKUP($A199,'S0 remplacer avec S44'!$C:$BQ,32,0)</f>
        <v>191.65</v>
      </c>
      <c r="C199" s="58">
        <f>VLOOKUP($A199,'S0 remplacer avec S44'!$C:$BQ,39,0)</f>
        <v>13</v>
      </c>
      <c r="D199" s="58">
        <f>VLOOKUP($A199,'S0 remplacer avec S44'!$C:$BQ,40,0)</f>
        <v>54</v>
      </c>
      <c r="E199" s="58">
        <f>VLOOKUP($A199,'S0 remplacer avec S44'!$C:$BQ,22,0)</f>
        <v>1933.5015450000001</v>
      </c>
      <c r="F199" s="66">
        <f>VLOOKUP($A199,'S0 remplacer avec S44'!$C:$BQ,29,0)</f>
        <v>0</v>
      </c>
      <c r="G199" s="66">
        <f>VLOOKUP($A199,'S0 remplacer avec S44'!$C:$BQ,30,0)</f>
        <v>294</v>
      </c>
      <c r="H199" s="66">
        <f>VLOOKUP($A199,'S0 remplacer avec S44'!$C:$BQ,52,0)</f>
        <v>122.8</v>
      </c>
      <c r="I199" s="66">
        <f>VLOOKUP($A199,'S0 remplacer avec S44'!$C:$BQ,59,0)</f>
        <v>0</v>
      </c>
      <c r="J199" s="66">
        <f>VLOOKUP($A199,'S0 remplacer avec S44'!$C:$BQ,60,0)</f>
        <v>2</v>
      </c>
      <c r="K199" s="58">
        <f>VLOOKUP($A199,'S45'!$C:$BQ,32,0)</f>
        <v>198.65</v>
      </c>
      <c r="L199" s="58">
        <f>VLOOKUP($A199,'S45'!$C:$BQ,39,0)</f>
        <v>6</v>
      </c>
      <c r="M199" s="58">
        <f>VLOOKUP($A199,'S45'!$C:$BQ,40,0)</f>
        <v>47</v>
      </c>
      <c r="N199" s="58">
        <f>VLOOKUP($A199,'S45'!$C:$BQ,22,0)</f>
        <v>1944.127105</v>
      </c>
      <c r="O199" s="66">
        <f>VLOOKUP($A199,'S45'!$C:$BQ,29,0)</f>
        <v>0</v>
      </c>
      <c r="P199" s="66">
        <f>VLOOKUP($A199,'S45'!$C:$BQ,30,0)</f>
        <v>284</v>
      </c>
      <c r="Q199" s="66">
        <f>VLOOKUP($A199,'S45'!$C:$BQ,52,0)</f>
        <v>124.8</v>
      </c>
      <c r="R199" s="66">
        <f>VLOOKUP($A199,'S45'!$C:$BQ,59,0)</f>
        <v>0</v>
      </c>
      <c r="S199" s="66">
        <f>VLOOKUP($A199,'S45'!$C:$BQ,60,0)</f>
        <v>0</v>
      </c>
      <c r="T199" s="58">
        <f>VLOOKUP($A199,'S46'!$C:$BQ,32,0)</f>
        <v>198.15</v>
      </c>
      <c r="U199" s="58">
        <f>VLOOKUP($A199,'S46'!$C:$BQ,39,0)</f>
        <v>6</v>
      </c>
      <c r="V199" s="58">
        <f>VLOOKUP($A199,'S46'!$C:$BQ,40,0)</f>
        <v>47</v>
      </c>
      <c r="W199" s="58">
        <f>VLOOKUP($A199,'S46'!$C:$BQ,22,0)</f>
        <v>1953.1631050000001</v>
      </c>
      <c r="X199" s="66">
        <f>VLOOKUP($A199,'S46'!$C:$BQ,29,0)</f>
        <v>0</v>
      </c>
      <c r="Y199" s="66">
        <f>VLOOKUP($A199,'S46'!$C:$BQ,30,0)</f>
        <v>275</v>
      </c>
      <c r="Z199" s="66">
        <f>VLOOKUP($A199,'S46'!$C:$BQ,52,0)</f>
        <v>124.8</v>
      </c>
      <c r="AA199" s="66">
        <f>VLOOKUP($A199,'S46'!$C:$BQ,59,0)</f>
        <v>0</v>
      </c>
      <c r="AB199" s="66">
        <f>VLOOKUP($A199,'S46'!$C:$BQ,60,0)</f>
        <v>0</v>
      </c>
      <c r="AC199" s="58" t="e">
        <f>VLOOKUP($A199,'S47'!$C:$BQ,32,0)</f>
        <v>#N/A</v>
      </c>
      <c r="AD199" s="58" t="e">
        <f>VLOOKUP($A199,'S47'!$C:$BQ,39,0)</f>
        <v>#N/A</v>
      </c>
      <c r="AE199" s="58" t="e">
        <f>VLOOKUP($A199,'S47'!$C:$BQ,40,0)</f>
        <v>#N/A</v>
      </c>
      <c r="AF199" s="58" t="e">
        <f>VLOOKUP($A199,'S47'!$C:$BQ,22,0)</f>
        <v>#N/A</v>
      </c>
      <c r="AG199" s="66" t="e">
        <f>VLOOKUP($A199,'S47'!$C:$BQ,29,0)</f>
        <v>#N/A</v>
      </c>
      <c r="AH199" s="66" t="e">
        <f>VLOOKUP($A199,'S47'!$C:$BQ,30,0)</f>
        <v>#N/A</v>
      </c>
      <c r="AI199" s="66" t="e">
        <f>VLOOKUP($A199,'S47'!$C:$BQ,52,0)</f>
        <v>#N/A</v>
      </c>
      <c r="AJ199" s="66" t="e">
        <f>VLOOKUP($A199,'S47'!$C:$BQ,59,0)</f>
        <v>#N/A</v>
      </c>
      <c r="AK199" s="66" t="e">
        <f>VLOOKUP($A199,'S47'!$C:$BQ,60,0)</f>
        <v>#N/A</v>
      </c>
      <c r="AL199" s="58" t="e">
        <f>VLOOKUP($A199,'S48'!$C:$BQ,32,0)</f>
        <v>#N/A</v>
      </c>
      <c r="AM199" s="58" t="e">
        <f>VLOOKUP($A199,'S48'!$C:$BQ,39,0)</f>
        <v>#N/A</v>
      </c>
      <c r="AN199" s="58" t="e">
        <f>VLOOKUP($A199,'S48'!$C:$BQ,40,0)</f>
        <v>#N/A</v>
      </c>
      <c r="AO199" s="58" t="e">
        <f>VLOOKUP($A199,'S48'!$C:$BQ,22,0)</f>
        <v>#N/A</v>
      </c>
      <c r="AP199" s="66" t="e">
        <f>VLOOKUP($A199,'S48'!$C:$BQ,29,0)</f>
        <v>#N/A</v>
      </c>
      <c r="AQ199" s="66" t="e">
        <f>VLOOKUP($A199,'S48'!$C:$BQ,30,0)</f>
        <v>#N/A</v>
      </c>
      <c r="AR199" s="66" t="e">
        <f>VLOOKUP($A199,'S48'!$C:$BQ,52,0)</f>
        <v>#N/A</v>
      </c>
      <c r="AS199" s="66" t="e">
        <f>VLOOKUP($A199,'S48'!$C:$BQ,59,0)</f>
        <v>#N/A</v>
      </c>
      <c r="AT199" s="66" t="e">
        <f>VLOOKUP($A199,'S48'!$C:$BQ,60,0)</f>
        <v>#N/A</v>
      </c>
      <c r="AU199" s="58" t="e">
        <f>VLOOKUP($A199,'S49'!$C:$BQ,32,0)</f>
        <v>#N/A</v>
      </c>
      <c r="AV199" s="58" t="e">
        <f>VLOOKUP($A199,'S49'!$C:$BQ,39,0)</f>
        <v>#N/A</v>
      </c>
      <c r="AW199" s="58" t="e">
        <f>VLOOKUP($A199,'S49'!$C:$BQ,40,0)</f>
        <v>#N/A</v>
      </c>
      <c r="AX199" s="58" t="e">
        <f>VLOOKUP($A199,'S49'!$C:$BQ,22,0)</f>
        <v>#N/A</v>
      </c>
      <c r="AY199" s="66" t="e">
        <f>VLOOKUP($A199,'S49'!$C:$BQ,29,0)</f>
        <v>#N/A</v>
      </c>
      <c r="AZ199" s="66" t="e">
        <f>VLOOKUP($A199,'S49'!$C:$BQ,30,0)</f>
        <v>#N/A</v>
      </c>
      <c r="BA199" s="66" t="e">
        <f>VLOOKUP($A199,'S49'!$C:$BQ,52,0)</f>
        <v>#N/A</v>
      </c>
      <c r="BB199" s="66" t="e">
        <f>VLOOKUP($A199,'S49'!$C:$BQ,59,0)</f>
        <v>#N/A</v>
      </c>
      <c r="BC199" s="66" t="e">
        <f>VLOOKUP($A199,'S49'!$C:$BQ,60,0)</f>
        <v>#N/A</v>
      </c>
      <c r="BD199" s="58" t="e">
        <f>VLOOKUP($A199,'S50'!$C:$BQ,32,0)</f>
        <v>#N/A</v>
      </c>
      <c r="BE199" s="58" t="e">
        <f>VLOOKUP($A199,'S50'!$C:$BQ,39,0)</f>
        <v>#N/A</v>
      </c>
      <c r="BF199" s="58" t="e">
        <f>VLOOKUP($A199,'S50'!$C:$BQ,40,0)</f>
        <v>#N/A</v>
      </c>
      <c r="BG199" s="58" t="e">
        <f>VLOOKUP($A199,'S50'!$C:$BQ,22,0)</f>
        <v>#N/A</v>
      </c>
      <c r="BH199" s="66" t="e">
        <f>VLOOKUP($A199,'S50'!$C:$BQ,29,0)</f>
        <v>#N/A</v>
      </c>
      <c r="BI199" s="66" t="e">
        <f>VLOOKUP($A199,'S50'!$C:$BQ,30,0)</f>
        <v>#N/A</v>
      </c>
      <c r="BJ199" s="66" t="e">
        <f>VLOOKUP($A199,'S50'!$C:$BQ,52,0)</f>
        <v>#N/A</v>
      </c>
      <c r="BK199" s="66" t="e">
        <f>VLOOKUP($A199,'S50'!$C:$BQ,59,0)</f>
        <v>#N/A</v>
      </c>
      <c r="BL199" s="66" t="e">
        <f>VLOOKUP($A199,'S50'!$C:$BQ,60,0)</f>
        <v>#N/A</v>
      </c>
    </row>
    <row r="200" spans="1:64" x14ac:dyDescent="0.2">
      <c r="A200" s="57" t="s">
        <v>268</v>
      </c>
      <c r="B200" s="58">
        <f>VLOOKUP($A200,'S0 remplacer avec S44'!$C:$BQ,32,0)</f>
        <v>95.7</v>
      </c>
      <c r="C200" s="58">
        <f>VLOOKUP($A200,'S0 remplacer avec S44'!$C:$BQ,39,0)</f>
        <v>6</v>
      </c>
      <c r="D200" s="58">
        <f>VLOOKUP($A200,'S0 remplacer avec S44'!$C:$BQ,40,0)</f>
        <v>26</v>
      </c>
      <c r="E200" s="58">
        <f>VLOOKUP($A200,'S0 remplacer avec S44'!$C:$BQ,22,0)</f>
        <v>1481.2113300000001</v>
      </c>
      <c r="F200" s="66">
        <f>VLOOKUP($A200,'S0 remplacer avec S44'!$C:$BQ,29,0)</f>
        <v>0</v>
      </c>
      <c r="G200" s="66">
        <f>VLOOKUP($A200,'S0 remplacer avec S44'!$C:$BQ,30,0)</f>
        <v>0</v>
      </c>
      <c r="H200" s="66">
        <f>VLOOKUP($A200,'S0 remplacer avec S44'!$C:$BQ,52,0)</f>
        <v>62.6</v>
      </c>
      <c r="I200" s="66">
        <f>VLOOKUP($A200,'S0 remplacer avec S44'!$C:$BQ,59,0)</f>
        <v>0</v>
      </c>
      <c r="J200" s="66">
        <f>VLOOKUP($A200,'S0 remplacer avec S44'!$C:$BQ,60,0)</f>
        <v>0</v>
      </c>
      <c r="K200" s="58">
        <f>VLOOKUP($A200,'S45'!$C:$BQ,32,0)</f>
        <v>93.7</v>
      </c>
      <c r="L200" s="58">
        <f>VLOOKUP($A200,'S45'!$C:$BQ,39,0)</f>
        <v>8</v>
      </c>
      <c r="M200" s="58">
        <f>VLOOKUP($A200,'S45'!$C:$BQ,40,0)</f>
        <v>28</v>
      </c>
      <c r="N200" s="58">
        <f>VLOOKUP($A200,'S45'!$C:$BQ,22,0)</f>
        <v>1533.7103300000001</v>
      </c>
      <c r="O200" s="66">
        <f>VLOOKUP($A200,'S45'!$C:$BQ,29,0)</f>
        <v>0</v>
      </c>
      <c r="P200" s="66">
        <f>VLOOKUP($A200,'S45'!$C:$BQ,30,0)</f>
        <v>0</v>
      </c>
      <c r="Q200" s="66">
        <f>VLOOKUP($A200,'S45'!$C:$BQ,52,0)</f>
        <v>64.599999999999994</v>
      </c>
      <c r="R200" s="66">
        <f>VLOOKUP($A200,'S45'!$C:$BQ,59,0)</f>
        <v>0</v>
      </c>
      <c r="S200" s="66">
        <f>VLOOKUP($A200,'S45'!$C:$BQ,60,0)</f>
        <v>0</v>
      </c>
      <c r="T200" s="58">
        <f>VLOOKUP($A200,'S46'!$C:$BQ,32,0)</f>
        <v>95.7</v>
      </c>
      <c r="U200" s="58">
        <f>VLOOKUP($A200,'S46'!$C:$BQ,39,0)</f>
        <v>6</v>
      </c>
      <c r="V200" s="58">
        <f>VLOOKUP($A200,'S46'!$C:$BQ,40,0)</f>
        <v>26</v>
      </c>
      <c r="W200" s="58">
        <f>VLOOKUP($A200,'S46'!$C:$BQ,22,0)</f>
        <v>1535.12033</v>
      </c>
      <c r="X200" s="66">
        <f>VLOOKUP($A200,'S46'!$C:$BQ,29,0)</f>
        <v>0</v>
      </c>
      <c r="Y200" s="66">
        <f>VLOOKUP($A200,'S46'!$C:$BQ,30,0)</f>
        <v>0</v>
      </c>
      <c r="Z200" s="66">
        <f>VLOOKUP($A200,'S46'!$C:$BQ,52,0)</f>
        <v>65.599999999999994</v>
      </c>
      <c r="AA200" s="66">
        <f>VLOOKUP($A200,'S46'!$C:$BQ,59,0)</f>
        <v>0</v>
      </c>
      <c r="AB200" s="66">
        <f>VLOOKUP($A200,'S46'!$C:$BQ,60,0)</f>
        <v>0</v>
      </c>
      <c r="AC200" s="58" t="e">
        <f>VLOOKUP($A200,'S47'!$C:$BQ,32,0)</f>
        <v>#N/A</v>
      </c>
      <c r="AD200" s="58" t="e">
        <f>VLOOKUP($A200,'S47'!$C:$BQ,39,0)</f>
        <v>#N/A</v>
      </c>
      <c r="AE200" s="58" t="e">
        <f>VLOOKUP($A200,'S47'!$C:$BQ,40,0)</f>
        <v>#N/A</v>
      </c>
      <c r="AF200" s="58" t="e">
        <f>VLOOKUP($A200,'S47'!$C:$BQ,22,0)</f>
        <v>#N/A</v>
      </c>
      <c r="AG200" s="66" t="e">
        <f>VLOOKUP($A200,'S47'!$C:$BQ,29,0)</f>
        <v>#N/A</v>
      </c>
      <c r="AH200" s="66" t="e">
        <f>VLOOKUP($A200,'S47'!$C:$BQ,30,0)</f>
        <v>#N/A</v>
      </c>
      <c r="AI200" s="66" t="e">
        <f>VLOOKUP($A200,'S47'!$C:$BQ,52,0)</f>
        <v>#N/A</v>
      </c>
      <c r="AJ200" s="66" t="e">
        <f>VLOOKUP($A200,'S47'!$C:$BQ,59,0)</f>
        <v>#N/A</v>
      </c>
      <c r="AK200" s="66" t="e">
        <f>VLOOKUP($A200,'S47'!$C:$BQ,60,0)</f>
        <v>#N/A</v>
      </c>
      <c r="AL200" s="58" t="e">
        <f>VLOOKUP($A200,'S48'!$C:$BQ,32,0)</f>
        <v>#N/A</v>
      </c>
      <c r="AM200" s="58" t="e">
        <f>VLOOKUP($A200,'S48'!$C:$BQ,39,0)</f>
        <v>#N/A</v>
      </c>
      <c r="AN200" s="58" t="e">
        <f>VLOOKUP($A200,'S48'!$C:$BQ,40,0)</f>
        <v>#N/A</v>
      </c>
      <c r="AO200" s="58" t="e">
        <f>VLOOKUP($A200,'S48'!$C:$BQ,22,0)</f>
        <v>#N/A</v>
      </c>
      <c r="AP200" s="66" t="e">
        <f>VLOOKUP($A200,'S48'!$C:$BQ,29,0)</f>
        <v>#N/A</v>
      </c>
      <c r="AQ200" s="66" t="e">
        <f>VLOOKUP($A200,'S48'!$C:$BQ,30,0)</f>
        <v>#N/A</v>
      </c>
      <c r="AR200" s="66" t="e">
        <f>VLOOKUP($A200,'S48'!$C:$BQ,52,0)</f>
        <v>#N/A</v>
      </c>
      <c r="AS200" s="66" t="e">
        <f>VLOOKUP($A200,'S48'!$C:$BQ,59,0)</f>
        <v>#N/A</v>
      </c>
      <c r="AT200" s="66" t="e">
        <f>VLOOKUP($A200,'S48'!$C:$BQ,60,0)</f>
        <v>#N/A</v>
      </c>
      <c r="AU200" s="58" t="e">
        <f>VLOOKUP($A200,'S49'!$C:$BQ,32,0)</f>
        <v>#N/A</v>
      </c>
      <c r="AV200" s="58" t="e">
        <f>VLOOKUP($A200,'S49'!$C:$BQ,39,0)</f>
        <v>#N/A</v>
      </c>
      <c r="AW200" s="58" t="e">
        <f>VLOOKUP($A200,'S49'!$C:$BQ,40,0)</f>
        <v>#N/A</v>
      </c>
      <c r="AX200" s="58" t="e">
        <f>VLOOKUP($A200,'S49'!$C:$BQ,22,0)</f>
        <v>#N/A</v>
      </c>
      <c r="AY200" s="66" t="e">
        <f>VLOOKUP($A200,'S49'!$C:$BQ,29,0)</f>
        <v>#N/A</v>
      </c>
      <c r="AZ200" s="66" t="e">
        <f>VLOOKUP($A200,'S49'!$C:$BQ,30,0)</f>
        <v>#N/A</v>
      </c>
      <c r="BA200" s="66" t="e">
        <f>VLOOKUP($A200,'S49'!$C:$BQ,52,0)</f>
        <v>#N/A</v>
      </c>
      <c r="BB200" s="66" t="e">
        <f>VLOOKUP($A200,'S49'!$C:$BQ,59,0)</f>
        <v>#N/A</v>
      </c>
      <c r="BC200" s="66" t="e">
        <f>VLOOKUP($A200,'S49'!$C:$BQ,60,0)</f>
        <v>#N/A</v>
      </c>
      <c r="BD200" s="58" t="e">
        <f>VLOOKUP($A200,'S50'!$C:$BQ,32,0)</f>
        <v>#N/A</v>
      </c>
      <c r="BE200" s="58" t="e">
        <f>VLOOKUP($A200,'S50'!$C:$BQ,39,0)</f>
        <v>#N/A</v>
      </c>
      <c r="BF200" s="58" t="e">
        <f>VLOOKUP($A200,'S50'!$C:$BQ,40,0)</f>
        <v>#N/A</v>
      </c>
      <c r="BG200" s="58" t="e">
        <f>VLOOKUP($A200,'S50'!$C:$BQ,22,0)</f>
        <v>#N/A</v>
      </c>
      <c r="BH200" s="66" t="e">
        <f>VLOOKUP($A200,'S50'!$C:$BQ,29,0)</f>
        <v>#N/A</v>
      </c>
      <c r="BI200" s="66" t="e">
        <f>VLOOKUP($A200,'S50'!$C:$BQ,30,0)</f>
        <v>#N/A</v>
      </c>
      <c r="BJ200" s="66" t="e">
        <f>VLOOKUP($A200,'S50'!$C:$BQ,52,0)</f>
        <v>#N/A</v>
      </c>
      <c r="BK200" s="66" t="e">
        <f>VLOOKUP($A200,'S50'!$C:$BQ,59,0)</f>
        <v>#N/A</v>
      </c>
      <c r="BL200" s="66" t="e">
        <f>VLOOKUP($A200,'S50'!$C:$BQ,60,0)</f>
        <v>#N/A</v>
      </c>
    </row>
    <row r="201" spans="1:64" x14ac:dyDescent="0.2">
      <c r="A201" s="57" t="s">
        <v>269</v>
      </c>
      <c r="B201" s="58">
        <f>VLOOKUP($A201,'S0 remplacer avec S44'!$C:$BQ,32,0)</f>
        <v>114.65</v>
      </c>
      <c r="C201" s="58">
        <f>VLOOKUP($A201,'S0 remplacer avec S44'!$C:$BQ,39,0)</f>
        <v>68</v>
      </c>
      <c r="D201" s="58">
        <f>VLOOKUP($A201,'S0 remplacer avec S44'!$C:$BQ,40,0)</f>
        <v>104</v>
      </c>
      <c r="E201" s="58">
        <f>VLOOKUP($A201,'S0 remplacer avec S44'!$C:$BQ,22,0)</f>
        <v>1849.9044349999999</v>
      </c>
      <c r="F201" s="66">
        <f>VLOOKUP($A201,'S0 remplacer avec S44'!$C:$BQ,29,0)</f>
        <v>0</v>
      </c>
      <c r="G201" s="66">
        <f>VLOOKUP($A201,'S0 remplacer avec S44'!$C:$BQ,30,0)</f>
        <v>138</v>
      </c>
      <c r="H201" s="66">
        <f>VLOOKUP($A201,'S0 remplacer avec S44'!$C:$BQ,52,0)</f>
        <v>72.8</v>
      </c>
      <c r="I201" s="66">
        <f>VLOOKUP($A201,'S0 remplacer avec S44'!$C:$BQ,59,0)</f>
        <v>20</v>
      </c>
      <c r="J201" s="66">
        <f>VLOOKUP($A201,'S0 remplacer avec S44'!$C:$BQ,60,0)</f>
        <v>39</v>
      </c>
      <c r="K201" s="58">
        <f>VLOOKUP($A201,'S45'!$C:$BQ,32,0)</f>
        <v>116.15</v>
      </c>
      <c r="L201" s="58">
        <f>VLOOKUP($A201,'S45'!$C:$BQ,39,0)</f>
        <v>66</v>
      </c>
      <c r="M201" s="58">
        <f>VLOOKUP($A201,'S45'!$C:$BQ,40,0)</f>
        <v>103</v>
      </c>
      <c r="N201" s="58">
        <f>VLOOKUP($A201,'S45'!$C:$BQ,22,0)</f>
        <v>1851.9038350000001</v>
      </c>
      <c r="O201" s="66">
        <f>VLOOKUP($A201,'S45'!$C:$BQ,29,0)</f>
        <v>0</v>
      </c>
      <c r="P201" s="66">
        <f>VLOOKUP($A201,'S45'!$C:$BQ,30,0)</f>
        <v>136</v>
      </c>
      <c r="Q201" s="66">
        <f>VLOOKUP($A201,'S45'!$C:$BQ,52,0)</f>
        <v>72.8</v>
      </c>
      <c r="R201" s="66">
        <f>VLOOKUP($A201,'S45'!$C:$BQ,59,0)</f>
        <v>20</v>
      </c>
      <c r="S201" s="66">
        <f>VLOOKUP($A201,'S45'!$C:$BQ,60,0)</f>
        <v>39</v>
      </c>
      <c r="T201" s="58">
        <f>VLOOKUP($A201,'S46'!$C:$BQ,32,0)</f>
        <v>116.15</v>
      </c>
      <c r="U201" s="58">
        <f>VLOOKUP($A201,'S46'!$C:$BQ,39,0)</f>
        <v>66</v>
      </c>
      <c r="V201" s="58">
        <f>VLOOKUP($A201,'S46'!$C:$BQ,40,0)</f>
        <v>103</v>
      </c>
      <c r="W201" s="58">
        <f>VLOOKUP($A201,'S46'!$C:$BQ,22,0)</f>
        <v>1854.5017250000001</v>
      </c>
      <c r="X201" s="66">
        <f>VLOOKUP($A201,'S46'!$C:$BQ,29,0)</f>
        <v>0</v>
      </c>
      <c r="Y201" s="66">
        <f>VLOOKUP($A201,'S46'!$C:$BQ,30,0)</f>
        <v>133</v>
      </c>
      <c r="Z201" s="66">
        <f>VLOOKUP($A201,'S46'!$C:$BQ,52,0)</f>
        <v>73.8</v>
      </c>
      <c r="AA201" s="66">
        <f>VLOOKUP($A201,'S46'!$C:$BQ,59,0)</f>
        <v>19</v>
      </c>
      <c r="AB201" s="66">
        <f>VLOOKUP($A201,'S46'!$C:$BQ,60,0)</f>
        <v>38</v>
      </c>
      <c r="AC201" s="58" t="e">
        <f>VLOOKUP($A201,'S47'!$C:$BQ,32,0)</f>
        <v>#N/A</v>
      </c>
      <c r="AD201" s="58" t="e">
        <f>VLOOKUP($A201,'S47'!$C:$BQ,39,0)</f>
        <v>#N/A</v>
      </c>
      <c r="AE201" s="58" t="e">
        <f>VLOOKUP($A201,'S47'!$C:$BQ,40,0)</f>
        <v>#N/A</v>
      </c>
      <c r="AF201" s="58" t="e">
        <f>VLOOKUP($A201,'S47'!$C:$BQ,22,0)</f>
        <v>#N/A</v>
      </c>
      <c r="AG201" s="66" t="e">
        <f>VLOOKUP($A201,'S47'!$C:$BQ,29,0)</f>
        <v>#N/A</v>
      </c>
      <c r="AH201" s="66" t="e">
        <f>VLOOKUP($A201,'S47'!$C:$BQ,30,0)</f>
        <v>#N/A</v>
      </c>
      <c r="AI201" s="66" t="e">
        <f>VLOOKUP($A201,'S47'!$C:$BQ,52,0)</f>
        <v>#N/A</v>
      </c>
      <c r="AJ201" s="66" t="e">
        <f>VLOOKUP($A201,'S47'!$C:$BQ,59,0)</f>
        <v>#N/A</v>
      </c>
      <c r="AK201" s="66" t="e">
        <f>VLOOKUP($A201,'S47'!$C:$BQ,60,0)</f>
        <v>#N/A</v>
      </c>
      <c r="AL201" s="58" t="e">
        <f>VLOOKUP($A201,'S48'!$C:$BQ,32,0)</f>
        <v>#N/A</v>
      </c>
      <c r="AM201" s="58" t="e">
        <f>VLOOKUP($A201,'S48'!$C:$BQ,39,0)</f>
        <v>#N/A</v>
      </c>
      <c r="AN201" s="58" t="e">
        <f>VLOOKUP($A201,'S48'!$C:$BQ,40,0)</f>
        <v>#N/A</v>
      </c>
      <c r="AO201" s="58" t="e">
        <f>VLOOKUP($A201,'S48'!$C:$BQ,22,0)</f>
        <v>#N/A</v>
      </c>
      <c r="AP201" s="66" t="e">
        <f>VLOOKUP($A201,'S48'!$C:$BQ,29,0)</f>
        <v>#N/A</v>
      </c>
      <c r="AQ201" s="66" t="e">
        <f>VLOOKUP($A201,'S48'!$C:$BQ,30,0)</f>
        <v>#N/A</v>
      </c>
      <c r="AR201" s="66" t="e">
        <f>VLOOKUP($A201,'S48'!$C:$BQ,52,0)</f>
        <v>#N/A</v>
      </c>
      <c r="AS201" s="66" t="e">
        <f>VLOOKUP($A201,'S48'!$C:$BQ,59,0)</f>
        <v>#N/A</v>
      </c>
      <c r="AT201" s="66" t="e">
        <f>VLOOKUP($A201,'S48'!$C:$BQ,60,0)</f>
        <v>#N/A</v>
      </c>
      <c r="AU201" s="58" t="e">
        <f>VLOOKUP($A201,'S49'!$C:$BQ,32,0)</f>
        <v>#N/A</v>
      </c>
      <c r="AV201" s="58" t="e">
        <f>VLOOKUP($A201,'S49'!$C:$BQ,39,0)</f>
        <v>#N/A</v>
      </c>
      <c r="AW201" s="58" t="e">
        <f>VLOOKUP($A201,'S49'!$C:$BQ,40,0)</f>
        <v>#N/A</v>
      </c>
      <c r="AX201" s="58" t="e">
        <f>VLOOKUP($A201,'S49'!$C:$BQ,22,0)</f>
        <v>#N/A</v>
      </c>
      <c r="AY201" s="66" t="e">
        <f>VLOOKUP($A201,'S49'!$C:$BQ,29,0)</f>
        <v>#N/A</v>
      </c>
      <c r="AZ201" s="66" t="e">
        <f>VLOOKUP($A201,'S49'!$C:$BQ,30,0)</f>
        <v>#N/A</v>
      </c>
      <c r="BA201" s="66" t="e">
        <f>VLOOKUP($A201,'S49'!$C:$BQ,52,0)</f>
        <v>#N/A</v>
      </c>
      <c r="BB201" s="66" t="e">
        <f>VLOOKUP($A201,'S49'!$C:$BQ,59,0)</f>
        <v>#N/A</v>
      </c>
      <c r="BC201" s="66" t="e">
        <f>VLOOKUP($A201,'S49'!$C:$BQ,60,0)</f>
        <v>#N/A</v>
      </c>
      <c r="BD201" s="58" t="e">
        <f>VLOOKUP($A201,'S50'!$C:$BQ,32,0)</f>
        <v>#N/A</v>
      </c>
      <c r="BE201" s="58" t="e">
        <f>VLOOKUP($A201,'S50'!$C:$BQ,39,0)</f>
        <v>#N/A</v>
      </c>
      <c r="BF201" s="58" t="e">
        <f>VLOOKUP($A201,'S50'!$C:$BQ,40,0)</f>
        <v>#N/A</v>
      </c>
      <c r="BG201" s="58" t="e">
        <f>VLOOKUP($A201,'S50'!$C:$BQ,22,0)</f>
        <v>#N/A</v>
      </c>
      <c r="BH201" s="66" t="e">
        <f>VLOOKUP($A201,'S50'!$C:$BQ,29,0)</f>
        <v>#N/A</v>
      </c>
      <c r="BI201" s="66" t="e">
        <f>VLOOKUP($A201,'S50'!$C:$BQ,30,0)</f>
        <v>#N/A</v>
      </c>
      <c r="BJ201" s="66" t="e">
        <f>VLOOKUP($A201,'S50'!$C:$BQ,52,0)</f>
        <v>#N/A</v>
      </c>
      <c r="BK201" s="66" t="e">
        <f>VLOOKUP($A201,'S50'!$C:$BQ,59,0)</f>
        <v>#N/A</v>
      </c>
      <c r="BL201" s="66" t="e">
        <f>VLOOKUP($A201,'S50'!$C:$BQ,60,0)</f>
        <v>#N/A</v>
      </c>
    </row>
    <row r="202" spans="1:64" x14ac:dyDescent="0.2">
      <c r="A202" s="57" t="s">
        <v>270</v>
      </c>
      <c r="B202" s="58">
        <f>VLOOKUP($A202,'S0 remplacer avec S44'!$C:$BQ,32,0)</f>
        <v>162.6</v>
      </c>
      <c r="C202" s="58">
        <f>VLOOKUP($A202,'S0 remplacer avec S44'!$C:$BQ,39,0)</f>
        <v>5</v>
      </c>
      <c r="D202" s="58">
        <f>VLOOKUP($A202,'S0 remplacer avec S44'!$C:$BQ,40,0)</f>
        <v>39</v>
      </c>
      <c r="E202" s="58">
        <f>VLOOKUP($A202,'S0 remplacer avec S44'!$C:$BQ,22,0)</f>
        <v>1839.3642850000001</v>
      </c>
      <c r="F202" s="66">
        <f>VLOOKUP($A202,'S0 remplacer avec S44'!$C:$BQ,29,0)</f>
        <v>0</v>
      </c>
      <c r="G202" s="66">
        <f>VLOOKUP($A202,'S0 remplacer avec S44'!$C:$BQ,30,0)</f>
        <v>0</v>
      </c>
      <c r="H202" s="66">
        <f>VLOOKUP($A202,'S0 remplacer avec S44'!$C:$BQ,52,0)</f>
        <v>127.4</v>
      </c>
      <c r="I202" s="66">
        <f>VLOOKUP($A202,'S0 remplacer avec S44'!$C:$BQ,59,0)</f>
        <v>0</v>
      </c>
      <c r="J202" s="66">
        <f>VLOOKUP($A202,'S0 remplacer avec S44'!$C:$BQ,60,0)</f>
        <v>0</v>
      </c>
      <c r="K202" s="58">
        <f>VLOOKUP($A202,'S45'!$C:$BQ,32,0)</f>
        <v>166.6</v>
      </c>
      <c r="L202" s="58">
        <f>VLOOKUP($A202,'S45'!$C:$BQ,39,0)</f>
        <v>1</v>
      </c>
      <c r="M202" s="58">
        <f>VLOOKUP($A202,'S45'!$C:$BQ,40,0)</f>
        <v>35</v>
      </c>
      <c r="N202" s="58">
        <f>VLOOKUP($A202,'S45'!$C:$BQ,22,0)</f>
        <v>1955.119365</v>
      </c>
      <c r="O202" s="66">
        <f>VLOOKUP($A202,'S45'!$C:$BQ,29,0)</f>
        <v>0</v>
      </c>
      <c r="P202" s="66">
        <f>VLOOKUP($A202,'S45'!$C:$BQ,30,0)</f>
        <v>0</v>
      </c>
      <c r="Q202" s="66">
        <f>VLOOKUP($A202,'S45'!$C:$BQ,52,0)</f>
        <v>129.4</v>
      </c>
      <c r="R202" s="66">
        <f>VLOOKUP($A202,'S45'!$C:$BQ,59,0)</f>
        <v>0</v>
      </c>
      <c r="S202" s="66">
        <f>VLOOKUP($A202,'S45'!$C:$BQ,60,0)</f>
        <v>0</v>
      </c>
      <c r="T202" s="58">
        <f>VLOOKUP($A202,'S46'!$C:$BQ,32,0)</f>
        <v>167.1</v>
      </c>
      <c r="U202" s="58">
        <f>VLOOKUP($A202,'S46'!$C:$BQ,39,0)</f>
        <v>1</v>
      </c>
      <c r="V202" s="58">
        <f>VLOOKUP($A202,'S46'!$C:$BQ,40,0)</f>
        <v>34</v>
      </c>
      <c r="W202" s="58">
        <f>VLOOKUP($A202,'S46'!$C:$BQ,22,0)</f>
        <v>2024.6844149999999</v>
      </c>
      <c r="X202" s="66">
        <f>VLOOKUP($A202,'S46'!$C:$BQ,29,0)</f>
        <v>0</v>
      </c>
      <c r="Y202" s="66">
        <f>VLOOKUP($A202,'S46'!$C:$BQ,30,0)</f>
        <v>0</v>
      </c>
      <c r="Z202" s="66">
        <f>VLOOKUP($A202,'S46'!$C:$BQ,52,0)</f>
        <v>131.4</v>
      </c>
      <c r="AA202" s="66">
        <f>VLOOKUP($A202,'S46'!$C:$BQ,59,0)</f>
        <v>0</v>
      </c>
      <c r="AB202" s="66">
        <f>VLOOKUP($A202,'S46'!$C:$BQ,60,0)</f>
        <v>0</v>
      </c>
      <c r="AC202" s="58" t="e">
        <f>VLOOKUP($A202,'S47'!$C:$BQ,32,0)</f>
        <v>#N/A</v>
      </c>
      <c r="AD202" s="58" t="e">
        <f>VLOOKUP($A202,'S47'!$C:$BQ,39,0)</f>
        <v>#N/A</v>
      </c>
      <c r="AE202" s="58" t="e">
        <f>VLOOKUP($A202,'S47'!$C:$BQ,40,0)</f>
        <v>#N/A</v>
      </c>
      <c r="AF202" s="58" t="e">
        <f>VLOOKUP($A202,'S47'!$C:$BQ,22,0)</f>
        <v>#N/A</v>
      </c>
      <c r="AG202" s="66" t="e">
        <f>VLOOKUP($A202,'S47'!$C:$BQ,29,0)</f>
        <v>#N/A</v>
      </c>
      <c r="AH202" s="66" t="e">
        <f>VLOOKUP($A202,'S47'!$C:$BQ,30,0)</f>
        <v>#N/A</v>
      </c>
      <c r="AI202" s="66" t="e">
        <f>VLOOKUP($A202,'S47'!$C:$BQ,52,0)</f>
        <v>#N/A</v>
      </c>
      <c r="AJ202" s="66" t="e">
        <f>VLOOKUP($A202,'S47'!$C:$BQ,59,0)</f>
        <v>#N/A</v>
      </c>
      <c r="AK202" s="66" t="e">
        <f>VLOOKUP($A202,'S47'!$C:$BQ,60,0)</f>
        <v>#N/A</v>
      </c>
      <c r="AL202" s="58" t="e">
        <f>VLOOKUP($A202,'S48'!$C:$BQ,32,0)</f>
        <v>#N/A</v>
      </c>
      <c r="AM202" s="58" t="e">
        <f>VLOOKUP($A202,'S48'!$C:$BQ,39,0)</f>
        <v>#N/A</v>
      </c>
      <c r="AN202" s="58" t="e">
        <f>VLOOKUP($A202,'S48'!$C:$BQ,40,0)</f>
        <v>#N/A</v>
      </c>
      <c r="AO202" s="58" t="e">
        <f>VLOOKUP($A202,'S48'!$C:$BQ,22,0)</f>
        <v>#N/A</v>
      </c>
      <c r="AP202" s="66" t="e">
        <f>VLOOKUP($A202,'S48'!$C:$BQ,29,0)</f>
        <v>#N/A</v>
      </c>
      <c r="AQ202" s="66" t="e">
        <f>VLOOKUP($A202,'S48'!$C:$BQ,30,0)</f>
        <v>#N/A</v>
      </c>
      <c r="AR202" s="66" t="e">
        <f>VLOOKUP($A202,'S48'!$C:$BQ,52,0)</f>
        <v>#N/A</v>
      </c>
      <c r="AS202" s="66" t="e">
        <f>VLOOKUP($A202,'S48'!$C:$BQ,59,0)</f>
        <v>#N/A</v>
      </c>
      <c r="AT202" s="66" t="e">
        <f>VLOOKUP($A202,'S48'!$C:$BQ,60,0)</f>
        <v>#N/A</v>
      </c>
      <c r="AU202" s="58" t="e">
        <f>VLOOKUP($A202,'S49'!$C:$BQ,32,0)</f>
        <v>#N/A</v>
      </c>
      <c r="AV202" s="58" t="e">
        <f>VLOOKUP($A202,'S49'!$C:$BQ,39,0)</f>
        <v>#N/A</v>
      </c>
      <c r="AW202" s="58" t="e">
        <f>VLOOKUP($A202,'S49'!$C:$BQ,40,0)</f>
        <v>#N/A</v>
      </c>
      <c r="AX202" s="58" t="e">
        <f>VLOOKUP($A202,'S49'!$C:$BQ,22,0)</f>
        <v>#N/A</v>
      </c>
      <c r="AY202" s="66" t="e">
        <f>VLOOKUP($A202,'S49'!$C:$BQ,29,0)</f>
        <v>#N/A</v>
      </c>
      <c r="AZ202" s="66" t="e">
        <f>VLOOKUP($A202,'S49'!$C:$BQ,30,0)</f>
        <v>#N/A</v>
      </c>
      <c r="BA202" s="66" t="e">
        <f>VLOOKUP($A202,'S49'!$C:$BQ,52,0)</f>
        <v>#N/A</v>
      </c>
      <c r="BB202" s="66" t="e">
        <f>VLOOKUP($A202,'S49'!$C:$BQ,59,0)</f>
        <v>#N/A</v>
      </c>
      <c r="BC202" s="66" t="e">
        <f>VLOOKUP($A202,'S49'!$C:$BQ,60,0)</f>
        <v>#N/A</v>
      </c>
      <c r="BD202" s="58" t="e">
        <f>VLOOKUP($A202,'S50'!$C:$BQ,32,0)</f>
        <v>#N/A</v>
      </c>
      <c r="BE202" s="58" t="e">
        <f>VLOOKUP($A202,'S50'!$C:$BQ,39,0)</f>
        <v>#N/A</v>
      </c>
      <c r="BF202" s="58" t="e">
        <f>VLOOKUP($A202,'S50'!$C:$BQ,40,0)</f>
        <v>#N/A</v>
      </c>
      <c r="BG202" s="58" t="e">
        <f>VLOOKUP($A202,'S50'!$C:$BQ,22,0)</f>
        <v>#N/A</v>
      </c>
      <c r="BH202" s="66" t="e">
        <f>VLOOKUP($A202,'S50'!$C:$BQ,29,0)</f>
        <v>#N/A</v>
      </c>
      <c r="BI202" s="66" t="e">
        <f>VLOOKUP($A202,'S50'!$C:$BQ,30,0)</f>
        <v>#N/A</v>
      </c>
      <c r="BJ202" s="66" t="e">
        <f>VLOOKUP($A202,'S50'!$C:$BQ,52,0)</f>
        <v>#N/A</v>
      </c>
      <c r="BK202" s="66" t="e">
        <f>VLOOKUP($A202,'S50'!$C:$BQ,59,0)</f>
        <v>#N/A</v>
      </c>
      <c r="BL202" s="66" t="e">
        <f>VLOOKUP($A202,'S50'!$C:$BQ,60,0)</f>
        <v>#N/A</v>
      </c>
    </row>
    <row r="203" spans="1:64" x14ac:dyDescent="0.2">
      <c r="A203" s="57" t="s">
        <v>271</v>
      </c>
      <c r="B203" s="58">
        <f>VLOOKUP($A203,'S0 remplacer avec S44'!$C:$BQ,32,0)</f>
        <v>57</v>
      </c>
      <c r="C203" s="58">
        <f>VLOOKUP($A203,'S0 remplacer avec S44'!$C:$BQ,39,0)</f>
        <v>66</v>
      </c>
      <c r="D203" s="58">
        <f>VLOOKUP($A203,'S0 remplacer avec S44'!$C:$BQ,40,0)</f>
        <v>91</v>
      </c>
      <c r="E203" s="58">
        <f>VLOOKUP($A203,'S0 remplacer avec S44'!$C:$BQ,22,0)</f>
        <v>630.02453500000001</v>
      </c>
      <c r="F203" s="66">
        <f>VLOOKUP($A203,'S0 remplacer avec S44'!$C:$BQ,29,0)</f>
        <v>489</v>
      </c>
      <c r="G203" s="66">
        <f>VLOOKUP($A203,'S0 remplacer avec S44'!$C:$BQ,30,0)</f>
        <v>713</v>
      </c>
      <c r="H203" s="66">
        <f>VLOOKUP($A203,'S0 remplacer avec S44'!$C:$BQ,52,0)</f>
        <v>37.6</v>
      </c>
      <c r="I203" s="66">
        <f>VLOOKUP($A203,'S0 remplacer avec S44'!$C:$BQ,59,0)</f>
        <v>25</v>
      </c>
      <c r="J203" s="66">
        <f>VLOOKUP($A203,'S0 remplacer avec S44'!$C:$BQ,60,0)</f>
        <v>38</v>
      </c>
      <c r="K203" s="58">
        <f>VLOOKUP($A203,'S45'!$C:$BQ,32,0)</f>
        <v>61</v>
      </c>
      <c r="L203" s="58">
        <f>VLOOKUP($A203,'S45'!$C:$BQ,39,0)</f>
        <v>62</v>
      </c>
      <c r="M203" s="58">
        <f>VLOOKUP($A203,'S45'!$C:$BQ,40,0)</f>
        <v>87</v>
      </c>
      <c r="N203" s="58">
        <f>VLOOKUP($A203,'S45'!$C:$BQ,22,0)</f>
        <v>641.40205500000002</v>
      </c>
      <c r="O203" s="66">
        <f>VLOOKUP($A203,'S45'!$C:$BQ,29,0)</f>
        <v>478</v>
      </c>
      <c r="P203" s="66">
        <f>VLOOKUP($A203,'S45'!$C:$BQ,30,0)</f>
        <v>702</v>
      </c>
      <c r="Q203" s="66">
        <f>VLOOKUP($A203,'S45'!$C:$BQ,52,0)</f>
        <v>37.6</v>
      </c>
      <c r="R203" s="66">
        <f>VLOOKUP($A203,'S45'!$C:$BQ,59,0)</f>
        <v>25</v>
      </c>
      <c r="S203" s="66">
        <f>VLOOKUP($A203,'S45'!$C:$BQ,60,0)</f>
        <v>38</v>
      </c>
      <c r="T203" s="58">
        <f>VLOOKUP($A203,'S46'!$C:$BQ,32,0)</f>
        <v>61</v>
      </c>
      <c r="U203" s="58">
        <f>VLOOKUP($A203,'S46'!$C:$BQ,39,0)</f>
        <v>62</v>
      </c>
      <c r="V203" s="58">
        <f>VLOOKUP($A203,'S46'!$C:$BQ,40,0)</f>
        <v>87</v>
      </c>
      <c r="W203" s="58">
        <f>VLOOKUP($A203,'S46'!$C:$BQ,22,0)</f>
        <v>642.83257500000002</v>
      </c>
      <c r="X203" s="66">
        <f>VLOOKUP($A203,'S46'!$C:$BQ,29,0)</f>
        <v>476</v>
      </c>
      <c r="Y203" s="66">
        <f>VLOOKUP($A203,'S46'!$C:$BQ,30,0)</f>
        <v>700</v>
      </c>
      <c r="Z203" s="66">
        <f>VLOOKUP($A203,'S46'!$C:$BQ,52,0)</f>
        <v>37.6</v>
      </c>
      <c r="AA203" s="66">
        <f>VLOOKUP($A203,'S46'!$C:$BQ,59,0)</f>
        <v>25</v>
      </c>
      <c r="AB203" s="66">
        <f>VLOOKUP($A203,'S46'!$C:$BQ,60,0)</f>
        <v>38</v>
      </c>
      <c r="AC203" s="58" t="e">
        <f>VLOOKUP($A203,'S47'!$C:$BQ,32,0)</f>
        <v>#N/A</v>
      </c>
      <c r="AD203" s="58" t="e">
        <f>VLOOKUP($A203,'S47'!$C:$BQ,39,0)</f>
        <v>#N/A</v>
      </c>
      <c r="AE203" s="58" t="e">
        <f>VLOOKUP($A203,'S47'!$C:$BQ,40,0)</f>
        <v>#N/A</v>
      </c>
      <c r="AF203" s="58" t="e">
        <f>VLOOKUP($A203,'S47'!$C:$BQ,22,0)</f>
        <v>#N/A</v>
      </c>
      <c r="AG203" s="66" t="e">
        <f>VLOOKUP($A203,'S47'!$C:$BQ,29,0)</f>
        <v>#N/A</v>
      </c>
      <c r="AH203" s="66" t="e">
        <f>VLOOKUP($A203,'S47'!$C:$BQ,30,0)</f>
        <v>#N/A</v>
      </c>
      <c r="AI203" s="66" t="e">
        <f>VLOOKUP($A203,'S47'!$C:$BQ,52,0)</f>
        <v>#N/A</v>
      </c>
      <c r="AJ203" s="66" t="e">
        <f>VLOOKUP($A203,'S47'!$C:$BQ,59,0)</f>
        <v>#N/A</v>
      </c>
      <c r="AK203" s="66" t="e">
        <f>VLOOKUP($A203,'S47'!$C:$BQ,60,0)</f>
        <v>#N/A</v>
      </c>
      <c r="AL203" s="58" t="e">
        <f>VLOOKUP($A203,'S48'!$C:$BQ,32,0)</f>
        <v>#N/A</v>
      </c>
      <c r="AM203" s="58" t="e">
        <f>VLOOKUP($A203,'S48'!$C:$BQ,39,0)</f>
        <v>#N/A</v>
      </c>
      <c r="AN203" s="58" t="e">
        <f>VLOOKUP($A203,'S48'!$C:$BQ,40,0)</f>
        <v>#N/A</v>
      </c>
      <c r="AO203" s="58" t="e">
        <f>VLOOKUP($A203,'S48'!$C:$BQ,22,0)</f>
        <v>#N/A</v>
      </c>
      <c r="AP203" s="66" t="e">
        <f>VLOOKUP($A203,'S48'!$C:$BQ,29,0)</f>
        <v>#N/A</v>
      </c>
      <c r="AQ203" s="66" t="e">
        <f>VLOOKUP($A203,'S48'!$C:$BQ,30,0)</f>
        <v>#N/A</v>
      </c>
      <c r="AR203" s="66" t="e">
        <f>VLOOKUP($A203,'S48'!$C:$BQ,52,0)</f>
        <v>#N/A</v>
      </c>
      <c r="AS203" s="66" t="e">
        <f>VLOOKUP($A203,'S48'!$C:$BQ,59,0)</f>
        <v>#N/A</v>
      </c>
      <c r="AT203" s="66" t="e">
        <f>VLOOKUP($A203,'S48'!$C:$BQ,60,0)</f>
        <v>#N/A</v>
      </c>
      <c r="AU203" s="58" t="e">
        <f>VLOOKUP($A203,'S49'!$C:$BQ,32,0)</f>
        <v>#N/A</v>
      </c>
      <c r="AV203" s="58" t="e">
        <f>VLOOKUP($A203,'S49'!$C:$BQ,39,0)</f>
        <v>#N/A</v>
      </c>
      <c r="AW203" s="58" t="e">
        <f>VLOOKUP($A203,'S49'!$C:$BQ,40,0)</f>
        <v>#N/A</v>
      </c>
      <c r="AX203" s="58" t="e">
        <f>VLOOKUP($A203,'S49'!$C:$BQ,22,0)</f>
        <v>#N/A</v>
      </c>
      <c r="AY203" s="66" t="e">
        <f>VLOOKUP($A203,'S49'!$C:$BQ,29,0)</f>
        <v>#N/A</v>
      </c>
      <c r="AZ203" s="66" t="e">
        <f>VLOOKUP($A203,'S49'!$C:$BQ,30,0)</f>
        <v>#N/A</v>
      </c>
      <c r="BA203" s="66" t="e">
        <f>VLOOKUP($A203,'S49'!$C:$BQ,52,0)</f>
        <v>#N/A</v>
      </c>
      <c r="BB203" s="66" t="e">
        <f>VLOOKUP($A203,'S49'!$C:$BQ,59,0)</f>
        <v>#N/A</v>
      </c>
      <c r="BC203" s="66" t="e">
        <f>VLOOKUP($A203,'S49'!$C:$BQ,60,0)</f>
        <v>#N/A</v>
      </c>
      <c r="BD203" s="58" t="e">
        <f>VLOOKUP($A203,'S50'!$C:$BQ,32,0)</f>
        <v>#N/A</v>
      </c>
      <c r="BE203" s="58" t="e">
        <f>VLOOKUP($A203,'S50'!$C:$BQ,39,0)</f>
        <v>#N/A</v>
      </c>
      <c r="BF203" s="58" t="e">
        <f>VLOOKUP($A203,'S50'!$C:$BQ,40,0)</f>
        <v>#N/A</v>
      </c>
      <c r="BG203" s="58" t="e">
        <f>VLOOKUP($A203,'S50'!$C:$BQ,22,0)</f>
        <v>#N/A</v>
      </c>
      <c r="BH203" s="66" t="e">
        <f>VLOOKUP($A203,'S50'!$C:$BQ,29,0)</f>
        <v>#N/A</v>
      </c>
      <c r="BI203" s="66" t="e">
        <f>VLOOKUP($A203,'S50'!$C:$BQ,30,0)</f>
        <v>#N/A</v>
      </c>
      <c r="BJ203" s="66" t="e">
        <f>VLOOKUP($A203,'S50'!$C:$BQ,52,0)</f>
        <v>#N/A</v>
      </c>
      <c r="BK203" s="66" t="e">
        <f>VLOOKUP($A203,'S50'!$C:$BQ,59,0)</f>
        <v>#N/A</v>
      </c>
      <c r="BL203" s="66" t="e">
        <f>VLOOKUP($A203,'S50'!$C:$BQ,60,0)</f>
        <v>#N/A</v>
      </c>
    </row>
    <row r="204" spans="1:64" x14ac:dyDescent="0.2">
      <c r="A204" s="57" t="s">
        <v>272</v>
      </c>
      <c r="B204" s="58">
        <f>VLOOKUP($A204,'S0 remplacer avec S44'!$C:$BQ,32,0)</f>
        <v>548.6</v>
      </c>
      <c r="C204" s="58">
        <f>VLOOKUP($A204,'S0 remplacer avec S44'!$C:$BQ,39,0)</f>
        <v>23</v>
      </c>
      <c r="D204" s="58">
        <f>VLOOKUP($A204,'S0 remplacer avec S44'!$C:$BQ,40,0)</f>
        <v>137</v>
      </c>
      <c r="E204" s="58">
        <f>VLOOKUP($A204,'S0 remplacer avec S44'!$C:$BQ,22,0)</f>
        <v>5792.0798850000001</v>
      </c>
      <c r="F204" s="66">
        <f>VLOOKUP($A204,'S0 remplacer avec S44'!$C:$BQ,29,0)</f>
        <v>0</v>
      </c>
      <c r="G204" s="66">
        <f>VLOOKUP($A204,'S0 remplacer avec S44'!$C:$BQ,30,0)</f>
        <v>440</v>
      </c>
      <c r="H204" s="66">
        <f>VLOOKUP($A204,'S0 remplacer avec S44'!$C:$BQ,52,0)</f>
        <v>387.8</v>
      </c>
      <c r="I204" s="66">
        <f>VLOOKUP($A204,'S0 remplacer avec S44'!$C:$BQ,59,0)</f>
        <v>0</v>
      </c>
      <c r="J204" s="66">
        <f>VLOOKUP($A204,'S0 remplacer avec S44'!$C:$BQ,60,0)</f>
        <v>0</v>
      </c>
      <c r="K204" s="58">
        <f>VLOOKUP($A204,'S45'!$C:$BQ,32,0)</f>
        <v>555.79999999999995</v>
      </c>
      <c r="L204" s="58">
        <f>VLOOKUP($A204,'S45'!$C:$BQ,39,0)</f>
        <v>16</v>
      </c>
      <c r="M204" s="58">
        <f>VLOOKUP($A204,'S45'!$C:$BQ,40,0)</f>
        <v>130</v>
      </c>
      <c r="N204" s="58">
        <f>VLOOKUP($A204,'S45'!$C:$BQ,22,0)</f>
        <v>5924.877485</v>
      </c>
      <c r="O204" s="66">
        <f>VLOOKUP($A204,'S45'!$C:$BQ,29,0)</f>
        <v>0</v>
      </c>
      <c r="P204" s="66">
        <f>VLOOKUP($A204,'S45'!$C:$BQ,30,0)</f>
        <v>307</v>
      </c>
      <c r="Q204" s="66">
        <f>VLOOKUP($A204,'S45'!$C:$BQ,52,0)</f>
        <v>393.8</v>
      </c>
      <c r="R204" s="66">
        <f>VLOOKUP($A204,'S45'!$C:$BQ,59,0)</f>
        <v>0</v>
      </c>
      <c r="S204" s="66">
        <f>VLOOKUP($A204,'S45'!$C:$BQ,60,0)</f>
        <v>0</v>
      </c>
      <c r="T204" s="58">
        <f>VLOOKUP($A204,'S46'!$C:$BQ,32,0)</f>
        <v>559.29999999999995</v>
      </c>
      <c r="U204" s="58">
        <f>VLOOKUP($A204,'S46'!$C:$BQ,39,0)</f>
        <v>12</v>
      </c>
      <c r="V204" s="58">
        <f>VLOOKUP($A204,'S46'!$C:$BQ,40,0)</f>
        <v>126</v>
      </c>
      <c r="W204" s="58">
        <f>VLOOKUP($A204,'S46'!$C:$BQ,22,0)</f>
        <v>5934.1476149999999</v>
      </c>
      <c r="X204" s="66">
        <f>VLOOKUP($A204,'S46'!$C:$BQ,29,0)</f>
        <v>0</v>
      </c>
      <c r="Y204" s="66">
        <f>VLOOKUP($A204,'S46'!$C:$BQ,30,0)</f>
        <v>298</v>
      </c>
      <c r="Z204" s="66">
        <f>VLOOKUP($A204,'S46'!$C:$BQ,52,0)</f>
        <v>396.8</v>
      </c>
      <c r="AA204" s="66">
        <f>VLOOKUP($A204,'S46'!$C:$BQ,59,0)</f>
        <v>0</v>
      </c>
      <c r="AB204" s="66">
        <f>VLOOKUP($A204,'S46'!$C:$BQ,60,0)</f>
        <v>0</v>
      </c>
      <c r="AC204" s="58" t="e">
        <f>VLOOKUP($A204,'S47'!$C:$BQ,32,0)</f>
        <v>#N/A</v>
      </c>
      <c r="AD204" s="58" t="e">
        <f>VLOOKUP($A204,'S47'!$C:$BQ,39,0)</f>
        <v>#N/A</v>
      </c>
      <c r="AE204" s="58" t="e">
        <f>VLOOKUP($A204,'S47'!$C:$BQ,40,0)</f>
        <v>#N/A</v>
      </c>
      <c r="AF204" s="58" t="e">
        <f>VLOOKUP($A204,'S47'!$C:$BQ,22,0)</f>
        <v>#N/A</v>
      </c>
      <c r="AG204" s="66" t="e">
        <f>VLOOKUP($A204,'S47'!$C:$BQ,29,0)</f>
        <v>#N/A</v>
      </c>
      <c r="AH204" s="66" t="e">
        <f>VLOOKUP($A204,'S47'!$C:$BQ,30,0)</f>
        <v>#N/A</v>
      </c>
      <c r="AI204" s="66" t="e">
        <f>VLOOKUP($A204,'S47'!$C:$BQ,52,0)</f>
        <v>#N/A</v>
      </c>
      <c r="AJ204" s="66" t="e">
        <f>VLOOKUP($A204,'S47'!$C:$BQ,59,0)</f>
        <v>#N/A</v>
      </c>
      <c r="AK204" s="66" t="e">
        <f>VLOOKUP($A204,'S47'!$C:$BQ,60,0)</f>
        <v>#N/A</v>
      </c>
      <c r="AL204" s="58" t="e">
        <f>VLOOKUP($A204,'S48'!$C:$BQ,32,0)</f>
        <v>#N/A</v>
      </c>
      <c r="AM204" s="58" t="e">
        <f>VLOOKUP($A204,'S48'!$C:$BQ,39,0)</f>
        <v>#N/A</v>
      </c>
      <c r="AN204" s="58" t="e">
        <f>VLOOKUP($A204,'S48'!$C:$BQ,40,0)</f>
        <v>#N/A</v>
      </c>
      <c r="AO204" s="58" t="e">
        <f>VLOOKUP($A204,'S48'!$C:$BQ,22,0)</f>
        <v>#N/A</v>
      </c>
      <c r="AP204" s="66" t="e">
        <f>VLOOKUP($A204,'S48'!$C:$BQ,29,0)</f>
        <v>#N/A</v>
      </c>
      <c r="AQ204" s="66" t="e">
        <f>VLOOKUP($A204,'S48'!$C:$BQ,30,0)</f>
        <v>#N/A</v>
      </c>
      <c r="AR204" s="66" t="e">
        <f>VLOOKUP($A204,'S48'!$C:$BQ,52,0)</f>
        <v>#N/A</v>
      </c>
      <c r="AS204" s="66" t="e">
        <f>VLOOKUP($A204,'S48'!$C:$BQ,59,0)</f>
        <v>#N/A</v>
      </c>
      <c r="AT204" s="66" t="e">
        <f>VLOOKUP($A204,'S48'!$C:$BQ,60,0)</f>
        <v>#N/A</v>
      </c>
      <c r="AU204" s="58" t="e">
        <f>VLOOKUP($A204,'S49'!$C:$BQ,32,0)</f>
        <v>#N/A</v>
      </c>
      <c r="AV204" s="58" t="e">
        <f>VLOOKUP($A204,'S49'!$C:$BQ,39,0)</f>
        <v>#N/A</v>
      </c>
      <c r="AW204" s="58" t="e">
        <f>VLOOKUP($A204,'S49'!$C:$BQ,40,0)</f>
        <v>#N/A</v>
      </c>
      <c r="AX204" s="58" t="e">
        <f>VLOOKUP($A204,'S49'!$C:$BQ,22,0)</f>
        <v>#N/A</v>
      </c>
      <c r="AY204" s="66" t="e">
        <f>VLOOKUP($A204,'S49'!$C:$BQ,29,0)</f>
        <v>#N/A</v>
      </c>
      <c r="AZ204" s="66" t="e">
        <f>VLOOKUP($A204,'S49'!$C:$BQ,30,0)</f>
        <v>#N/A</v>
      </c>
      <c r="BA204" s="66" t="e">
        <f>VLOOKUP($A204,'S49'!$C:$BQ,52,0)</f>
        <v>#N/A</v>
      </c>
      <c r="BB204" s="66" t="e">
        <f>VLOOKUP($A204,'S49'!$C:$BQ,59,0)</f>
        <v>#N/A</v>
      </c>
      <c r="BC204" s="66" t="e">
        <f>VLOOKUP($A204,'S49'!$C:$BQ,60,0)</f>
        <v>#N/A</v>
      </c>
      <c r="BD204" s="58" t="e">
        <f>VLOOKUP($A204,'S50'!$C:$BQ,32,0)</f>
        <v>#N/A</v>
      </c>
      <c r="BE204" s="58" t="e">
        <f>VLOOKUP($A204,'S50'!$C:$BQ,39,0)</f>
        <v>#N/A</v>
      </c>
      <c r="BF204" s="58" t="e">
        <f>VLOOKUP($A204,'S50'!$C:$BQ,40,0)</f>
        <v>#N/A</v>
      </c>
      <c r="BG204" s="58" t="e">
        <f>VLOOKUP($A204,'S50'!$C:$BQ,22,0)</f>
        <v>#N/A</v>
      </c>
      <c r="BH204" s="66" t="e">
        <f>VLOOKUP($A204,'S50'!$C:$BQ,29,0)</f>
        <v>#N/A</v>
      </c>
      <c r="BI204" s="66" t="e">
        <f>VLOOKUP($A204,'S50'!$C:$BQ,30,0)</f>
        <v>#N/A</v>
      </c>
      <c r="BJ204" s="66" t="e">
        <f>VLOOKUP($A204,'S50'!$C:$BQ,52,0)</f>
        <v>#N/A</v>
      </c>
      <c r="BK204" s="66" t="e">
        <f>VLOOKUP($A204,'S50'!$C:$BQ,59,0)</f>
        <v>#N/A</v>
      </c>
      <c r="BL204" s="66" t="e">
        <f>VLOOKUP($A204,'S50'!$C:$BQ,60,0)</f>
        <v>#N/A</v>
      </c>
    </row>
    <row r="205" spans="1:64" x14ac:dyDescent="0.2">
      <c r="A205" s="57" t="s">
        <v>273</v>
      </c>
      <c r="B205" s="58">
        <f>VLOOKUP($A205,'S0 remplacer avec S44'!$C:$BQ,32,0)</f>
        <v>189.9</v>
      </c>
      <c r="C205" s="58">
        <f>VLOOKUP($A205,'S0 remplacer avec S44'!$C:$BQ,39,0)</f>
        <v>47</v>
      </c>
      <c r="D205" s="58">
        <f>VLOOKUP($A205,'S0 remplacer avec S44'!$C:$BQ,40,0)</f>
        <v>95</v>
      </c>
      <c r="E205" s="58">
        <f>VLOOKUP($A205,'S0 remplacer avec S44'!$C:$BQ,22,0)</f>
        <v>2896.0673550000001</v>
      </c>
      <c r="F205" s="66">
        <f>VLOOKUP($A205,'S0 remplacer avec S44'!$C:$BQ,29,0)</f>
        <v>0</v>
      </c>
      <c r="G205" s="66">
        <f>VLOOKUP($A205,'S0 remplacer avec S44'!$C:$BQ,30,0)</f>
        <v>0</v>
      </c>
      <c r="H205" s="66">
        <f>VLOOKUP($A205,'S0 remplacer avec S44'!$C:$BQ,52,0)</f>
        <v>127.4</v>
      </c>
      <c r="I205" s="66">
        <f>VLOOKUP($A205,'S0 remplacer avec S44'!$C:$BQ,59,0)</f>
        <v>0</v>
      </c>
      <c r="J205" s="66">
        <f>VLOOKUP($A205,'S0 remplacer avec S44'!$C:$BQ,60,0)</f>
        <v>17</v>
      </c>
      <c r="K205" s="58">
        <f>VLOOKUP($A205,'S45'!$C:$BQ,32,0)</f>
        <v>197.4</v>
      </c>
      <c r="L205" s="58">
        <f>VLOOKUP($A205,'S45'!$C:$BQ,39,0)</f>
        <v>40</v>
      </c>
      <c r="M205" s="58">
        <f>VLOOKUP($A205,'S45'!$C:$BQ,40,0)</f>
        <v>87</v>
      </c>
      <c r="N205" s="58">
        <f>VLOOKUP($A205,'S45'!$C:$BQ,22,0)</f>
        <v>2952.6717650000001</v>
      </c>
      <c r="O205" s="66">
        <f>VLOOKUP($A205,'S45'!$C:$BQ,29,0)</f>
        <v>0</v>
      </c>
      <c r="P205" s="66">
        <f>VLOOKUP($A205,'S45'!$C:$BQ,30,0)</f>
        <v>0</v>
      </c>
      <c r="Q205" s="66">
        <f>VLOOKUP($A205,'S45'!$C:$BQ,52,0)</f>
        <v>129.4</v>
      </c>
      <c r="R205" s="66">
        <f>VLOOKUP($A205,'S45'!$C:$BQ,59,0)</f>
        <v>0</v>
      </c>
      <c r="S205" s="66">
        <f>VLOOKUP($A205,'S45'!$C:$BQ,60,0)</f>
        <v>15</v>
      </c>
      <c r="T205" s="58">
        <f>VLOOKUP($A205,'S46'!$C:$BQ,32,0)</f>
        <v>197.4</v>
      </c>
      <c r="U205" s="58">
        <f>VLOOKUP($A205,'S46'!$C:$BQ,39,0)</f>
        <v>40</v>
      </c>
      <c r="V205" s="58">
        <f>VLOOKUP($A205,'S46'!$C:$BQ,40,0)</f>
        <v>87</v>
      </c>
      <c r="W205" s="58">
        <f>VLOOKUP($A205,'S46'!$C:$BQ,22,0)</f>
        <v>2953.624965</v>
      </c>
      <c r="X205" s="66">
        <f>VLOOKUP($A205,'S46'!$C:$BQ,29,0)</f>
        <v>0</v>
      </c>
      <c r="Y205" s="66">
        <f>VLOOKUP($A205,'S46'!$C:$BQ,30,0)</f>
        <v>0</v>
      </c>
      <c r="Z205" s="66">
        <f>VLOOKUP($A205,'S46'!$C:$BQ,52,0)</f>
        <v>129.4</v>
      </c>
      <c r="AA205" s="66">
        <f>VLOOKUP($A205,'S46'!$C:$BQ,59,0)</f>
        <v>0</v>
      </c>
      <c r="AB205" s="66">
        <f>VLOOKUP($A205,'S46'!$C:$BQ,60,0)</f>
        <v>15</v>
      </c>
      <c r="AC205" s="58" t="e">
        <f>VLOOKUP($A205,'S47'!$C:$BQ,32,0)</f>
        <v>#N/A</v>
      </c>
      <c r="AD205" s="58" t="e">
        <f>VLOOKUP($A205,'S47'!$C:$BQ,39,0)</f>
        <v>#N/A</v>
      </c>
      <c r="AE205" s="58" t="e">
        <f>VLOOKUP($A205,'S47'!$C:$BQ,40,0)</f>
        <v>#N/A</v>
      </c>
      <c r="AF205" s="58" t="e">
        <f>VLOOKUP($A205,'S47'!$C:$BQ,22,0)</f>
        <v>#N/A</v>
      </c>
      <c r="AG205" s="66" t="e">
        <f>VLOOKUP($A205,'S47'!$C:$BQ,29,0)</f>
        <v>#N/A</v>
      </c>
      <c r="AH205" s="66" t="e">
        <f>VLOOKUP($A205,'S47'!$C:$BQ,30,0)</f>
        <v>#N/A</v>
      </c>
      <c r="AI205" s="66" t="e">
        <f>VLOOKUP($A205,'S47'!$C:$BQ,52,0)</f>
        <v>#N/A</v>
      </c>
      <c r="AJ205" s="66" t="e">
        <f>VLOOKUP($A205,'S47'!$C:$BQ,59,0)</f>
        <v>#N/A</v>
      </c>
      <c r="AK205" s="66" t="e">
        <f>VLOOKUP($A205,'S47'!$C:$BQ,60,0)</f>
        <v>#N/A</v>
      </c>
      <c r="AL205" s="58" t="e">
        <f>VLOOKUP($A205,'S48'!$C:$BQ,32,0)</f>
        <v>#N/A</v>
      </c>
      <c r="AM205" s="58" t="e">
        <f>VLOOKUP($A205,'S48'!$C:$BQ,39,0)</f>
        <v>#N/A</v>
      </c>
      <c r="AN205" s="58" t="e">
        <f>VLOOKUP($A205,'S48'!$C:$BQ,40,0)</f>
        <v>#N/A</v>
      </c>
      <c r="AO205" s="58" t="e">
        <f>VLOOKUP($A205,'S48'!$C:$BQ,22,0)</f>
        <v>#N/A</v>
      </c>
      <c r="AP205" s="66" t="e">
        <f>VLOOKUP($A205,'S48'!$C:$BQ,29,0)</f>
        <v>#N/A</v>
      </c>
      <c r="AQ205" s="66" t="e">
        <f>VLOOKUP($A205,'S48'!$C:$BQ,30,0)</f>
        <v>#N/A</v>
      </c>
      <c r="AR205" s="66" t="e">
        <f>VLOOKUP($A205,'S48'!$C:$BQ,52,0)</f>
        <v>#N/A</v>
      </c>
      <c r="AS205" s="66" t="e">
        <f>VLOOKUP($A205,'S48'!$C:$BQ,59,0)</f>
        <v>#N/A</v>
      </c>
      <c r="AT205" s="66" t="e">
        <f>VLOOKUP($A205,'S48'!$C:$BQ,60,0)</f>
        <v>#N/A</v>
      </c>
      <c r="AU205" s="58" t="e">
        <f>VLOOKUP($A205,'S49'!$C:$BQ,32,0)</f>
        <v>#N/A</v>
      </c>
      <c r="AV205" s="58" t="e">
        <f>VLOOKUP($A205,'S49'!$C:$BQ,39,0)</f>
        <v>#N/A</v>
      </c>
      <c r="AW205" s="58" t="e">
        <f>VLOOKUP($A205,'S49'!$C:$BQ,40,0)</f>
        <v>#N/A</v>
      </c>
      <c r="AX205" s="58" t="e">
        <f>VLOOKUP($A205,'S49'!$C:$BQ,22,0)</f>
        <v>#N/A</v>
      </c>
      <c r="AY205" s="66" t="e">
        <f>VLOOKUP($A205,'S49'!$C:$BQ,29,0)</f>
        <v>#N/A</v>
      </c>
      <c r="AZ205" s="66" t="e">
        <f>VLOOKUP($A205,'S49'!$C:$BQ,30,0)</f>
        <v>#N/A</v>
      </c>
      <c r="BA205" s="66" t="e">
        <f>VLOOKUP($A205,'S49'!$C:$BQ,52,0)</f>
        <v>#N/A</v>
      </c>
      <c r="BB205" s="66" t="e">
        <f>VLOOKUP($A205,'S49'!$C:$BQ,59,0)</f>
        <v>#N/A</v>
      </c>
      <c r="BC205" s="66" t="e">
        <f>VLOOKUP($A205,'S49'!$C:$BQ,60,0)</f>
        <v>#N/A</v>
      </c>
      <c r="BD205" s="58" t="e">
        <f>VLOOKUP($A205,'S50'!$C:$BQ,32,0)</f>
        <v>#N/A</v>
      </c>
      <c r="BE205" s="58" t="e">
        <f>VLOOKUP($A205,'S50'!$C:$BQ,39,0)</f>
        <v>#N/A</v>
      </c>
      <c r="BF205" s="58" t="e">
        <f>VLOOKUP($A205,'S50'!$C:$BQ,40,0)</f>
        <v>#N/A</v>
      </c>
      <c r="BG205" s="58" t="e">
        <f>VLOOKUP($A205,'S50'!$C:$BQ,22,0)</f>
        <v>#N/A</v>
      </c>
      <c r="BH205" s="66" t="e">
        <f>VLOOKUP($A205,'S50'!$C:$BQ,29,0)</f>
        <v>#N/A</v>
      </c>
      <c r="BI205" s="66" t="e">
        <f>VLOOKUP($A205,'S50'!$C:$BQ,30,0)</f>
        <v>#N/A</v>
      </c>
      <c r="BJ205" s="66" t="e">
        <f>VLOOKUP($A205,'S50'!$C:$BQ,52,0)</f>
        <v>#N/A</v>
      </c>
      <c r="BK205" s="66" t="e">
        <f>VLOOKUP($A205,'S50'!$C:$BQ,59,0)</f>
        <v>#N/A</v>
      </c>
      <c r="BL205" s="66" t="e">
        <f>VLOOKUP($A205,'S50'!$C:$BQ,60,0)</f>
        <v>#N/A</v>
      </c>
    </row>
    <row r="206" spans="1:64" x14ac:dyDescent="0.2">
      <c r="A206" s="57" t="s">
        <v>274</v>
      </c>
      <c r="B206" s="58">
        <f>VLOOKUP($A206,'S0 remplacer avec S44'!$C:$BQ,32,0)</f>
        <v>174.85</v>
      </c>
      <c r="C206" s="58">
        <f>VLOOKUP($A206,'S0 remplacer avec S44'!$C:$BQ,39,0)</f>
        <v>0</v>
      </c>
      <c r="D206" s="58">
        <f>VLOOKUP($A206,'S0 remplacer avec S44'!$C:$BQ,40,0)</f>
        <v>24</v>
      </c>
      <c r="E206" s="58">
        <f>VLOOKUP($A206,'S0 remplacer avec S44'!$C:$BQ,22,0)</f>
        <v>1477.14858</v>
      </c>
      <c r="F206" s="66">
        <f>VLOOKUP($A206,'S0 remplacer avec S44'!$C:$BQ,29,0)</f>
        <v>27</v>
      </c>
      <c r="G206" s="66">
        <f>VLOOKUP($A206,'S0 remplacer avec S44'!$C:$BQ,30,0)</f>
        <v>328</v>
      </c>
      <c r="H206" s="66">
        <f>VLOOKUP($A206,'S0 remplacer avec S44'!$C:$BQ,52,0)</f>
        <v>107</v>
      </c>
      <c r="I206" s="66">
        <f>VLOOKUP($A206,'S0 remplacer avec S44'!$C:$BQ,59,0)</f>
        <v>0</v>
      </c>
      <c r="J206" s="66">
        <f>VLOOKUP($A206,'S0 remplacer avec S44'!$C:$BQ,60,0)</f>
        <v>0</v>
      </c>
      <c r="K206" s="58">
        <f>VLOOKUP($A206,'S45'!$C:$BQ,32,0)</f>
        <v>179.85</v>
      </c>
      <c r="L206" s="58">
        <f>VLOOKUP($A206,'S45'!$C:$BQ,39,0)</f>
        <v>0</v>
      </c>
      <c r="M206" s="58">
        <f>VLOOKUP($A206,'S45'!$C:$BQ,40,0)</f>
        <v>19</v>
      </c>
      <c r="N206" s="58">
        <f>VLOOKUP($A206,'S45'!$C:$BQ,22,0)</f>
        <v>1507.2710400000001</v>
      </c>
      <c r="O206" s="66">
        <f>VLOOKUP($A206,'S45'!$C:$BQ,29,0)</f>
        <v>0</v>
      </c>
      <c r="P206" s="66">
        <f>VLOOKUP($A206,'S45'!$C:$BQ,30,0)</f>
        <v>298</v>
      </c>
      <c r="Q206" s="66">
        <f>VLOOKUP($A206,'S45'!$C:$BQ,52,0)</f>
        <v>111</v>
      </c>
      <c r="R206" s="66">
        <f>VLOOKUP($A206,'S45'!$C:$BQ,59,0)</f>
        <v>0</v>
      </c>
      <c r="S206" s="66">
        <f>VLOOKUP($A206,'S45'!$C:$BQ,60,0)</f>
        <v>0</v>
      </c>
      <c r="T206" s="58">
        <f>VLOOKUP($A206,'S46'!$C:$BQ,32,0)</f>
        <v>179.85</v>
      </c>
      <c r="U206" s="58">
        <f>VLOOKUP($A206,'S46'!$C:$BQ,39,0)</f>
        <v>0</v>
      </c>
      <c r="V206" s="58">
        <f>VLOOKUP($A206,'S46'!$C:$BQ,40,0)</f>
        <v>19</v>
      </c>
      <c r="W206" s="58">
        <f>VLOOKUP($A206,'S46'!$C:$BQ,22,0)</f>
        <v>1508.5229099999999</v>
      </c>
      <c r="X206" s="66">
        <f>VLOOKUP($A206,'S46'!$C:$BQ,29,0)</f>
        <v>0</v>
      </c>
      <c r="Y206" s="66">
        <f>VLOOKUP($A206,'S46'!$C:$BQ,30,0)</f>
        <v>297</v>
      </c>
      <c r="Z206" s="66">
        <f>VLOOKUP($A206,'S46'!$C:$BQ,52,0)</f>
        <v>112</v>
      </c>
      <c r="AA206" s="66">
        <f>VLOOKUP($A206,'S46'!$C:$BQ,59,0)</f>
        <v>0</v>
      </c>
      <c r="AB206" s="66">
        <f>VLOOKUP($A206,'S46'!$C:$BQ,60,0)</f>
        <v>0</v>
      </c>
      <c r="AC206" s="58" t="e">
        <f>VLOOKUP($A206,'S47'!$C:$BQ,32,0)</f>
        <v>#N/A</v>
      </c>
      <c r="AD206" s="58" t="e">
        <f>VLOOKUP($A206,'S47'!$C:$BQ,39,0)</f>
        <v>#N/A</v>
      </c>
      <c r="AE206" s="58" t="e">
        <f>VLOOKUP($A206,'S47'!$C:$BQ,40,0)</f>
        <v>#N/A</v>
      </c>
      <c r="AF206" s="58" t="e">
        <f>VLOOKUP($A206,'S47'!$C:$BQ,22,0)</f>
        <v>#N/A</v>
      </c>
      <c r="AG206" s="66" t="e">
        <f>VLOOKUP($A206,'S47'!$C:$BQ,29,0)</f>
        <v>#N/A</v>
      </c>
      <c r="AH206" s="66" t="e">
        <f>VLOOKUP($A206,'S47'!$C:$BQ,30,0)</f>
        <v>#N/A</v>
      </c>
      <c r="AI206" s="66" t="e">
        <f>VLOOKUP($A206,'S47'!$C:$BQ,52,0)</f>
        <v>#N/A</v>
      </c>
      <c r="AJ206" s="66" t="e">
        <f>VLOOKUP($A206,'S47'!$C:$BQ,59,0)</f>
        <v>#N/A</v>
      </c>
      <c r="AK206" s="66" t="e">
        <f>VLOOKUP($A206,'S47'!$C:$BQ,60,0)</f>
        <v>#N/A</v>
      </c>
      <c r="AL206" s="58" t="e">
        <f>VLOOKUP($A206,'S48'!$C:$BQ,32,0)</f>
        <v>#N/A</v>
      </c>
      <c r="AM206" s="58" t="e">
        <f>VLOOKUP($A206,'S48'!$C:$BQ,39,0)</f>
        <v>#N/A</v>
      </c>
      <c r="AN206" s="58" t="e">
        <f>VLOOKUP($A206,'S48'!$C:$BQ,40,0)</f>
        <v>#N/A</v>
      </c>
      <c r="AO206" s="58" t="e">
        <f>VLOOKUP($A206,'S48'!$C:$BQ,22,0)</f>
        <v>#N/A</v>
      </c>
      <c r="AP206" s="66" t="e">
        <f>VLOOKUP($A206,'S48'!$C:$BQ,29,0)</f>
        <v>#N/A</v>
      </c>
      <c r="AQ206" s="66" t="e">
        <f>VLOOKUP($A206,'S48'!$C:$BQ,30,0)</f>
        <v>#N/A</v>
      </c>
      <c r="AR206" s="66" t="e">
        <f>VLOOKUP($A206,'S48'!$C:$BQ,52,0)</f>
        <v>#N/A</v>
      </c>
      <c r="AS206" s="66" t="e">
        <f>VLOOKUP($A206,'S48'!$C:$BQ,59,0)</f>
        <v>#N/A</v>
      </c>
      <c r="AT206" s="66" t="e">
        <f>VLOOKUP($A206,'S48'!$C:$BQ,60,0)</f>
        <v>#N/A</v>
      </c>
      <c r="AU206" s="58" t="e">
        <f>VLOOKUP($A206,'S49'!$C:$BQ,32,0)</f>
        <v>#N/A</v>
      </c>
      <c r="AV206" s="58" t="e">
        <f>VLOOKUP($A206,'S49'!$C:$BQ,39,0)</f>
        <v>#N/A</v>
      </c>
      <c r="AW206" s="58" t="e">
        <f>VLOOKUP($A206,'S49'!$C:$BQ,40,0)</f>
        <v>#N/A</v>
      </c>
      <c r="AX206" s="58" t="e">
        <f>VLOOKUP($A206,'S49'!$C:$BQ,22,0)</f>
        <v>#N/A</v>
      </c>
      <c r="AY206" s="66" t="e">
        <f>VLOOKUP($A206,'S49'!$C:$BQ,29,0)</f>
        <v>#N/A</v>
      </c>
      <c r="AZ206" s="66" t="e">
        <f>VLOOKUP($A206,'S49'!$C:$BQ,30,0)</f>
        <v>#N/A</v>
      </c>
      <c r="BA206" s="66" t="e">
        <f>VLOOKUP($A206,'S49'!$C:$BQ,52,0)</f>
        <v>#N/A</v>
      </c>
      <c r="BB206" s="66" t="e">
        <f>VLOOKUP($A206,'S49'!$C:$BQ,59,0)</f>
        <v>#N/A</v>
      </c>
      <c r="BC206" s="66" t="e">
        <f>VLOOKUP($A206,'S49'!$C:$BQ,60,0)</f>
        <v>#N/A</v>
      </c>
      <c r="BD206" s="58" t="e">
        <f>VLOOKUP($A206,'S50'!$C:$BQ,32,0)</f>
        <v>#N/A</v>
      </c>
      <c r="BE206" s="58" t="e">
        <f>VLOOKUP($A206,'S50'!$C:$BQ,39,0)</f>
        <v>#N/A</v>
      </c>
      <c r="BF206" s="58" t="e">
        <f>VLOOKUP($A206,'S50'!$C:$BQ,40,0)</f>
        <v>#N/A</v>
      </c>
      <c r="BG206" s="58" t="e">
        <f>VLOOKUP($A206,'S50'!$C:$BQ,22,0)</f>
        <v>#N/A</v>
      </c>
      <c r="BH206" s="66" t="e">
        <f>VLOOKUP($A206,'S50'!$C:$BQ,29,0)</f>
        <v>#N/A</v>
      </c>
      <c r="BI206" s="66" t="e">
        <f>VLOOKUP($A206,'S50'!$C:$BQ,30,0)</f>
        <v>#N/A</v>
      </c>
      <c r="BJ206" s="66" t="e">
        <f>VLOOKUP($A206,'S50'!$C:$BQ,52,0)</f>
        <v>#N/A</v>
      </c>
      <c r="BK206" s="66" t="e">
        <f>VLOOKUP($A206,'S50'!$C:$BQ,59,0)</f>
        <v>#N/A</v>
      </c>
      <c r="BL206" s="66" t="e">
        <f>VLOOKUP($A206,'S50'!$C:$BQ,60,0)</f>
        <v>#N/A</v>
      </c>
    </row>
    <row r="207" spans="1:64" x14ac:dyDescent="0.2">
      <c r="A207" s="57" t="s">
        <v>277</v>
      </c>
      <c r="B207" s="58">
        <f>VLOOKUP($A207,'S0 remplacer avec S44'!$C:$BQ,32,0)</f>
        <v>233.25</v>
      </c>
      <c r="C207" s="58">
        <f>VLOOKUP($A207,'S0 remplacer avec S44'!$C:$BQ,39,0)</f>
        <v>10</v>
      </c>
      <c r="D207" s="58">
        <f>VLOOKUP($A207,'S0 remplacer avec S44'!$C:$BQ,40,0)</f>
        <v>58</v>
      </c>
      <c r="E207" s="58">
        <f>VLOOKUP($A207,'S0 remplacer avec S44'!$C:$BQ,22,0)</f>
        <v>3554.1077300000002</v>
      </c>
      <c r="F207" s="66">
        <f>VLOOKUP($A207,'S0 remplacer avec S44'!$C:$BQ,29,0)</f>
        <v>0</v>
      </c>
      <c r="G207" s="66">
        <f>VLOOKUP($A207,'S0 remplacer avec S44'!$C:$BQ,30,0)</f>
        <v>0</v>
      </c>
      <c r="H207" s="66">
        <f>VLOOKUP($A207,'S0 remplacer avec S44'!$C:$BQ,52,0)</f>
        <v>185.6</v>
      </c>
      <c r="I207" s="66">
        <f>VLOOKUP($A207,'S0 remplacer avec S44'!$C:$BQ,59,0)</f>
        <v>0</v>
      </c>
      <c r="J207" s="66">
        <f>VLOOKUP($A207,'S0 remplacer avec S44'!$C:$BQ,60,0)</f>
        <v>0</v>
      </c>
      <c r="K207" s="58">
        <f>VLOOKUP($A207,'S45'!$C:$BQ,32,0)</f>
        <v>235.75</v>
      </c>
      <c r="L207" s="58">
        <f>VLOOKUP($A207,'S45'!$C:$BQ,39,0)</f>
        <v>7</v>
      </c>
      <c r="M207" s="58">
        <f>VLOOKUP($A207,'S45'!$C:$BQ,40,0)</f>
        <v>56</v>
      </c>
      <c r="N207" s="58">
        <f>VLOOKUP($A207,'S45'!$C:$BQ,22,0)</f>
        <v>3606.0383400000001</v>
      </c>
      <c r="O207" s="66">
        <f>VLOOKUP($A207,'S45'!$C:$BQ,29,0)</f>
        <v>0</v>
      </c>
      <c r="P207" s="66">
        <f>VLOOKUP($A207,'S45'!$C:$BQ,30,0)</f>
        <v>0</v>
      </c>
      <c r="Q207" s="66">
        <f>VLOOKUP($A207,'S45'!$C:$BQ,52,0)</f>
        <v>188.6</v>
      </c>
      <c r="R207" s="66">
        <f>VLOOKUP($A207,'S45'!$C:$BQ,59,0)</f>
        <v>0</v>
      </c>
      <c r="S207" s="66">
        <f>VLOOKUP($A207,'S45'!$C:$BQ,60,0)</f>
        <v>0</v>
      </c>
      <c r="T207" s="58">
        <f>VLOOKUP($A207,'S46'!$C:$BQ,32,0)</f>
        <v>235.25</v>
      </c>
      <c r="U207" s="58">
        <f>VLOOKUP($A207,'S46'!$C:$BQ,39,0)</f>
        <v>8</v>
      </c>
      <c r="V207" s="58">
        <f>VLOOKUP($A207,'S46'!$C:$BQ,40,0)</f>
        <v>56</v>
      </c>
      <c r="W207" s="58">
        <f>VLOOKUP($A207,'S46'!$C:$BQ,22,0)</f>
        <v>3624.0181299999999</v>
      </c>
      <c r="X207" s="66">
        <f>VLOOKUP($A207,'S46'!$C:$BQ,29,0)</f>
        <v>0</v>
      </c>
      <c r="Y207" s="66">
        <f>VLOOKUP($A207,'S46'!$C:$BQ,30,0)</f>
        <v>0</v>
      </c>
      <c r="Z207" s="66">
        <f>VLOOKUP($A207,'S46'!$C:$BQ,52,0)</f>
        <v>189.6</v>
      </c>
      <c r="AA207" s="66">
        <f>VLOOKUP($A207,'S46'!$C:$BQ,59,0)</f>
        <v>0</v>
      </c>
      <c r="AB207" s="66">
        <f>VLOOKUP($A207,'S46'!$C:$BQ,60,0)</f>
        <v>0</v>
      </c>
      <c r="AC207" s="58" t="e">
        <f>VLOOKUP($A207,'S47'!$C:$BQ,32,0)</f>
        <v>#N/A</v>
      </c>
      <c r="AD207" s="58" t="e">
        <f>VLOOKUP($A207,'S47'!$C:$BQ,39,0)</f>
        <v>#N/A</v>
      </c>
      <c r="AE207" s="58" t="e">
        <f>VLOOKUP($A207,'S47'!$C:$BQ,40,0)</f>
        <v>#N/A</v>
      </c>
      <c r="AF207" s="58" t="e">
        <f>VLOOKUP($A207,'S47'!$C:$BQ,22,0)</f>
        <v>#N/A</v>
      </c>
      <c r="AG207" s="66" t="e">
        <f>VLOOKUP($A207,'S47'!$C:$BQ,29,0)</f>
        <v>#N/A</v>
      </c>
      <c r="AH207" s="66" t="e">
        <f>VLOOKUP($A207,'S47'!$C:$BQ,30,0)</f>
        <v>#N/A</v>
      </c>
      <c r="AI207" s="66" t="e">
        <f>VLOOKUP($A207,'S47'!$C:$BQ,52,0)</f>
        <v>#N/A</v>
      </c>
      <c r="AJ207" s="66" t="e">
        <f>VLOOKUP($A207,'S47'!$C:$BQ,59,0)</f>
        <v>#N/A</v>
      </c>
      <c r="AK207" s="66" t="e">
        <f>VLOOKUP($A207,'S47'!$C:$BQ,60,0)</f>
        <v>#N/A</v>
      </c>
      <c r="AL207" s="58" t="e">
        <f>VLOOKUP($A207,'S48'!$C:$BQ,32,0)</f>
        <v>#N/A</v>
      </c>
      <c r="AM207" s="58" t="e">
        <f>VLOOKUP($A207,'S48'!$C:$BQ,39,0)</f>
        <v>#N/A</v>
      </c>
      <c r="AN207" s="58" t="e">
        <f>VLOOKUP($A207,'S48'!$C:$BQ,40,0)</f>
        <v>#N/A</v>
      </c>
      <c r="AO207" s="58" t="e">
        <f>VLOOKUP($A207,'S48'!$C:$BQ,22,0)</f>
        <v>#N/A</v>
      </c>
      <c r="AP207" s="66" t="e">
        <f>VLOOKUP($A207,'S48'!$C:$BQ,29,0)</f>
        <v>#N/A</v>
      </c>
      <c r="AQ207" s="66" t="e">
        <f>VLOOKUP($A207,'S48'!$C:$BQ,30,0)</f>
        <v>#N/A</v>
      </c>
      <c r="AR207" s="66" t="e">
        <f>VLOOKUP($A207,'S48'!$C:$BQ,52,0)</f>
        <v>#N/A</v>
      </c>
      <c r="AS207" s="66" t="e">
        <f>VLOOKUP($A207,'S48'!$C:$BQ,59,0)</f>
        <v>#N/A</v>
      </c>
      <c r="AT207" s="66" t="e">
        <f>VLOOKUP($A207,'S48'!$C:$BQ,60,0)</f>
        <v>#N/A</v>
      </c>
      <c r="AU207" s="58" t="e">
        <f>VLOOKUP($A207,'S49'!$C:$BQ,32,0)</f>
        <v>#N/A</v>
      </c>
      <c r="AV207" s="58" t="e">
        <f>VLOOKUP($A207,'S49'!$C:$BQ,39,0)</f>
        <v>#N/A</v>
      </c>
      <c r="AW207" s="58" t="e">
        <f>VLOOKUP($A207,'S49'!$C:$BQ,40,0)</f>
        <v>#N/A</v>
      </c>
      <c r="AX207" s="58" t="e">
        <f>VLOOKUP($A207,'S49'!$C:$BQ,22,0)</f>
        <v>#N/A</v>
      </c>
      <c r="AY207" s="66" t="e">
        <f>VLOOKUP($A207,'S49'!$C:$BQ,29,0)</f>
        <v>#N/A</v>
      </c>
      <c r="AZ207" s="66" t="e">
        <f>VLOOKUP($A207,'S49'!$C:$BQ,30,0)</f>
        <v>#N/A</v>
      </c>
      <c r="BA207" s="66" t="e">
        <f>VLOOKUP($A207,'S49'!$C:$BQ,52,0)</f>
        <v>#N/A</v>
      </c>
      <c r="BB207" s="66" t="e">
        <f>VLOOKUP($A207,'S49'!$C:$BQ,59,0)</f>
        <v>#N/A</v>
      </c>
      <c r="BC207" s="66" t="e">
        <f>VLOOKUP($A207,'S49'!$C:$BQ,60,0)</f>
        <v>#N/A</v>
      </c>
      <c r="BD207" s="58" t="e">
        <f>VLOOKUP($A207,'S50'!$C:$BQ,32,0)</f>
        <v>#N/A</v>
      </c>
      <c r="BE207" s="58" t="e">
        <f>VLOOKUP($A207,'S50'!$C:$BQ,39,0)</f>
        <v>#N/A</v>
      </c>
      <c r="BF207" s="58" t="e">
        <f>VLOOKUP($A207,'S50'!$C:$BQ,40,0)</f>
        <v>#N/A</v>
      </c>
      <c r="BG207" s="58" t="e">
        <f>VLOOKUP($A207,'S50'!$C:$BQ,22,0)</f>
        <v>#N/A</v>
      </c>
      <c r="BH207" s="66" t="e">
        <f>VLOOKUP($A207,'S50'!$C:$BQ,29,0)</f>
        <v>#N/A</v>
      </c>
      <c r="BI207" s="66" t="e">
        <f>VLOOKUP($A207,'S50'!$C:$BQ,30,0)</f>
        <v>#N/A</v>
      </c>
      <c r="BJ207" s="66" t="e">
        <f>VLOOKUP($A207,'S50'!$C:$BQ,52,0)</f>
        <v>#N/A</v>
      </c>
      <c r="BK207" s="66" t="e">
        <f>VLOOKUP($A207,'S50'!$C:$BQ,59,0)</f>
        <v>#N/A</v>
      </c>
      <c r="BL207" s="66" t="e">
        <f>VLOOKUP($A207,'S50'!$C:$BQ,60,0)</f>
        <v>#N/A</v>
      </c>
    </row>
    <row r="208" spans="1:64" x14ac:dyDescent="0.2">
      <c r="A208" s="57" t="s">
        <v>278</v>
      </c>
      <c r="B208" s="58">
        <f>VLOOKUP($A208,'S0 remplacer avec S44'!$C:$BQ,32,0)</f>
        <v>126.55</v>
      </c>
      <c r="C208" s="58">
        <f>VLOOKUP($A208,'S0 remplacer avec S44'!$C:$BQ,39,0)</f>
        <v>62</v>
      </c>
      <c r="D208" s="58">
        <f>VLOOKUP($A208,'S0 remplacer avec S44'!$C:$BQ,40,0)</f>
        <v>100</v>
      </c>
      <c r="E208" s="58">
        <f>VLOOKUP($A208,'S0 remplacer avec S44'!$C:$BQ,22,0)</f>
        <v>1746.823625</v>
      </c>
      <c r="F208" s="66">
        <f>VLOOKUP($A208,'S0 remplacer avec S44'!$C:$BQ,29,0)</f>
        <v>0</v>
      </c>
      <c r="G208" s="66">
        <f>VLOOKUP($A208,'S0 remplacer avec S44'!$C:$BQ,30,0)</f>
        <v>309</v>
      </c>
      <c r="H208" s="66">
        <f>VLOOKUP($A208,'S0 remplacer avec S44'!$C:$BQ,52,0)</f>
        <v>91.8</v>
      </c>
      <c r="I208" s="66">
        <f>VLOOKUP($A208,'S0 remplacer avec S44'!$C:$BQ,59,0)</f>
        <v>4</v>
      </c>
      <c r="J208" s="66">
        <f>VLOOKUP($A208,'S0 remplacer avec S44'!$C:$BQ,60,0)</f>
        <v>23</v>
      </c>
      <c r="K208" s="58">
        <f>VLOOKUP($A208,'S45'!$C:$BQ,32,0)</f>
        <v>127.55</v>
      </c>
      <c r="L208" s="58">
        <f>VLOOKUP($A208,'S45'!$C:$BQ,39,0)</f>
        <v>61</v>
      </c>
      <c r="M208" s="58">
        <f>VLOOKUP($A208,'S45'!$C:$BQ,40,0)</f>
        <v>99</v>
      </c>
      <c r="N208" s="58">
        <f>VLOOKUP($A208,'S45'!$C:$BQ,22,0)</f>
        <v>1749.3936249999999</v>
      </c>
      <c r="O208" s="66">
        <f>VLOOKUP($A208,'S45'!$C:$BQ,29,0)</f>
        <v>0</v>
      </c>
      <c r="P208" s="66">
        <f>VLOOKUP($A208,'S45'!$C:$BQ,30,0)</f>
        <v>307</v>
      </c>
      <c r="Q208" s="66">
        <f>VLOOKUP($A208,'S45'!$C:$BQ,52,0)</f>
        <v>93.8</v>
      </c>
      <c r="R208" s="66">
        <f>VLOOKUP($A208,'S45'!$C:$BQ,59,0)</f>
        <v>2</v>
      </c>
      <c r="S208" s="66">
        <f>VLOOKUP($A208,'S45'!$C:$BQ,60,0)</f>
        <v>21</v>
      </c>
      <c r="T208" s="58">
        <f>VLOOKUP($A208,'S46'!$C:$BQ,32,0)</f>
        <v>127.55</v>
      </c>
      <c r="U208" s="58">
        <f>VLOOKUP($A208,'S46'!$C:$BQ,39,0)</f>
        <v>61</v>
      </c>
      <c r="V208" s="58">
        <f>VLOOKUP($A208,'S46'!$C:$BQ,40,0)</f>
        <v>99</v>
      </c>
      <c r="W208" s="58">
        <f>VLOOKUP($A208,'S46'!$C:$BQ,22,0)</f>
        <v>1750.0326250000001</v>
      </c>
      <c r="X208" s="66">
        <f>VLOOKUP($A208,'S46'!$C:$BQ,29,0)</f>
        <v>0</v>
      </c>
      <c r="Y208" s="66">
        <f>VLOOKUP($A208,'S46'!$C:$BQ,30,0)</f>
        <v>306</v>
      </c>
      <c r="Z208" s="66">
        <f>VLOOKUP($A208,'S46'!$C:$BQ,52,0)</f>
        <v>93.8</v>
      </c>
      <c r="AA208" s="66">
        <f>VLOOKUP($A208,'S46'!$C:$BQ,59,0)</f>
        <v>2</v>
      </c>
      <c r="AB208" s="66">
        <f>VLOOKUP($A208,'S46'!$C:$BQ,60,0)</f>
        <v>21</v>
      </c>
      <c r="AC208" s="58" t="e">
        <f>VLOOKUP($A208,'S47'!$C:$BQ,32,0)</f>
        <v>#N/A</v>
      </c>
      <c r="AD208" s="58" t="e">
        <f>VLOOKUP($A208,'S47'!$C:$BQ,39,0)</f>
        <v>#N/A</v>
      </c>
      <c r="AE208" s="58" t="e">
        <f>VLOOKUP($A208,'S47'!$C:$BQ,40,0)</f>
        <v>#N/A</v>
      </c>
      <c r="AF208" s="58" t="e">
        <f>VLOOKUP($A208,'S47'!$C:$BQ,22,0)</f>
        <v>#N/A</v>
      </c>
      <c r="AG208" s="66" t="e">
        <f>VLOOKUP($A208,'S47'!$C:$BQ,29,0)</f>
        <v>#N/A</v>
      </c>
      <c r="AH208" s="66" t="e">
        <f>VLOOKUP($A208,'S47'!$C:$BQ,30,0)</f>
        <v>#N/A</v>
      </c>
      <c r="AI208" s="66" t="e">
        <f>VLOOKUP($A208,'S47'!$C:$BQ,52,0)</f>
        <v>#N/A</v>
      </c>
      <c r="AJ208" s="66" t="e">
        <f>VLOOKUP($A208,'S47'!$C:$BQ,59,0)</f>
        <v>#N/A</v>
      </c>
      <c r="AK208" s="66" t="e">
        <f>VLOOKUP($A208,'S47'!$C:$BQ,60,0)</f>
        <v>#N/A</v>
      </c>
      <c r="AL208" s="58" t="e">
        <f>VLOOKUP($A208,'S48'!$C:$BQ,32,0)</f>
        <v>#N/A</v>
      </c>
      <c r="AM208" s="58" t="e">
        <f>VLOOKUP($A208,'S48'!$C:$BQ,39,0)</f>
        <v>#N/A</v>
      </c>
      <c r="AN208" s="58" t="e">
        <f>VLOOKUP($A208,'S48'!$C:$BQ,40,0)</f>
        <v>#N/A</v>
      </c>
      <c r="AO208" s="58" t="e">
        <f>VLOOKUP($A208,'S48'!$C:$BQ,22,0)</f>
        <v>#N/A</v>
      </c>
      <c r="AP208" s="66" t="e">
        <f>VLOOKUP($A208,'S48'!$C:$BQ,29,0)</f>
        <v>#N/A</v>
      </c>
      <c r="AQ208" s="66" t="e">
        <f>VLOOKUP($A208,'S48'!$C:$BQ,30,0)</f>
        <v>#N/A</v>
      </c>
      <c r="AR208" s="66" t="e">
        <f>VLOOKUP($A208,'S48'!$C:$BQ,52,0)</f>
        <v>#N/A</v>
      </c>
      <c r="AS208" s="66" t="e">
        <f>VLOOKUP($A208,'S48'!$C:$BQ,59,0)</f>
        <v>#N/A</v>
      </c>
      <c r="AT208" s="66" t="e">
        <f>VLOOKUP($A208,'S48'!$C:$BQ,60,0)</f>
        <v>#N/A</v>
      </c>
      <c r="AU208" s="58" t="e">
        <f>VLOOKUP($A208,'S49'!$C:$BQ,32,0)</f>
        <v>#N/A</v>
      </c>
      <c r="AV208" s="58" t="e">
        <f>VLOOKUP($A208,'S49'!$C:$BQ,39,0)</f>
        <v>#N/A</v>
      </c>
      <c r="AW208" s="58" t="e">
        <f>VLOOKUP($A208,'S49'!$C:$BQ,40,0)</f>
        <v>#N/A</v>
      </c>
      <c r="AX208" s="58" t="e">
        <f>VLOOKUP($A208,'S49'!$C:$BQ,22,0)</f>
        <v>#N/A</v>
      </c>
      <c r="AY208" s="66" t="e">
        <f>VLOOKUP($A208,'S49'!$C:$BQ,29,0)</f>
        <v>#N/A</v>
      </c>
      <c r="AZ208" s="66" t="e">
        <f>VLOOKUP($A208,'S49'!$C:$BQ,30,0)</f>
        <v>#N/A</v>
      </c>
      <c r="BA208" s="66" t="e">
        <f>VLOOKUP($A208,'S49'!$C:$BQ,52,0)</f>
        <v>#N/A</v>
      </c>
      <c r="BB208" s="66" t="e">
        <f>VLOOKUP($A208,'S49'!$C:$BQ,59,0)</f>
        <v>#N/A</v>
      </c>
      <c r="BC208" s="66" t="e">
        <f>VLOOKUP($A208,'S49'!$C:$BQ,60,0)</f>
        <v>#N/A</v>
      </c>
      <c r="BD208" s="58" t="e">
        <f>VLOOKUP($A208,'S50'!$C:$BQ,32,0)</f>
        <v>#N/A</v>
      </c>
      <c r="BE208" s="58" t="e">
        <f>VLOOKUP($A208,'S50'!$C:$BQ,39,0)</f>
        <v>#N/A</v>
      </c>
      <c r="BF208" s="58" t="e">
        <f>VLOOKUP($A208,'S50'!$C:$BQ,40,0)</f>
        <v>#N/A</v>
      </c>
      <c r="BG208" s="58" t="e">
        <f>VLOOKUP($A208,'S50'!$C:$BQ,22,0)</f>
        <v>#N/A</v>
      </c>
      <c r="BH208" s="66" t="e">
        <f>VLOOKUP($A208,'S50'!$C:$BQ,29,0)</f>
        <v>#N/A</v>
      </c>
      <c r="BI208" s="66" t="e">
        <f>VLOOKUP($A208,'S50'!$C:$BQ,30,0)</f>
        <v>#N/A</v>
      </c>
      <c r="BJ208" s="66" t="e">
        <f>VLOOKUP($A208,'S50'!$C:$BQ,52,0)</f>
        <v>#N/A</v>
      </c>
      <c r="BK208" s="66" t="e">
        <f>VLOOKUP($A208,'S50'!$C:$BQ,59,0)</f>
        <v>#N/A</v>
      </c>
      <c r="BL208" s="66" t="e">
        <f>VLOOKUP($A208,'S50'!$C:$BQ,60,0)</f>
        <v>#N/A</v>
      </c>
    </row>
    <row r="209" spans="1:64" x14ac:dyDescent="0.2">
      <c r="A209" s="57" t="s">
        <v>279</v>
      </c>
      <c r="B209" s="58">
        <f>VLOOKUP($A209,'S0 remplacer avec S44'!$C:$BQ,32,0)</f>
        <v>125.5</v>
      </c>
      <c r="C209" s="58">
        <f>VLOOKUP($A209,'S0 remplacer avec S44'!$C:$BQ,39,0)</f>
        <v>85</v>
      </c>
      <c r="D209" s="58">
        <f>VLOOKUP($A209,'S0 remplacer avec S44'!$C:$BQ,40,0)</f>
        <v>127</v>
      </c>
      <c r="E209" s="58">
        <f>VLOOKUP($A209,'S0 remplacer avec S44'!$C:$BQ,22,0)</f>
        <v>2727.9404199999999</v>
      </c>
      <c r="F209" s="66">
        <f>VLOOKUP($A209,'S0 remplacer avec S44'!$C:$BQ,29,0)</f>
        <v>0</v>
      </c>
      <c r="G209" s="66">
        <f>VLOOKUP($A209,'S0 remplacer avec S44'!$C:$BQ,30,0)</f>
        <v>0</v>
      </c>
      <c r="H209" s="66">
        <f>VLOOKUP($A209,'S0 remplacer avec S44'!$C:$BQ,52,0)</f>
        <v>93.2</v>
      </c>
      <c r="I209" s="66">
        <f>VLOOKUP($A209,'S0 remplacer avec S44'!$C:$BQ,59,0)</f>
        <v>14</v>
      </c>
      <c r="J209" s="66">
        <f>VLOOKUP($A209,'S0 remplacer avec S44'!$C:$BQ,60,0)</f>
        <v>35</v>
      </c>
      <c r="K209" s="58">
        <f>VLOOKUP($A209,'S45'!$C:$BQ,32,0)</f>
        <v>135.5</v>
      </c>
      <c r="L209" s="58">
        <f>VLOOKUP($A209,'S45'!$C:$BQ,39,0)</f>
        <v>75</v>
      </c>
      <c r="M209" s="58">
        <f>VLOOKUP($A209,'S45'!$C:$BQ,40,0)</f>
        <v>117</v>
      </c>
      <c r="N209" s="58">
        <f>VLOOKUP($A209,'S45'!$C:$BQ,22,0)</f>
        <v>2755.0279700000001</v>
      </c>
      <c r="O209" s="66">
        <f>VLOOKUP($A209,'S45'!$C:$BQ,29,0)</f>
        <v>0</v>
      </c>
      <c r="P209" s="66">
        <f>VLOOKUP($A209,'S45'!$C:$BQ,30,0)</f>
        <v>0</v>
      </c>
      <c r="Q209" s="66">
        <f>VLOOKUP($A209,'S45'!$C:$BQ,52,0)</f>
        <v>94.2</v>
      </c>
      <c r="R209" s="66">
        <f>VLOOKUP($A209,'S45'!$C:$BQ,59,0)</f>
        <v>13</v>
      </c>
      <c r="S209" s="66">
        <f>VLOOKUP($A209,'S45'!$C:$BQ,60,0)</f>
        <v>34</v>
      </c>
      <c r="T209" s="58">
        <f>VLOOKUP($A209,'S46'!$C:$BQ,32,0)</f>
        <v>136</v>
      </c>
      <c r="U209" s="58">
        <f>VLOOKUP($A209,'S46'!$C:$BQ,39,0)</f>
        <v>75</v>
      </c>
      <c r="V209" s="58">
        <f>VLOOKUP($A209,'S46'!$C:$BQ,40,0)</f>
        <v>117</v>
      </c>
      <c r="W209" s="58">
        <f>VLOOKUP($A209,'S46'!$C:$BQ,22,0)</f>
        <v>2756.0392099999999</v>
      </c>
      <c r="X209" s="66">
        <f>VLOOKUP($A209,'S46'!$C:$BQ,29,0)</f>
        <v>0</v>
      </c>
      <c r="Y209" s="66">
        <f>VLOOKUP($A209,'S46'!$C:$BQ,30,0)</f>
        <v>0</v>
      </c>
      <c r="Z209" s="66">
        <f>VLOOKUP($A209,'S46'!$C:$BQ,52,0)</f>
        <v>95.2</v>
      </c>
      <c r="AA209" s="66">
        <f>VLOOKUP($A209,'S46'!$C:$BQ,59,0)</f>
        <v>12</v>
      </c>
      <c r="AB209" s="66">
        <f>VLOOKUP($A209,'S46'!$C:$BQ,60,0)</f>
        <v>33</v>
      </c>
      <c r="AC209" s="58" t="e">
        <f>VLOOKUP($A209,'S47'!$C:$BQ,32,0)</f>
        <v>#N/A</v>
      </c>
      <c r="AD209" s="58" t="e">
        <f>VLOOKUP($A209,'S47'!$C:$BQ,39,0)</f>
        <v>#N/A</v>
      </c>
      <c r="AE209" s="58" t="e">
        <f>VLOOKUP($A209,'S47'!$C:$BQ,40,0)</f>
        <v>#N/A</v>
      </c>
      <c r="AF209" s="58" t="e">
        <f>VLOOKUP($A209,'S47'!$C:$BQ,22,0)</f>
        <v>#N/A</v>
      </c>
      <c r="AG209" s="66" t="e">
        <f>VLOOKUP($A209,'S47'!$C:$BQ,29,0)</f>
        <v>#N/A</v>
      </c>
      <c r="AH209" s="66" t="e">
        <f>VLOOKUP($A209,'S47'!$C:$BQ,30,0)</f>
        <v>#N/A</v>
      </c>
      <c r="AI209" s="66" t="e">
        <f>VLOOKUP($A209,'S47'!$C:$BQ,52,0)</f>
        <v>#N/A</v>
      </c>
      <c r="AJ209" s="66" t="e">
        <f>VLOOKUP($A209,'S47'!$C:$BQ,59,0)</f>
        <v>#N/A</v>
      </c>
      <c r="AK209" s="66" t="e">
        <f>VLOOKUP($A209,'S47'!$C:$BQ,60,0)</f>
        <v>#N/A</v>
      </c>
      <c r="AL209" s="58" t="e">
        <f>VLOOKUP($A209,'S48'!$C:$BQ,32,0)</f>
        <v>#N/A</v>
      </c>
      <c r="AM209" s="58" t="e">
        <f>VLOOKUP($A209,'S48'!$C:$BQ,39,0)</f>
        <v>#N/A</v>
      </c>
      <c r="AN209" s="58" t="e">
        <f>VLOOKUP($A209,'S48'!$C:$BQ,40,0)</f>
        <v>#N/A</v>
      </c>
      <c r="AO209" s="58" t="e">
        <f>VLOOKUP($A209,'S48'!$C:$BQ,22,0)</f>
        <v>#N/A</v>
      </c>
      <c r="AP209" s="66" t="e">
        <f>VLOOKUP($A209,'S48'!$C:$BQ,29,0)</f>
        <v>#N/A</v>
      </c>
      <c r="AQ209" s="66" t="e">
        <f>VLOOKUP($A209,'S48'!$C:$BQ,30,0)</f>
        <v>#N/A</v>
      </c>
      <c r="AR209" s="66" t="e">
        <f>VLOOKUP($A209,'S48'!$C:$BQ,52,0)</f>
        <v>#N/A</v>
      </c>
      <c r="AS209" s="66" t="e">
        <f>VLOOKUP($A209,'S48'!$C:$BQ,59,0)</f>
        <v>#N/A</v>
      </c>
      <c r="AT209" s="66" t="e">
        <f>VLOOKUP($A209,'S48'!$C:$BQ,60,0)</f>
        <v>#N/A</v>
      </c>
      <c r="AU209" s="58" t="e">
        <f>VLOOKUP($A209,'S49'!$C:$BQ,32,0)</f>
        <v>#N/A</v>
      </c>
      <c r="AV209" s="58" t="e">
        <f>VLOOKUP($A209,'S49'!$C:$BQ,39,0)</f>
        <v>#N/A</v>
      </c>
      <c r="AW209" s="58" t="e">
        <f>VLOOKUP($A209,'S49'!$C:$BQ,40,0)</f>
        <v>#N/A</v>
      </c>
      <c r="AX209" s="58" t="e">
        <f>VLOOKUP($A209,'S49'!$C:$BQ,22,0)</f>
        <v>#N/A</v>
      </c>
      <c r="AY209" s="66" t="e">
        <f>VLOOKUP($A209,'S49'!$C:$BQ,29,0)</f>
        <v>#N/A</v>
      </c>
      <c r="AZ209" s="66" t="e">
        <f>VLOOKUP($A209,'S49'!$C:$BQ,30,0)</f>
        <v>#N/A</v>
      </c>
      <c r="BA209" s="66" t="e">
        <f>VLOOKUP($A209,'S49'!$C:$BQ,52,0)</f>
        <v>#N/A</v>
      </c>
      <c r="BB209" s="66" t="e">
        <f>VLOOKUP($A209,'S49'!$C:$BQ,59,0)</f>
        <v>#N/A</v>
      </c>
      <c r="BC209" s="66" t="e">
        <f>VLOOKUP($A209,'S49'!$C:$BQ,60,0)</f>
        <v>#N/A</v>
      </c>
      <c r="BD209" s="58" t="e">
        <f>VLOOKUP($A209,'S50'!$C:$BQ,32,0)</f>
        <v>#N/A</v>
      </c>
      <c r="BE209" s="58" t="e">
        <f>VLOOKUP($A209,'S50'!$C:$BQ,39,0)</f>
        <v>#N/A</v>
      </c>
      <c r="BF209" s="58" t="e">
        <f>VLOOKUP($A209,'S50'!$C:$BQ,40,0)</f>
        <v>#N/A</v>
      </c>
      <c r="BG209" s="58" t="e">
        <f>VLOOKUP($A209,'S50'!$C:$BQ,22,0)</f>
        <v>#N/A</v>
      </c>
      <c r="BH209" s="66" t="e">
        <f>VLOOKUP($A209,'S50'!$C:$BQ,29,0)</f>
        <v>#N/A</v>
      </c>
      <c r="BI209" s="66" t="e">
        <f>VLOOKUP($A209,'S50'!$C:$BQ,30,0)</f>
        <v>#N/A</v>
      </c>
      <c r="BJ209" s="66" t="e">
        <f>VLOOKUP($A209,'S50'!$C:$BQ,52,0)</f>
        <v>#N/A</v>
      </c>
      <c r="BK209" s="66" t="e">
        <f>VLOOKUP($A209,'S50'!$C:$BQ,59,0)</f>
        <v>#N/A</v>
      </c>
      <c r="BL209" s="66" t="e">
        <f>VLOOKUP($A209,'S50'!$C:$BQ,60,0)</f>
        <v>#N/A</v>
      </c>
    </row>
    <row r="210" spans="1:64" x14ac:dyDescent="0.2">
      <c r="A210" s="57" t="s">
        <v>280</v>
      </c>
      <c r="B210" s="58">
        <f>VLOOKUP($A210,'S0 remplacer avec S44'!$C:$BQ,32,0)</f>
        <v>233.2</v>
      </c>
      <c r="C210" s="58">
        <f>VLOOKUP($A210,'S0 remplacer avec S44'!$C:$BQ,39,0)</f>
        <v>3</v>
      </c>
      <c r="D210" s="58">
        <f>VLOOKUP($A210,'S0 remplacer avec S44'!$C:$BQ,40,0)</f>
        <v>51</v>
      </c>
      <c r="E210" s="58">
        <f>VLOOKUP($A210,'S0 remplacer avec S44'!$C:$BQ,22,0)</f>
        <v>1895.7929549999999</v>
      </c>
      <c r="F210" s="66">
        <f>VLOOKUP($A210,'S0 remplacer avec S44'!$C:$BQ,29,0)</f>
        <v>253</v>
      </c>
      <c r="G210" s="66">
        <f>VLOOKUP($A210,'S0 remplacer avec S44'!$C:$BQ,30,0)</f>
        <v>682</v>
      </c>
      <c r="H210" s="66">
        <f>VLOOKUP($A210,'S0 remplacer avec S44'!$C:$BQ,52,0)</f>
        <v>132</v>
      </c>
      <c r="I210" s="66">
        <f>VLOOKUP($A210,'S0 remplacer avec S44'!$C:$BQ,59,0)</f>
        <v>0</v>
      </c>
      <c r="J210" s="66">
        <f>VLOOKUP($A210,'S0 remplacer avec S44'!$C:$BQ,60,0)</f>
        <v>12</v>
      </c>
      <c r="K210" s="58">
        <f>VLOOKUP($A210,'S45'!$C:$BQ,32,0)</f>
        <v>234.2</v>
      </c>
      <c r="L210" s="58">
        <f>VLOOKUP($A210,'S45'!$C:$BQ,39,0)</f>
        <v>2</v>
      </c>
      <c r="M210" s="58">
        <f>VLOOKUP($A210,'S45'!$C:$BQ,40,0)</f>
        <v>50</v>
      </c>
      <c r="N210" s="58">
        <f>VLOOKUP($A210,'S45'!$C:$BQ,22,0)</f>
        <v>1955.822195</v>
      </c>
      <c r="O210" s="66">
        <f>VLOOKUP($A210,'S45'!$C:$BQ,29,0)</f>
        <v>193</v>
      </c>
      <c r="P210" s="66">
        <f>VLOOKUP($A210,'S45'!$C:$BQ,30,0)</f>
        <v>622</v>
      </c>
      <c r="Q210" s="66">
        <f>VLOOKUP($A210,'S45'!$C:$BQ,52,0)</f>
        <v>133</v>
      </c>
      <c r="R210" s="66">
        <f>VLOOKUP($A210,'S45'!$C:$BQ,59,0)</f>
        <v>0</v>
      </c>
      <c r="S210" s="66">
        <f>VLOOKUP($A210,'S45'!$C:$BQ,60,0)</f>
        <v>11</v>
      </c>
      <c r="T210" s="58">
        <f>VLOOKUP($A210,'S46'!$C:$BQ,32,0)</f>
        <v>233.2</v>
      </c>
      <c r="U210" s="58">
        <f>VLOOKUP($A210,'S46'!$C:$BQ,39,0)</f>
        <v>3</v>
      </c>
      <c r="V210" s="58">
        <f>VLOOKUP($A210,'S46'!$C:$BQ,40,0)</f>
        <v>51</v>
      </c>
      <c r="W210" s="58">
        <f>VLOOKUP($A210,'S46'!$C:$BQ,22,0)</f>
        <v>1974.268785</v>
      </c>
      <c r="X210" s="66">
        <f>VLOOKUP($A210,'S46'!$C:$BQ,29,0)</f>
        <v>174</v>
      </c>
      <c r="Y210" s="66">
        <f>VLOOKUP($A210,'S46'!$C:$BQ,30,0)</f>
        <v>604</v>
      </c>
      <c r="Z210" s="66">
        <f>VLOOKUP($A210,'S46'!$C:$BQ,52,0)</f>
        <v>135</v>
      </c>
      <c r="AA210" s="66">
        <f>VLOOKUP($A210,'S46'!$C:$BQ,59,0)</f>
        <v>0</v>
      </c>
      <c r="AB210" s="66">
        <f>VLOOKUP($A210,'S46'!$C:$BQ,60,0)</f>
        <v>9</v>
      </c>
      <c r="AC210" s="58" t="e">
        <f>VLOOKUP($A210,'S47'!$C:$BQ,32,0)</f>
        <v>#N/A</v>
      </c>
      <c r="AD210" s="58" t="e">
        <f>VLOOKUP($A210,'S47'!$C:$BQ,39,0)</f>
        <v>#N/A</v>
      </c>
      <c r="AE210" s="58" t="e">
        <f>VLOOKUP($A210,'S47'!$C:$BQ,40,0)</f>
        <v>#N/A</v>
      </c>
      <c r="AF210" s="58" t="e">
        <f>VLOOKUP($A210,'S47'!$C:$BQ,22,0)</f>
        <v>#N/A</v>
      </c>
      <c r="AG210" s="66" t="e">
        <f>VLOOKUP($A210,'S47'!$C:$BQ,29,0)</f>
        <v>#N/A</v>
      </c>
      <c r="AH210" s="66" t="e">
        <f>VLOOKUP($A210,'S47'!$C:$BQ,30,0)</f>
        <v>#N/A</v>
      </c>
      <c r="AI210" s="66" t="e">
        <f>VLOOKUP($A210,'S47'!$C:$BQ,52,0)</f>
        <v>#N/A</v>
      </c>
      <c r="AJ210" s="66" t="e">
        <f>VLOOKUP($A210,'S47'!$C:$BQ,59,0)</f>
        <v>#N/A</v>
      </c>
      <c r="AK210" s="66" t="e">
        <f>VLOOKUP($A210,'S47'!$C:$BQ,60,0)</f>
        <v>#N/A</v>
      </c>
      <c r="AL210" s="58" t="e">
        <f>VLOOKUP($A210,'S48'!$C:$BQ,32,0)</f>
        <v>#N/A</v>
      </c>
      <c r="AM210" s="58" t="e">
        <f>VLOOKUP($A210,'S48'!$C:$BQ,39,0)</f>
        <v>#N/A</v>
      </c>
      <c r="AN210" s="58" t="e">
        <f>VLOOKUP($A210,'S48'!$C:$BQ,40,0)</f>
        <v>#N/A</v>
      </c>
      <c r="AO210" s="58" t="e">
        <f>VLOOKUP($A210,'S48'!$C:$BQ,22,0)</f>
        <v>#N/A</v>
      </c>
      <c r="AP210" s="66" t="e">
        <f>VLOOKUP($A210,'S48'!$C:$BQ,29,0)</f>
        <v>#N/A</v>
      </c>
      <c r="AQ210" s="66" t="e">
        <f>VLOOKUP($A210,'S48'!$C:$BQ,30,0)</f>
        <v>#N/A</v>
      </c>
      <c r="AR210" s="66" t="e">
        <f>VLOOKUP($A210,'S48'!$C:$BQ,52,0)</f>
        <v>#N/A</v>
      </c>
      <c r="AS210" s="66" t="e">
        <f>VLOOKUP($A210,'S48'!$C:$BQ,59,0)</f>
        <v>#N/A</v>
      </c>
      <c r="AT210" s="66" t="e">
        <f>VLOOKUP($A210,'S48'!$C:$BQ,60,0)</f>
        <v>#N/A</v>
      </c>
      <c r="AU210" s="58" t="e">
        <f>VLOOKUP($A210,'S49'!$C:$BQ,32,0)</f>
        <v>#N/A</v>
      </c>
      <c r="AV210" s="58" t="e">
        <f>VLOOKUP($A210,'S49'!$C:$BQ,39,0)</f>
        <v>#N/A</v>
      </c>
      <c r="AW210" s="58" t="e">
        <f>VLOOKUP($A210,'S49'!$C:$BQ,40,0)</f>
        <v>#N/A</v>
      </c>
      <c r="AX210" s="58" t="e">
        <f>VLOOKUP($A210,'S49'!$C:$BQ,22,0)</f>
        <v>#N/A</v>
      </c>
      <c r="AY210" s="66" t="e">
        <f>VLOOKUP($A210,'S49'!$C:$BQ,29,0)</f>
        <v>#N/A</v>
      </c>
      <c r="AZ210" s="66" t="e">
        <f>VLOOKUP($A210,'S49'!$C:$BQ,30,0)</f>
        <v>#N/A</v>
      </c>
      <c r="BA210" s="66" t="e">
        <f>VLOOKUP($A210,'S49'!$C:$BQ,52,0)</f>
        <v>#N/A</v>
      </c>
      <c r="BB210" s="66" t="e">
        <f>VLOOKUP($A210,'S49'!$C:$BQ,59,0)</f>
        <v>#N/A</v>
      </c>
      <c r="BC210" s="66" t="e">
        <f>VLOOKUP($A210,'S49'!$C:$BQ,60,0)</f>
        <v>#N/A</v>
      </c>
      <c r="BD210" s="58" t="e">
        <f>VLOOKUP($A210,'S50'!$C:$BQ,32,0)</f>
        <v>#N/A</v>
      </c>
      <c r="BE210" s="58" t="e">
        <f>VLOOKUP($A210,'S50'!$C:$BQ,39,0)</f>
        <v>#N/A</v>
      </c>
      <c r="BF210" s="58" t="e">
        <f>VLOOKUP($A210,'S50'!$C:$BQ,40,0)</f>
        <v>#N/A</v>
      </c>
      <c r="BG210" s="58" t="e">
        <f>VLOOKUP($A210,'S50'!$C:$BQ,22,0)</f>
        <v>#N/A</v>
      </c>
      <c r="BH210" s="66" t="e">
        <f>VLOOKUP($A210,'S50'!$C:$BQ,29,0)</f>
        <v>#N/A</v>
      </c>
      <c r="BI210" s="66" t="e">
        <f>VLOOKUP($A210,'S50'!$C:$BQ,30,0)</f>
        <v>#N/A</v>
      </c>
      <c r="BJ210" s="66" t="e">
        <f>VLOOKUP($A210,'S50'!$C:$BQ,52,0)</f>
        <v>#N/A</v>
      </c>
      <c r="BK210" s="66" t="e">
        <f>VLOOKUP($A210,'S50'!$C:$BQ,59,0)</f>
        <v>#N/A</v>
      </c>
      <c r="BL210" s="66" t="e">
        <f>VLOOKUP($A210,'S50'!$C:$BQ,60,0)</f>
        <v>#N/A</v>
      </c>
    </row>
    <row r="211" spans="1:64" x14ac:dyDescent="0.2">
      <c r="A211" s="57" t="s">
        <v>281</v>
      </c>
      <c r="B211" s="58">
        <f>VLOOKUP($A211,'S0 remplacer avec S44'!$C:$BQ,32,0)</f>
        <v>82.5</v>
      </c>
      <c r="C211" s="58">
        <f>VLOOKUP($A211,'S0 remplacer avec S44'!$C:$BQ,39,0)</f>
        <v>114</v>
      </c>
      <c r="D211" s="58">
        <f>VLOOKUP($A211,'S0 remplacer avec S44'!$C:$BQ,40,0)</f>
        <v>153</v>
      </c>
      <c r="E211" s="58">
        <f>VLOOKUP($A211,'S0 remplacer avec S44'!$C:$BQ,22,0)</f>
        <v>1870.383435</v>
      </c>
      <c r="F211" s="66">
        <f>VLOOKUP($A211,'S0 remplacer avec S44'!$C:$BQ,29,0)</f>
        <v>0</v>
      </c>
      <c r="G211" s="66">
        <f>VLOOKUP($A211,'S0 remplacer avec S44'!$C:$BQ,30,0)</f>
        <v>268</v>
      </c>
      <c r="H211" s="66">
        <f>VLOOKUP($A211,'S0 remplacer avec S44'!$C:$BQ,52,0)</f>
        <v>62.6</v>
      </c>
      <c r="I211" s="66">
        <f>VLOOKUP($A211,'S0 remplacer avec S44'!$C:$BQ,59,0)</f>
        <v>37</v>
      </c>
      <c r="J211" s="66">
        <f>VLOOKUP($A211,'S0 remplacer avec S44'!$C:$BQ,60,0)</f>
        <v>57</v>
      </c>
      <c r="K211" s="58">
        <f>VLOOKUP($A211,'S45'!$C:$BQ,32,0)</f>
        <v>82.5</v>
      </c>
      <c r="L211" s="58">
        <f>VLOOKUP($A211,'S45'!$C:$BQ,39,0)</f>
        <v>114</v>
      </c>
      <c r="M211" s="58">
        <f>VLOOKUP($A211,'S45'!$C:$BQ,40,0)</f>
        <v>153</v>
      </c>
      <c r="N211" s="58">
        <f>VLOOKUP($A211,'S45'!$C:$BQ,22,0)</f>
        <v>1923.5525950000001</v>
      </c>
      <c r="O211" s="66">
        <f>VLOOKUP($A211,'S45'!$C:$BQ,29,0)</f>
        <v>0</v>
      </c>
      <c r="P211" s="66">
        <f>VLOOKUP($A211,'S45'!$C:$BQ,30,0)</f>
        <v>215</v>
      </c>
      <c r="Q211" s="66">
        <f>VLOOKUP($A211,'S45'!$C:$BQ,52,0)</f>
        <v>62.6</v>
      </c>
      <c r="R211" s="66">
        <f>VLOOKUP($A211,'S45'!$C:$BQ,59,0)</f>
        <v>37</v>
      </c>
      <c r="S211" s="66">
        <f>VLOOKUP($A211,'S45'!$C:$BQ,60,0)</f>
        <v>57</v>
      </c>
      <c r="T211" s="58">
        <f>VLOOKUP($A211,'S46'!$C:$BQ,32,0)</f>
        <v>83.5</v>
      </c>
      <c r="U211" s="58">
        <f>VLOOKUP($A211,'S46'!$C:$BQ,39,0)</f>
        <v>113</v>
      </c>
      <c r="V211" s="58">
        <f>VLOOKUP($A211,'S46'!$C:$BQ,40,0)</f>
        <v>152</v>
      </c>
      <c r="W211" s="58">
        <f>VLOOKUP($A211,'S46'!$C:$BQ,22,0)</f>
        <v>1925.0515949999999</v>
      </c>
      <c r="X211" s="66">
        <f>VLOOKUP($A211,'S46'!$C:$BQ,29,0)</f>
        <v>0</v>
      </c>
      <c r="Y211" s="66">
        <f>VLOOKUP($A211,'S46'!$C:$BQ,30,0)</f>
        <v>213</v>
      </c>
      <c r="Z211" s="66">
        <f>VLOOKUP($A211,'S46'!$C:$BQ,52,0)</f>
        <v>62.6</v>
      </c>
      <c r="AA211" s="66">
        <f>VLOOKUP($A211,'S46'!$C:$BQ,59,0)</f>
        <v>37</v>
      </c>
      <c r="AB211" s="66">
        <f>VLOOKUP($A211,'S46'!$C:$BQ,60,0)</f>
        <v>57</v>
      </c>
      <c r="AC211" s="58" t="e">
        <f>VLOOKUP($A211,'S47'!$C:$BQ,32,0)</f>
        <v>#N/A</v>
      </c>
      <c r="AD211" s="58" t="e">
        <f>VLOOKUP($A211,'S47'!$C:$BQ,39,0)</f>
        <v>#N/A</v>
      </c>
      <c r="AE211" s="58" t="e">
        <f>VLOOKUP($A211,'S47'!$C:$BQ,40,0)</f>
        <v>#N/A</v>
      </c>
      <c r="AF211" s="58" t="e">
        <f>VLOOKUP($A211,'S47'!$C:$BQ,22,0)</f>
        <v>#N/A</v>
      </c>
      <c r="AG211" s="66" t="e">
        <f>VLOOKUP($A211,'S47'!$C:$BQ,29,0)</f>
        <v>#N/A</v>
      </c>
      <c r="AH211" s="66" t="e">
        <f>VLOOKUP($A211,'S47'!$C:$BQ,30,0)</f>
        <v>#N/A</v>
      </c>
      <c r="AI211" s="66" t="e">
        <f>VLOOKUP($A211,'S47'!$C:$BQ,52,0)</f>
        <v>#N/A</v>
      </c>
      <c r="AJ211" s="66" t="e">
        <f>VLOOKUP($A211,'S47'!$C:$BQ,59,0)</f>
        <v>#N/A</v>
      </c>
      <c r="AK211" s="66" t="e">
        <f>VLOOKUP($A211,'S47'!$C:$BQ,60,0)</f>
        <v>#N/A</v>
      </c>
      <c r="AL211" s="58" t="e">
        <f>VLOOKUP($A211,'S48'!$C:$BQ,32,0)</f>
        <v>#N/A</v>
      </c>
      <c r="AM211" s="58" t="e">
        <f>VLOOKUP($A211,'S48'!$C:$BQ,39,0)</f>
        <v>#N/A</v>
      </c>
      <c r="AN211" s="58" t="e">
        <f>VLOOKUP($A211,'S48'!$C:$BQ,40,0)</f>
        <v>#N/A</v>
      </c>
      <c r="AO211" s="58" t="e">
        <f>VLOOKUP($A211,'S48'!$C:$BQ,22,0)</f>
        <v>#N/A</v>
      </c>
      <c r="AP211" s="66" t="e">
        <f>VLOOKUP($A211,'S48'!$C:$BQ,29,0)</f>
        <v>#N/A</v>
      </c>
      <c r="AQ211" s="66" t="e">
        <f>VLOOKUP($A211,'S48'!$C:$BQ,30,0)</f>
        <v>#N/A</v>
      </c>
      <c r="AR211" s="66" t="e">
        <f>VLOOKUP($A211,'S48'!$C:$BQ,52,0)</f>
        <v>#N/A</v>
      </c>
      <c r="AS211" s="66" t="e">
        <f>VLOOKUP($A211,'S48'!$C:$BQ,59,0)</f>
        <v>#N/A</v>
      </c>
      <c r="AT211" s="66" t="e">
        <f>VLOOKUP($A211,'S48'!$C:$BQ,60,0)</f>
        <v>#N/A</v>
      </c>
      <c r="AU211" s="58" t="e">
        <f>VLOOKUP($A211,'S49'!$C:$BQ,32,0)</f>
        <v>#N/A</v>
      </c>
      <c r="AV211" s="58" t="e">
        <f>VLOOKUP($A211,'S49'!$C:$BQ,39,0)</f>
        <v>#N/A</v>
      </c>
      <c r="AW211" s="58" t="e">
        <f>VLOOKUP($A211,'S49'!$C:$BQ,40,0)</f>
        <v>#N/A</v>
      </c>
      <c r="AX211" s="58" t="e">
        <f>VLOOKUP($A211,'S49'!$C:$BQ,22,0)</f>
        <v>#N/A</v>
      </c>
      <c r="AY211" s="66" t="e">
        <f>VLOOKUP($A211,'S49'!$C:$BQ,29,0)</f>
        <v>#N/A</v>
      </c>
      <c r="AZ211" s="66" t="e">
        <f>VLOOKUP($A211,'S49'!$C:$BQ,30,0)</f>
        <v>#N/A</v>
      </c>
      <c r="BA211" s="66" t="e">
        <f>VLOOKUP($A211,'S49'!$C:$BQ,52,0)</f>
        <v>#N/A</v>
      </c>
      <c r="BB211" s="66" t="e">
        <f>VLOOKUP($A211,'S49'!$C:$BQ,59,0)</f>
        <v>#N/A</v>
      </c>
      <c r="BC211" s="66" t="e">
        <f>VLOOKUP($A211,'S49'!$C:$BQ,60,0)</f>
        <v>#N/A</v>
      </c>
      <c r="BD211" s="58" t="e">
        <f>VLOOKUP($A211,'S50'!$C:$BQ,32,0)</f>
        <v>#N/A</v>
      </c>
      <c r="BE211" s="58" t="e">
        <f>VLOOKUP($A211,'S50'!$C:$BQ,39,0)</f>
        <v>#N/A</v>
      </c>
      <c r="BF211" s="58" t="e">
        <f>VLOOKUP($A211,'S50'!$C:$BQ,40,0)</f>
        <v>#N/A</v>
      </c>
      <c r="BG211" s="58" t="e">
        <f>VLOOKUP($A211,'S50'!$C:$BQ,22,0)</f>
        <v>#N/A</v>
      </c>
      <c r="BH211" s="66" t="e">
        <f>VLOOKUP($A211,'S50'!$C:$BQ,29,0)</f>
        <v>#N/A</v>
      </c>
      <c r="BI211" s="66" t="e">
        <f>VLOOKUP($A211,'S50'!$C:$BQ,30,0)</f>
        <v>#N/A</v>
      </c>
      <c r="BJ211" s="66" t="e">
        <f>VLOOKUP($A211,'S50'!$C:$BQ,52,0)</f>
        <v>#N/A</v>
      </c>
      <c r="BK211" s="66" t="e">
        <f>VLOOKUP($A211,'S50'!$C:$BQ,59,0)</f>
        <v>#N/A</v>
      </c>
      <c r="BL211" s="66" t="e">
        <f>VLOOKUP($A211,'S50'!$C:$BQ,60,0)</f>
        <v>#N/A</v>
      </c>
    </row>
    <row r="212" spans="1:64" x14ac:dyDescent="0.2">
      <c r="A212" s="57" t="s">
        <v>282</v>
      </c>
      <c r="B212" s="58">
        <f>VLOOKUP($A212,'S0 remplacer avec S44'!$C:$BQ,32,0)</f>
        <v>132.44999999999999</v>
      </c>
      <c r="C212" s="58">
        <f>VLOOKUP($A212,'S0 remplacer avec S44'!$C:$BQ,39,0)</f>
        <v>104</v>
      </c>
      <c r="D212" s="58">
        <f>VLOOKUP($A212,'S0 remplacer avec S44'!$C:$BQ,40,0)</f>
        <v>151</v>
      </c>
      <c r="E212" s="58">
        <f>VLOOKUP($A212,'S0 remplacer avec S44'!$C:$BQ,22,0)</f>
        <v>2035.99938</v>
      </c>
      <c r="F212" s="66">
        <f>VLOOKUP($A212,'S0 remplacer avec S44'!$C:$BQ,29,0)</f>
        <v>112</v>
      </c>
      <c r="G212" s="66">
        <f>VLOOKUP($A212,'S0 remplacer avec S44'!$C:$BQ,30,0)</f>
        <v>541</v>
      </c>
      <c r="H212" s="66">
        <f>VLOOKUP($A212,'S0 remplacer avec S44'!$C:$BQ,52,0)</f>
        <v>149</v>
      </c>
      <c r="I212" s="66">
        <f>VLOOKUP($A212,'S0 remplacer avec S44'!$C:$BQ,59,0)</f>
        <v>0</v>
      </c>
      <c r="J212" s="66">
        <f>VLOOKUP($A212,'S0 remplacer avec S44'!$C:$BQ,60,0)</f>
        <v>0</v>
      </c>
      <c r="K212" s="58">
        <f>VLOOKUP($A212,'S45'!$C:$BQ,32,0)</f>
        <v>133.94999999999999</v>
      </c>
      <c r="L212" s="58">
        <f>VLOOKUP($A212,'S45'!$C:$BQ,39,0)</f>
        <v>103</v>
      </c>
      <c r="M212" s="58">
        <f>VLOOKUP($A212,'S45'!$C:$BQ,40,0)</f>
        <v>150</v>
      </c>
      <c r="N212" s="58">
        <f>VLOOKUP($A212,'S45'!$C:$BQ,22,0)</f>
        <v>2006.0844500000001</v>
      </c>
      <c r="O212" s="66">
        <f>VLOOKUP($A212,'S45'!$C:$BQ,29,0)</f>
        <v>142</v>
      </c>
      <c r="P212" s="66">
        <f>VLOOKUP($A212,'S45'!$C:$BQ,30,0)</f>
        <v>571</v>
      </c>
      <c r="Q212" s="66">
        <f>VLOOKUP($A212,'S45'!$C:$BQ,52,0)</f>
        <v>154</v>
      </c>
      <c r="R212" s="66">
        <f>VLOOKUP($A212,'S45'!$C:$BQ,59,0)</f>
        <v>0</v>
      </c>
      <c r="S212" s="66">
        <f>VLOOKUP($A212,'S45'!$C:$BQ,60,0)</f>
        <v>0</v>
      </c>
      <c r="T212" s="58">
        <f>VLOOKUP($A212,'S46'!$C:$BQ,32,0)</f>
        <v>133.44999999999999</v>
      </c>
      <c r="U212" s="58">
        <f>VLOOKUP($A212,'S46'!$C:$BQ,39,0)</f>
        <v>103</v>
      </c>
      <c r="V212" s="58">
        <f>VLOOKUP($A212,'S46'!$C:$BQ,40,0)</f>
        <v>150</v>
      </c>
      <c r="W212" s="58">
        <f>VLOOKUP($A212,'S46'!$C:$BQ,22,0)</f>
        <v>2006.9844499999999</v>
      </c>
      <c r="X212" s="66">
        <f>VLOOKUP($A212,'S46'!$C:$BQ,29,0)</f>
        <v>141</v>
      </c>
      <c r="Y212" s="66">
        <f>VLOOKUP($A212,'S46'!$C:$BQ,30,0)</f>
        <v>570</v>
      </c>
      <c r="Z212" s="66">
        <f>VLOOKUP($A212,'S46'!$C:$BQ,52,0)</f>
        <v>156</v>
      </c>
      <c r="AA212" s="66">
        <f>VLOOKUP($A212,'S46'!$C:$BQ,59,0)</f>
        <v>0</v>
      </c>
      <c r="AB212" s="66">
        <f>VLOOKUP($A212,'S46'!$C:$BQ,60,0)</f>
        <v>0</v>
      </c>
      <c r="AC212" s="58" t="e">
        <f>VLOOKUP($A212,'S47'!$C:$BQ,32,0)</f>
        <v>#N/A</v>
      </c>
      <c r="AD212" s="58" t="e">
        <f>VLOOKUP($A212,'S47'!$C:$BQ,39,0)</f>
        <v>#N/A</v>
      </c>
      <c r="AE212" s="58" t="e">
        <f>VLOOKUP($A212,'S47'!$C:$BQ,40,0)</f>
        <v>#N/A</v>
      </c>
      <c r="AF212" s="58" t="e">
        <f>VLOOKUP($A212,'S47'!$C:$BQ,22,0)</f>
        <v>#N/A</v>
      </c>
      <c r="AG212" s="66" t="e">
        <f>VLOOKUP($A212,'S47'!$C:$BQ,29,0)</f>
        <v>#N/A</v>
      </c>
      <c r="AH212" s="66" t="e">
        <f>VLOOKUP($A212,'S47'!$C:$BQ,30,0)</f>
        <v>#N/A</v>
      </c>
      <c r="AI212" s="66" t="e">
        <f>VLOOKUP($A212,'S47'!$C:$BQ,52,0)</f>
        <v>#N/A</v>
      </c>
      <c r="AJ212" s="66" t="e">
        <f>VLOOKUP($A212,'S47'!$C:$BQ,59,0)</f>
        <v>#N/A</v>
      </c>
      <c r="AK212" s="66" t="e">
        <f>VLOOKUP($A212,'S47'!$C:$BQ,60,0)</f>
        <v>#N/A</v>
      </c>
      <c r="AL212" s="58" t="e">
        <f>VLOOKUP($A212,'S48'!$C:$BQ,32,0)</f>
        <v>#N/A</v>
      </c>
      <c r="AM212" s="58" t="e">
        <f>VLOOKUP($A212,'S48'!$C:$BQ,39,0)</f>
        <v>#N/A</v>
      </c>
      <c r="AN212" s="58" t="e">
        <f>VLOOKUP($A212,'S48'!$C:$BQ,40,0)</f>
        <v>#N/A</v>
      </c>
      <c r="AO212" s="58" t="e">
        <f>VLOOKUP($A212,'S48'!$C:$BQ,22,0)</f>
        <v>#N/A</v>
      </c>
      <c r="AP212" s="66" t="e">
        <f>VLOOKUP($A212,'S48'!$C:$BQ,29,0)</f>
        <v>#N/A</v>
      </c>
      <c r="AQ212" s="66" t="e">
        <f>VLOOKUP($A212,'S48'!$C:$BQ,30,0)</f>
        <v>#N/A</v>
      </c>
      <c r="AR212" s="66" t="e">
        <f>VLOOKUP($A212,'S48'!$C:$BQ,52,0)</f>
        <v>#N/A</v>
      </c>
      <c r="AS212" s="66" t="e">
        <f>VLOOKUP($A212,'S48'!$C:$BQ,59,0)</f>
        <v>#N/A</v>
      </c>
      <c r="AT212" s="66" t="e">
        <f>VLOOKUP($A212,'S48'!$C:$BQ,60,0)</f>
        <v>#N/A</v>
      </c>
      <c r="AU212" s="58" t="e">
        <f>VLOOKUP($A212,'S49'!$C:$BQ,32,0)</f>
        <v>#N/A</v>
      </c>
      <c r="AV212" s="58" t="e">
        <f>VLOOKUP($A212,'S49'!$C:$BQ,39,0)</f>
        <v>#N/A</v>
      </c>
      <c r="AW212" s="58" t="e">
        <f>VLOOKUP($A212,'S49'!$C:$BQ,40,0)</f>
        <v>#N/A</v>
      </c>
      <c r="AX212" s="58" t="e">
        <f>VLOOKUP($A212,'S49'!$C:$BQ,22,0)</f>
        <v>#N/A</v>
      </c>
      <c r="AY212" s="66" t="e">
        <f>VLOOKUP($A212,'S49'!$C:$BQ,29,0)</f>
        <v>#N/A</v>
      </c>
      <c r="AZ212" s="66" t="e">
        <f>VLOOKUP($A212,'S49'!$C:$BQ,30,0)</f>
        <v>#N/A</v>
      </c>
      <c r="BA212" s="66" t="e">
        <f>VLOOKUP($A212,'S49'!$C:$BQ,52,0)</f>
        <v>#N/A</v>
      </c>
      <c r="BB212" s="66" t="e">
        <f>VLOOKUP($A212,'S49'!$C:$BQ,59,0)</f>
        <v>#N/A</v>
      </c>
      <c r="BC212" s="66" t="e">
        <f>VLOOKUP($A212,'S49'!$C:$BQ,60,0)</f>
        <v>#N/A</v>
      </c>
      <c r="BD212" s="58" t="e">
        <f>VLOOKUP($A212,'S50'!$C:$BQ,32,0)</f>
        <v>#N/A</v>
      </c>
      <c r="BE212" s="58" t="e">
        <f>VLOOKUP($A212,'S50'!$C:$BQ,39,0)</f>
        <v>#N/A</v>
      </c>
      <c r="BF212" s="58" t="e">
        <f>VLOOKUP($A212,'S50'!$C:$BQ,40,0)</f>
        <v>#N/A</v>
      </c>
      <c r="BG212" s="58" t="e">
        <f>VLOOKUP($A212,'S50'!$C:$BQ,22,0)</f>
        <v>#N/A</v>
      </c>
      <c r="BH212" s="66" t="e">
        <f>VLOOKUP($A212,'S50'!$C:$BQ,29,0)</f>
        <v>#N/A</v>
      </c>
      <c r="BI212" s="66" t="e">
        <f>VLOOKUP($A212,'S50'!$C:$BQ,30,0)</f>
        <v>#N/A</v>
      </c>
      <c r="BJ212" s="66" t="e">
        <f>VLOOKUP($A212,'S50'!$C:$BQ,52,0)</f>
        <v>#N/A</v>
      </c>
      <c r="BK212" s="66" t="e">
        <f>VLOOKUP($A212,'S50'!$C:$BQ,59,0)</f>
        <v>#N/A</v>
      </c>
      <c r="BL212" s="66" t="e">
        <f>VLOOKUP($A212,'S50'!$C:$BQ,60,0)</f>
        <v>#N/A</v>
      </c>
    </row>
    <row r="213" spans="1:64" x14ac:dyDescent="0.2">
      <c r="A213" s="57" t="s">
        <v>283</v>
      </c>
      <c r="B213" s="58">
        <f>VLOOKUP($A213,'S0 remplacer avec S44'!$C:$BQ,32,0)</f>
        <v>204.1</v>
      </c>
      <c r="C213" s="58">
        <f>VLOOKUP($A213,'S0 remplacer avec S44'!$C:$BQ,39,0)</f>
        <v>105</v>
      </c>
      <c r="D213" s="58">
        <f>VLOOKUP($A213,'S0 remplacer avec S44'!$C:$BQ,40,0)</f>
        <v>167</v>
      </c>
      <c r="E213" s="58">
        <f>VLOOKUP($A213,'S0 remplacer avec S44'!$C:$BQ,22,0)</f>
        <v>2943.4045099999998</v>
      </c>
      <c r="F213" s="66">
        <f>VLOOKUP($A213,'S0 remplacer avec S44'!$C:$BQ,29,0)</f>
        <v>0</v>
      </c>
      <c r="G213" s="66">
        <f>VLOOKUP($A213,'S0 remplacer avec S44'!$C:$BQ,30,0)</f>
        <v>424</v>
      </c>
      <c r="H213" s="66">
        <f>VLOOKUP($A213,'S0 remplacer avec S44'!$C:$BQ,52,0)</f>
        <v>190.2</v>
      </c>
      <c r="I213" s="66">
        <f>VLOOKUP($A213,'S0 remplacer avec S44'!$C:$BQ,59,0)</f>
        <v>0</v>
      </c>
      <c r="J213" s="66">
        <f>VLOOKUP($A213,'S0 remplacer avec S44'!$C:$BQ,60,0)</f>
        <v>0</v>
      </c>
      <c r="K213" s="58">
        <f>VLOOKUP($A213,'S45'!$C:$BQ,32,0)</f>
        <v>216.1</v>
      </c>
      <c r="L213" s="58">
        <f>VLOOKUP($A213,'S45'!$C:$BQ,39,0)</f>
        <v>93</v>
      </c>
      <c r="M213" s="58">
        <f>VLOOKUP($A213,'S45'!$C:$BQ,40,0)</f>
        <v>155</v>
      </c>
      <c r="N213" s="58">
        <f>VLOOKUP($A213,'S45'!$C:$BQ,22,0)</f>
        <v>3033.18986</v>
      </c>
      <c r="O213" s="66">
        <f>VLOOKUP($A213,'S45'!$C:$BQ,29,0)</f>
        <v>0</v>
      </c>
      <c r="P213" s="66">
        <f>VLOOKUP($A213,'S45'!$C:$BQ,30,0)</f>
        <v>334</v>
      </c>
      <c r="Q213" s="66">
        <f>VLOOKUP($A213,'S45'!$C:$BQ,52,0)</f>
        <v>192.2</v>
      </c>
      <c r="R213" s="66">
        <f>VLOOKUP($A213,'S45'!$C:$BQ,59,0)</f>
        <v>0</v>
      </c>
      <c r="S213" s="66">
        <f>VLOOKUP($A213,'S45'!$C:$BQ,60,0)</f>
        <v>0</v>
      </c>
      <c r="T213" s="58">
        <f>VLOOKUP($A213,'S46'!$C:$BQ,32,0)</f>
        <v>218.1</v>
      </c>
      <c r="U213" s="58">
        <f>VLOOKUP($A213,'S46'!$C:$BQ,39,0)</f>
        <v>91</v>
      </c>
      <c r="V213" s="58">
        <f>VLOOKUP($A213,'S46'!$C:$BQ,40,0)</f>
        <v>153</v>
      </c>
      <c r="W213" s="58">
        <f>VLOOKUP($A213,'S46'!$C:$BQ,22,0)</f>
        <v>3043.58419</v>
      </c>
      <c r="X213" s="66">
        <f>VLOOKUP($A213,'S46'!$C:$BQ,29,0)</f>
        <v>0</v>
      </c>
      <c r="Y213" s="66">
        <f>VLOOKUP($A213,'S46'!$C:$BQ,30,0)</f>
        <v>324</v>
      </c>
      <c r="Z213" s="66">
        <f>VLOOKUP($A213,'S46'!$C:$BQ,52,0)</f>
        <v>195.2</v>
      </c>
      <c r="AA213" s="66">
        <f>VLOOKUP($A213,'S46'!$C:$BQ,59,0)</f>
        <v>0</v>
      </c>
      <c r="AB213" s="66">
        <f>VLOOKUP($A213,'S46'!$C:$BQ,60,0)</f>
        <v>0</v>
      </c>
      <c r="AC213" s="58" t="e">
        <f>VLOOKUP($A213,'S47'!$C:$BQ,32,0)</f>
        <v>#N/A</v>
      </c>
      <c r="AD213" s="58" t="e">
        <f>VLOOKUP($A213,'S47'!$C:$BQ,39,0)</f>
        <v>#N/A</v>
      </c>
      <c r="AE213" s="58" t="e">
        <f>VLOOKUP($A213,'S47'!$C:$BQ,40,0)</f>
        <v>#N/A</v>
      </c>
      <c r="AF213" s="58" t="e">
        <f>VLOOKUP($A213,'S47'!$C:$BQ,22,0)</f>
        <v>#N/A</v>
      </c>
      <c r="AG213" s="66" t="e">
        <f>VLOOKUP($A213,'S47'!$C:$BQ,29,0)</f>
        <v>#N/A</v>
      </c>
      <c r="AH213" s="66" t="e">
        <f>VLOOKUP($A213,'S47'!$C:$BQ,30,0)</f>
        <v>#N/A</v>
      </c>
      <c r="AI213" s="66" t="e">
        <f>VLOOKUP($A213,'S47'!$C:$BQ,52,0)</f>
        <v>#N/A</v>
      </c>
      <c r="AJ213" s="66" t="e">
        <f>VLOOKUP($A213,'S47'!$C:$BQ,59,0)</f>
        <v>#N/A</v>
      </c>
      <c r="AK213" s="66" t="e">
        <f>VLOOKUP($A213,'S47'!$C:$BQ,60,0)</f>
        <v>#N/A</v>
      </c>
      <c r="AL213" s="58" t="e">
        <f>VLOOKUP($A213,'S48'!$C:$BQ,32,0)</f>
        <v>#N/A</v>
      </c>
      <c r="AM213" s="58" t="e">
        <f>VLOOKUP($A213,'S48'!$C:$BQ,39,0)</f>
        <v>#N/A</v>
      </c>
      <c r="AN213" s="58" t="e">
        <f>VLOOKUP($A213,'S48'!$C:$BQ,40,0)</f>
        <v>#N/A</v>
      </c>
      <c r="AO213" s="58" t="e">
        <f>VLOOKUP($A213,'S48'!$C:$BQ,22,0)</f>
        <v>#N/A</v>
      </c>
      <c r="AP213" s="66" t="e">
        <f>VLOOKUP($A213,'S48'!$C:$BQ,29,0)</f>
        <v>#N/A</v>
      </c>
      <c r="AQ213" s="66" t="e">
        <f>VLOOKUP($A213,'S48'!$C:$BQ,30,0)</f>
        <v>#N/A</v>
      </c>
      <c r="AR213" s="66" t="e">
        <f>VLOOKUP($A213,'S48'!$C:$BQ,52,0)</f>
        <v>#N/A</v>
      </c>
      <c r="AS213" s="66" t="e">
        <f>VLOOKUP($A213,'S48'!$C:$BQ,59,0)</f>
        <v>#N/A</v>
      </c>
      <c r="AT213" s="66" t="e">
        <f>VLOOKUP($A213,'S48'!$C:$BQ,60,0)</f>
        <v>#N/A</v>
      </c>
      <c r="AU213" s="58" t="e">
        <f>VLOOKUP($A213,'S49'!$C:$BQ,32,0)</f>
        <v>#N/A</v>
      </c>
      <c r="AV213" s="58" t="e">
        <f>VLOOKUP($A213,'S49'!$C:$BQ,39,0)</f>
        <v>#N/A</v>
      </c>
      <c r="AW213" s="58" t="e">
        <f>VLOOKUP($A213,'S49'!$C:$BQ,40,0)</f>
        <v>#N/A</v>
      </c>
      <c r="AX213" s="58" t="e">
        <f>VLOOKUP($A213,'S49'!$C:$BQ,22,0)</f>
        <v>#N/A</v>
      </c>
      <c r="AY213" s="66" t="e">
        <f>VLOOKUP($A213,'S49'!$C:$BQ,29,0)</f>
        <v>#N/A</v>
      </c>
      <c r="AZ213" s="66" t="e">
        <f>VLOOKUP($A213,'S49'!$C:$BQ,30,0)</f>
        <v>#N/A</v>
      </c>
      <c r="BA213" s="66" t="e">
        <f>VLOOKUP($A213,'S49'!$C:$BQ,52,0)</f>
        <v>#N/A</v>
      </c>
      <c r="BB213" s="66" t="e">
        <f>VLOOKUP($A213,'S49'!$C:$BQ,59,0)</f>
        <v>#N/A</v>
      </c>
      <c r="BC213" s="66" t="e">
        <f>VLOOKUP($A213,'S49'!$C:$BQ,60,0)</f>
        <v>#N/A</v>
      </c>
      <c r="BD213" s="58" t="e">
        <f>VLOOKUP($A213,'S50'!$C:$BQ,32,0)</f>
        <v>#N/A</v>
      </c>
      <c r="BE213" s="58" t="e">
        <f>VLOOKUP($A213,'S50'!$C:$BQ,39,0)</f>
        <v>#N/A</v>
      </c>
      <c r="BF213" s="58" t="e">
        <f>VLOOKUP($A213,'S50'!$C:$BQ,40,0)</f>
        <v>#N/A</v>
      </c>
      <c r="BG213" s="58" t="e">
        <f>VLOOKUP($A213,'S50'!$C:$BQ,22,0)</f>
        <v>#N/A</v>
      </c>
      <c r="BH213" s="66" t="e">
        <f>VLOOKUP($A213,'S50'!$C:$BQ,29,0)</f>
        <v>#N/A</v>
      </c>
      <c r="BI213" s="66" t="e">
        <f>VLOOKUP($A213,'S50'!$C:$BQ,30,0)</f>
        <v>#N/A</v>
      </c>
      <c r="BJ213" s="66" t="e">
        <f>VLOOKUP($A213,'S50'!$C:$BQ,52,0)</f>
        <v>#N/A</v>
      </c>
      <c r="BK213" s="66" t="e">
        <f>VLOOKUP($A213,'S50'!$C:$BQ,59,0)</f>
        <v>#N/A</v>
      </c>
      <c r="BL213" s="66" t="e">
        <f>VLOOKUP($A213,'S50'!$C:$BQ,60,0)</f>
        <v>#N/A</v>
      </c>
    </row>
    <row r="214" spans="1:64" x14ac:dyDescent="0.2">
      <c r="A214" s="57" t="s">
        <v>284</v>
      </c>
      <c r="B214" s="58">
        <f>VLOOKUP($A214,'S0 remplacer avec S44'!$C:$BQ,32,0)</f>
        <v>111.55</v>
      </c>
      <c r="C214" s="58">
        <f>VLOOKUP($A214,'S0 remplacer avec S44'!$C:$BQ,39,0)</f>
        <v>70</v>
      </c>
      <c r="D214" s="58">
        <f>VLOOKUP($A214,'S0 remplacer avec S44'!$C:$BQ,40,0)</f>
        <v>106</v>
      </c>
      <c r="E214" s="58">
        <f>VLOOKUP($A214,'S0 remplacer avec S44'!$C:$BQ,22,0)</f>
        <v>1856.9513850000001</v>
      </c>
      <c r="F214" s="66">
        <f>VLOOKUP($A214,'S0 remplacer avec S44'!$C:$BQ,29,0)</f>
        <v>0</v>
      </c>
      <c r="G214" s="66">
        <f>VLOOKUP($A214,'S0 remplacer avec S44'!$C:$BQ,30,0)</f>
        <v>120</v>
      </c>
      <c r="H214" s="66">
        <f>VLOOKUP($A214,'S0 remplacer avec S44'!$C:$BQ,52,0)</f>
        <v>73</v>
      </c>
      <c r="I214" s="66">
        <f>VLOOKUP($A214,'S0 remplacer avec S44'!$C:$BQ,59,0)</f>
        <v>20</v>
      </c>
      <c r="J214" s="66">
        <f>VLOOKUP($A214,'S0 remplacer avec S44'!$C:$BQ,60,0)</f>
        <v>38</v>
      </c>
      <c r="K214" s="58">
        <f>VLOOKUP($A214,'S45'!$C:$BQ,32,0)</f>
        <v>113.05</v>
      </c>
      <c r="L214" s="58">
        <f>VLOOKUP($A214,'S45'!$C:$BQ,39,0)</f>
        <v>69</v>
      </c>
      <c r="M214" s="58">
        <f>VLOOKUP($A214,'S45'!$C:$BQ,40,0)</f>
        <v>105</v>
      </c>
      <c r="N214" s="58">
        <f>VLOOKUP($A214,'S45'!$C:$BQ,22,0)</f>
        <v>1864.3534649999999</v>
      </c>
      <c r="O214" s="66">
        <f>VLOOKUP($A214,'S45'!$C:$BQ,29,0)</f>
        <v>0</v>
      </c>
      <c r="P214" s="66">
        <f>VLOOKUP($A214,'S45'!$C:$BQ,30,0)</f>
        <v>113</v>
      </c>
      <c r="Q214" s="66">
        <f>VLOOKUP($A214,'S45'!$C:$BQ,52,0)</f>
        <v>73</v>
      </c>
      <c r="R214" s="66">
        <f>VLOOKUP($A214,'S45'!$C:$BQ,59,0)</f>
        <v>20</v>
      </c>
      <c r="S214" s="66">
        <f>VLOOKUP($A214,'S45'!$C:$BQ,60,0)</f>
        <v>38</v>
      </c>
      <c r="T214" s="58">
        <f>VLOOKUP($A214,'S46'!$C:$BQ,32,0)</f>
        <v>113.05</v>
      </c>
      <c r="U214" s="58">
        <f>VLOOKUP($A214,'S46'!$C:$BQ,39,0)</f>
        <v>69</v>
      </c>
      <c r="V214" s="58">
        <f>VLOOKUP($A214,'S46'!$C:$BQ,40,0)</f>
        <v>105</v>
      </c>
      <c r="W214" s="58">
        <f>VLOOKUP($A214,'S46'!$C:$BQ,22,0)</f>
        <v>1864.4234650000001</v>
      </c>
      <c r="X214" s="66">
        <f>VLOOKUP($A214,'S46'!$C:$BQ,29,0)</f>
        <v>0</v>
      </c>
      <c r="Y214" s="66">
        <f>VLOOKUP($A214,'S46'!$C:$BQ,30,0)</f>
        <v>113</v>
      </c>
      <c r="Z214" s="66">
        <f>VLOOKUP($A214,'S46'!$C:$BQ,52,0)</f>
        <v>73</v>
      </c>
      <c r="AA214" s="66">
        <f>VLOOKUP($A214,'S46'!$C:$BQ,59,0)</f>
        <v>20</v>
      </c>
      <c r="AB214" s="66">
        <f>VLOOKUP($A214,'S46'!$C:$BQ,60,0)</f>
        <v>38</v>
      </c>
      <c r="AC214" s="58" t="e">
        <f>VLOOKUP($A214,'S47'!$C:$BQ,32,0)</f>
        <v>#N/A</v>
      </c>
      <c r="AD214" s="58" t="e">
        <f>VLOOKUP($A214,'S47'!$C:$BQ,39,0)</f>
        <v>#N/A</v>
      </c>
      <c r="AE214" s="58" t="e">
        <f>VLOOKUP($A214,'S47'!$C:$BQ,40,0)</f>
        <v>#N/A</v>
      </c>
      <c r="AF214" s="58" t="e">
        <f>VLOOKUP($A214,'S47'!$C:$BQ,22,0)</f>
        <v>#N/A</v>
      </c>
      <c r="AG214" s="66" t="e">
        <f>VLOOKUP($A214,'S47'!$C:$BQ,29,0)</f>
        <v>#N/A</v>
      </c>
      <c r="AH214" s="66" t="e">
        <f>VLOOKUP($A214,'S47'!$C:$BQ,30,0)</f>
        <v>#N/A</v>
      </c>
      <c r="AI214" s="66" t="e">
        <f>VLOOKUP($A214,'S47'!$C:$BQ,52,0)</f>
        <v>#N/A</v>
      </c>
      <c r="AJ214" s="66" t="e">
        <f>VLOOKUP($A214,'S47'!$C:$BQ,59,0)</f>
        <v>#N/A</v>
      </c>
      <c r="AK214" s="66" t="e">
        <f>VLOOKUP($A214,'S47'!$C:$BQ,60,0)</f>
        <v>#N/A</v>
      </c>
      <c r="AL214" s="58" t="e">
        <f>VLOOKUP($A214,'S48'!$C:$BQ,32,0)</f>
        <v>#N/A</v>
      </c>
      <c r="AM214" s="58" t="e">
        <f>VLOOKUP($A214,'S48'!$C:$BQ,39,0)</f>
        <v>#N/A</v>
      </c>
      <c r="AN214" s="58" t="e">
        <f>VLOOKUP($A214,'S48'!$C:$BQ,40,0)</f>
        <v>#N/A</v>
      </c>
      <c r="AO214" s="58" t="e">
        <f>VLOOKUP($A214,'S48'!$C:$BQ,22,0)</f>
        <v>#N/A</v>
      </c>
      <c r="AP214" s="66" t="e">
        <f>VLOOKUP($A214,'S48'!$C:$BQ,29,0)</f>
        <v>#N/A</v>
      </c>
      <c r="AQ214" s="66" t="e">
        <f>VLOOKUP($A214,'S48'!$C:$BQ,30,0)</f>
        <v>#N/A</v>
      </c>
      <c r="AR214" s="66" t="e">
        <f>VLOOKUP($A214,'S48'!$C:$BQ,52,0)</f>
        <v>#N/A</v>
      </c>
      <c r="AS214" s="66" t="e">
        <f>VLOOKUP($A214,'S48'!$C:$BQ,59,0)</f>
        <v>#N/A</v>
      </c>
      <c r="AT214" s="66" t="e">
        <f>VLOOKUP($A214,'S48'!$C:$BQ,60,0)</f>
        <v>#N/A</v>
      </c>
      <c r="AU214" s="58" t="e">
        <f>VLOOKUP($A214,'S49'!$C:$BQ,32,0)</f>
        <v>#N/A</v>
      </c>
      <c r="AV214" s="58" t="e">
        <f>VLOOKUP($A214,'S49'!$C:$BQ,39,0)</f>
        <v>#N/A</v>
      </c>
      <c r="AW214" s="58" t="e">
        <f>VLOOKUP($A214,'S49'!$C:$BQ,40,0)</f>
        <v>#N/A</v>
      </c>
      <c r="AX214" s="58" t="e">
        <f>VLOOKUP($A214,'S49'!$C:$BQ,22,0)</f>
        <v>#N/A</v>
      </c>
      <c r="AY214" s="66" t="e">
        <f>VLOOKUP($A214,'S49'!$C:$BQ,29,0)</f>
        <v>#N/A</v>
      </c>
      <c r="AZ214" s="66" t="e">
        <f>VLOOKUP($A214,'S49'!$C:$BQ,30,0)</f>
        <v>#N/A</v>
      </c>
      <c r="BA214" s="66" t="e">
        <f>VLOOKUP($A214,'S49'!$C:$BQ,52,0)</f>
        <v>#N/A</v>
      </c>
      <c r="BB214" s="66" t="e">
        <f>VLOOKUP($A214,'S49'!$C:$BQ,59,0)</f>
        <v>#N/A</v>
      </c>
      <c r="BC214" s="66" t="e">
        <f>VLOOKUP($A214,'S49'!$C:$BQ,60,0)</f>
        <v>#N/A</v>
      </c>
      <c r="BD214" s="58" t="e">
        <f>VLOOKUP($A214,'S50'!$C:$BQ,32,0)</f>
        <v>#N/A</v>
      </c>
      <c r="BE214" s="58" t="e">
        <f>VLOOKUP($A214,'S50'!$C:$BQ,39,0)</f>
        <v>#N/A</v>
      </c>
      <c r="BF214" s="58" t="e">
        <f>VLOOKUP($A214,'S50'!$C:$BQ,40,0)</f>
        <v>#N/A</v>
      </c>
      <c r="BG214" s="58" t="e">
        <f>VLOOKUP($A214,'S50'!$C:$BQ,22,0)</f>
        <v>#N/A</v>
      </c>
      <c r="BH214" s="66" t="e">
        <f>VLOOKUP($A214,'S50'!$C:$BQ,29,0)</f>
        <v>#N/A</v>
      </c>
      <c r="BI214" s="66" t="e">
        <f>VLOOKUP($A214,'S50'!$C:$BQ,30,0)</f>
        <v>#N/A</v>
      </c>
      <c r="BJ214" s="66" t="e">
        <f>VLOOKUP($A214,'S50'!$C:$BQ,52,0)</f>
        <v>#N/A</v>
      </c>
      <c r="BK214" s="66" t="e">
        <f>VLOOKUP($A214,'S50'!$C:$BQ,59,0)</f>
        <v>#N/A</v>
      </c>
      <c r="BL214" s="66" t="e">
        <f>VLOOKUP($A214,'S50'!$C:$BQ,60,0)</f>
        <v>#N/A</v>
      </c>
    </row>
    <row r="215" spans="1:64" x14ac:dyDescent="0.2">
      <c r="A215" s="57" t="s">
        <v>285</v>
      </c>
      <c r="B215" s="58">
        <f>VLOOKUP($A215,'S0 remplacer avec S44'!$C:$BQ,32,0)</f>
        <v>133.35</v>
      </c>
      <c r="C215" s="58">
        <f>VLOOKUP($A215,'S0 remplacer avec S44'!$C:$BQ,39,0)</f>
        <v>28</v>
      </c>
      <c r="D215" s="58">
        <f>VLOOKUP($A215,'S0 remplacer avec S44'!$C:$BQ,40,0)</f>
        <v>60</v>
      </c>
      <c r="E215" s="58">
        <f>VLOOKUP($A215,'S0 remplacer avec S44'!$C:$BQ,22,0)</f>
        <v>2346.3714450000002</v>
      </c>
      <c r="F215" s="66">
        <f>VLOOKUP($A215,'S0 remplacer avec S44'!$C:$BQ,29,0)</f>
        <v>0</v>
      </c>
      <c r="G215" s="66">
        <f>VLOOKUP($A215,'S0 remplacer avec S44'!$C:$BQ,30,0)</f>
        <v>0</v>
      </c>
      <c r="H215" s="66">
        <f>VLOOKUP($A215,'S0 remplacer avec S44'!$C:$BQ,52,0)</f>
        <v>78.599999999999994</v>
      </c>
      <c r="I215" s="66">
        <f>VLOOKUP($A215,'S0 remplacer avec S44'!$C:$BQ,59,0)</f>
        <v>3</v>
      </c>
      <c r="J215" s="66">
        <f>VLOOKUP($A215,'S0 remplacer avec S44'!$C:$BQ,60,0)</f>
        <v>20</v>
      </c>
      <c r="K215" s="58">
        <f>VLOOKUP($A215,'S45'!$C:$BQ,32,0)</f>
        <v>135.85</v>
      </c>
      <c r="L215" s="58">
        <f>VLOOKUP($A215,'S45'!$C:$BQ,39,0)</f>
        <v>25</v>
      </c>
      <c r="M215" s="58">
        <f>VLOOKUP($A215,'S45'!$C:$BQ,40,0)</f>
        <v>57</v>
      </c>
      <c r="N215" s="58">
        <f>VLOOKUP($A215,'S45'!$C:$BQ,22,0)</f>
        <v>2381.077405</v>
      </c>
      <c r="O215" s="66">
        <f>VLOOKUP($A215,'S45'!$C:$BQ,29,0)</f>
        <v>0</v>
      </c>
      <c r="P215" s="66">
        <f>VLOOKUP($A215,'S45'!$C:$BQ,30,0)</f>
        <v>0</v>
      </c>
      <c r="Q215" s="66">
        <f>VLOOKUP($A215,'S45'!$C:$BQ,52,0)</f>
        <v>79.599999999999994</v>
      </c>
      <c r="R215" s="66">
        <f>VLOOKUP($A215,'S45'!$C:$BQ,59,0)</f>
        <v>2</v>
      </c>
      <c r="S215" s="66">
        <f>VLOOKUP($A215,'S45'!$C:$BQ,60,0)</f>
        <v>19</v>
      </c>
      <c r="T215" s="58">
        <f>VLOOKUP($A215,'S46'!$C:$BQ,32,0)</f>
        <v>136.85</v>
      </c>
      <c r="U215" s="58">
        <f>VLOOKUP($A215,'S46'!$C:$BQ,39,0)</f>
        <v>24</v>
      </c>
      <c r="V215" s="58">
        <f>VLOOKUP($A215,'S46'!$C:$BQ,40,0)</f>
        <v>56</v>
      </c>
      <c r="W215" s="58">
        <f>VLOOKUP($A215,'S46'!$C:$BQ,22,0)</f>
        <v>2381.7994749999998</v>
      </c>
      <c r="X215" s="66">
        <f>VLOOKUP($A215,'S46'!$C:$BQ,29,0)</f>
        <v>0</v>
      </c>
      <c r="Y215" s="66">
        <f>VLOOKUP($A215,'S46'!$C:$BQ,30,0)</f>
        <v>0</v>
      </c>
      <c r="Z215" s="66">
        <f>VLOOKUP($A215,'S46'!$C:$BQ,52,0)</f>
        <v>79.599999999999994</v>
      </c>
      <c r="AA215" s="66">
        <f>VLOOKUP($A215,'S46'!$C:$BQ,59,0)</f>
        <v>2</v>
      </c>
      <c r="AB215" s="66">
        <f>VLOOKUP($A215,'S46'!$C:$BQ,60,0)</f>
        <v>19</v>
      </c>
      <c r="AC215" s="58" t="e">
        <f>VLOOKUP($A215,'S47'!$C:$BQ,32,0)</f>
        <v>#N/A</v>
      </c>
      <c r="AD215" s="58" t="e">
        <f>VLOOKUP($A215,'S47'!$C:$BQ,39,0)</f>
        <v>#N/A</v>
      </c>
      <c r="AE215" s="58" t="e">
        <f>VLOOKUP($A215,'S47'!$C:$BQ,40,0)</f>
        <v>#N/A</v>
      </c>
      <c r="AF215" s="58" t="e">
        <f>VLOOKUP($A215,'S47'!$C:$BQ,22,0)</f>
        <v>#N/A</v>
      </c>
      <c r="AG215" s="66" t="e">
        <f>VLOOKUP($A215,'S47'!$C:$BQ,29,0)</f>
        <v>#N/A</v>
      </c>
      <c r="AH215" s="66" t="e">
        <f>VLOOKUP($A215,'S47'!$C:$BQ,30,0)</f>
        <v>#N/A</v>
      </c>
      <c r="AI215" s="66" t="e">
        <f>VLOOKUP($A215,'S47'!$C:$BQ,52,0)</f>
        <v>#N/A</v>
      </c>
      <c r="AJ215" s="66" t="e">
        <f>VLOOKUP($A215,'S47'!$C:$BQ,59,0)</f>
        <v>#N/A</v>
      </c>
      <c r="AK215" s="66" t="e">
        <f>VLOOKUP($A215,'S47'!$C:$BQ,60,0)</f>
        <v>#N/A</v>
      </c>
      <c r="AL215" s="58" t="e">
        <f>VLOOKUP($A215,'S48'!$C:$BQ,32,0)</f>
        <v>#N/A</v>
      </c>
      <c r="AM215" s="58" t="e">
        <f>VLOOKUP($A215,'S48'!$C:$BQ,39,0)</f>
        <v>#N/A</v>
      </c>
      <c r="AN215" s="58" t="e">
        <f>VLOOKUP($A215,'S48'!$C:$BQ,40,0)</f>
        <v>#N/A</v>
      </c>
      <c r="AO215" s="58" t="e">
        <f>VLOOKUP($A215,'S48'!$C:$BQ,22,0)</f>
        <v>#N/A</v>
      </c>
      <c r="AP215" s="66" t="e">
        <f>VLOOKUP($A215,'S48'!$C:$BQ,29,0)</f>
        <v>#N/A</v>
      </c>
      <c r="AQ215" s="66" t="e">
        <f>VLOOKUP($A215,'S48'!$C:$BQ,30,0)</f>
        <v>#N/A</v>
      </c>
      <c r="AR215" s="66" t="e">
        <f>VLOOKUP($A215,'S48'!$C:$BQ,52,0)</f>
        <v>#N/A</v>
      </c>
      <c r="AS215" s="66" t="e">
        <f>VLOOKUP($A215,'S48'!$C:$BQ,59,0)</f>
        <v>#N/A</v>
      </c>
      <c r="AT215" s="66" t="e">
        <f>VLOOKUP($A215,'S48'!$C:$BQ,60,0)</f>
        <v>#N/A</v>
      </c>
      <c r="AU215" s="58" t="e">
        <f>VLOOKUP($A215,'S49'!$C:$BQ,32,0)</f>
        <v>#N/A</v>
      </c>
      <c r="AV215" s="58" t="e">
        <f>VLOOKUP($A215,'S49'!$C:$BQ,39,0)</f>
        <v>#N/A</v>
      </c>
      <c r="AW215" s="58" t="e">
        <f>VLOOKUP($A215,'S49'!$C:$BQ,40,0)</f>
        <v>#N/A</v>
      </c>
      <c r="AX215" s="58" t="e">
        <f>VLOOKUP($A215,'S49'!$C:$BQ,22,0)</f>
        <v>#N/A</v>
      </c>
      <c r="AY215" s="66" t="e">
        <f>VLOOKUP($A215,'S49'!$C:$BQ,29,0)</f>
        <v>#N/A</v>
      </c>
      <c r="AZ215" s="66" t="e">
        <f>VLOOKUP($A215,'S49'!$C:$BQ,30,0)</f>
        <v>#N/A</v>
      </c>
      <c r="BA215" s="66" t="e">
        <f>VLOOKUP($A215,'S49'!$C:$BQ,52,0)</f>
        <v>#N/A</v>
      </c>
      <c r="BB215" s="66" t="e">
        <f>VLOOKUP($A215,'S49'!$C:$BQ,59,0)</f>
        <v>#N/A</v>
      </c>
      <c r="BC215" s="66" t="e">
        <f>VLOOKUP($A215,'S49'!$C:$BQ,60,0)</f>
        <v>#N/A</v>
      </c>
      <c r="BD215" s="58" t="e">
        <f>VLOOKUP($A215,'S50'!$C:$BQ,32,0)</f>
        <v>#N/A</v>
      </c>
      <c r="BE215" s="58" t="e">
        <f>VLOOKUP($A215,'S50'!$C:$BQ,39,0)</f>
        <v>#N/A</v>
      </c>
      <c r="BF215" s="58" t="e">
        <f>VLOOKUP($A215,'S50'!$C:$BQ,40,0)</f>
        <v>#N/A</v>
      </c>
      <c r="BG215" s="58" t="e">
        <f>VLOOKUP($A215,'S50'!$C:$BQ,22,0)</f>
        <v>#N/A</v>
      </c>
      <c r="BH215" s="66" t="e">
        <f>VLOOKUP($A215,'S50'!$C:$BQ,29,0)</f>
        <v>#N/A</v>
      </c>
      <c r="BI215" s="66" t="e">
        <f>VLOOKUP($A215,'S50'!$C:$BQ,30,0)</f>
        <v>#N/A</v>
      </c>
      <c r="BJ215" s="66" t="e">
        <f>VLOOKUP($A215,'S50'!$C:$BQ,52,0)</f>
        <v>#N/A</v>
      </c>
      <c r="BK215" s="66" t="e">
        <f>VLOOKUP($A215,'S50'!$C:$BQ,59,0)</f>
        <v>#N/A</v>
      </c>
      <c r="BL215" s="66" t="e">
        <f>VLOOKUP($A215,'S50'!$C:$BQ,60,0)</f>
        <v>#N/A</v>
      </c>
    </row>
    <row r="216" spans="1:64" x14ac:dyDescent="0.2">
      <c r="A216" s="57" t="s">
        <v>286</v>
      </c>
      <c r="B216" s="58">
        <f>VLOOKUP($A216,'S0 remplacer avec S44'!$C:$BQ,32,0)</f>
        <v>84.9</v>
      </c>
      <c r="C216" s="58">
        <f>VLOOKUP($A216,'S0 remplacer avec S44'!$C:$BQ,39,0)</f>
        <v>154</v>
      </c>
      <c r="D216" s="58">
        <f>VLOOKUP($A216,'S0 remplacer avec S44'!$C:$BQ,40,0)</f>
        <v>202</v>
      </c>
      <c r="E216" s="58">
        <f>VLOOKUP($A216,'S0 remplacer avec S44'!$C:$BQ,22,0)</f>
        <v>1589.7305550000001</v>
      </c>
      <c r="F216" s="66">
        <f>VLOOKUP($A216,'S0 remplacer avec S44'!$C:$BQ,29,0)</f>
        <v>583</v>
      </c>
      <c r="G216" s="66">
        <f>VLOOKUP($A216,'S0 remplacer avec S44'!$C:$BQ,30,0)</f>
        <v>1018</v>
      </c>
      <c r="H216" s="66">
        <f>VLOOKUP($A216,'S0 remplacer avec S44'!$C:$BQ,52,0)</f>
        <v>179.4</v>
      </c>
      <c r="I216" s="66">
        <f>VLOOKUP($A216,'S0 remplacer avec S44'!$C:$BQ,59,0)</f>
        <v>0</v>
      </c>
      <c r="J216" s="66">
        <f>VLOOKUP($A216,'S0 remplacer avec S44'!$C:$BQ,60,0)</f>
        <v>0</v>
      </c>
      <c r="K216" s="58">
        <f>VLOOKUP($A216,'S45'!$C:$BQ,32,0)</f>
        <v>90.9</v>
      </c>
      <c r="L216" s="58">
        <f>VLOOKUP($A216,'S45'!$C:$BQ,39,0)</f>
        <v>148</v>
      </c>
      <c r="M216" s="58">
        <f>VLOOKUP($A216,'S45'!$C:$BQ,40,0)</f>
        <v>196</v>
      </c>
      <c r="N216" s="58">
        <f>VLOOKUP($A216,'S45'!$C:$BQ,22,0)</f>
        <v>1605.4983549999999</v>
      </c>
      <c r="O216" s="66">
        <f>VLOOKUP($A216,'S45'!$C:$BQ,29,0)</f>
        <v>567</v>
      </c>
      <c r="P216" s="66">
        <f>VLOOKUP($A216,'S45'!$C:$BQ,30,0)</f>
        <v>1002</v>
      </c>
      <c r="Q216" s="66">
        <f>VLOOKUP($A216,'S45'!$C:$BQ,52,0)</f>
        <v>186.4</v>
      </c>
      <c r="R216" s="66">
        <f>VLOOKUP($A216,'S45'!$C:$BQ,59,0)</f>
        <v>0</v>
      </c>
      <c r="S216" s="66">
        <f>VLOOKUP($A216,'S45'!$C:$BQ,60,0)</f>
        <v>0</v>
      </c>
      <c r="T216" s="58">
        <f>VLOOKUP($A216,'S46'!$C:$BQ,32,0)</f>
        <v>89.9</v>
      </c>
      <c r="U216" s="58">
        <f>VLOOKUP($A216,'S46'!$C:$BQ,39,0)</f>
        <v>149</v>
      </c>
      <c r="V216" s="58">
        <f>VLOOKUP($A216,'S46'!$C:$BQ,40,0)</f>
        <v>197</v>
      </c>
      <c r="W216" s="58">
        <f>VLOOKUP($A216,'S46'!$C:$BQ,22,0)</f>
        <v>1631.4659349999999</v>
      </c>
      <c r="X216" s="66">
        <f>VLOOKUP($A216,'S46'!$C:$BQ,29,0)</f>
        <v>541</v>
      </c>
      <c r="Y216" s="66">
        <f>VLOOKUP($A216,'S46'!$C:$BQ,30,0)</f>
        <v>976</v>
      </c>
      <c r="Z216" s="66">
        <f>VLOOKUP($A216,'S46'!$C:$BQ,52,0)</f>
        <v>195.4</v>
      </c>
      <c r="AA216" s="66">
        <f>VLOOKUP($A216,'S46'!$C:$BQ,59,0)</f>
        <v>0</v>
      </c>
      <c r="AB216" s="66">
        <f>VLOOKUP($A216,'S46'!$C:$BQ,60,0)</f>
        <v>0</v>
      </c>
      <c r="AC216" s="58" t="e">
        <f>VLOOKUP($A216,'S47'!$C:$BQ,32,0)</f>
        <v>#N/A</v>
      </c>
      <c r="AD216" s="58" t="e">
        <f>VLOOKUP($A216,'S47'!$C:$BQ,39,0)</f>
        <v>#N/A</v>
      </c>
      <c r="AE216" s="58" t="e">
        <f>VLOOKUP($A216,'S47'!$C:$BQ,40,0)</f>
        <v>#N/A</v>
      </c>
      <c r="AF216" s="58" t="e">
        <f>VLOOKUP($A216,'S47'!$C:$BQ,22,0)</f>
        <v>#N/A</v>
      </c>
      <c r="AG216" s="66" t="e">
        <f>VLOOKUP($A216,'S47'!$C:$BQ,29,0)</f>
        <v>#N/A</v>
      </c>
      <c r="AH216" s="66" t="e">
        <f>VLOOKUP($A216,'S47'!$C:$BQ,30,0)</f>
        <v>#N/A</v>
      </c>
      <c r="AI216" s="66" t="e">
        <f>VLOOKUP($A216,'S47'!$C:$BQ,52,0)</f>
        <v>#N/A</v>
      </c>
      <c r="AJ216" s="66" t="e">
        <f>VLOOKUP($A216,'S47'!$C:$BQ,59,0)</f>
        <v>#N/A</v>
      </c>
      <c r="AK216" s="66" t="e">
        <f>VLOOKUP($A216,'S47'!$C:$BQ,60,0)</f>
        <v>#N/A</v>
      </c>
      <c r="AL216" s="58" t="e">
        <f>VLOOKUP($A216,'S48'!$C:$BQ,32,0)</f>
        <v>#N/A</v>
      </c>
      <c r="AM216" s="58" t="e">
        <f>VLOOKUP($A216,'S48'!$C:$BQ,39,0)</f>
        <v>#N/A</v>
      </c>
      <c r="AN216" s="58" t="e">
        <f>VLOOKUP($A216,'S48'!$C:$BQ,40,0)</f>
        <v>#N/A</v>
      </c>
      <c r="AO216" s="58" t="e">
        <f>VLOOKUP($A216,'S48'!$C:$BQ,22,0)</f>
        <v>#N/A</v>
      </c>
      <c r="AP216" s="66" t="e">
        <f>VLOOKUP($A216,'S48'!$C:$BQ,29,0)</f>
        <v>#N/A</v>
      </c>
      <c r="AQ216" s="66" t="e">
        <f>VLOOKUP($A216,'S48'!$C:$BQ,30,0)</f>
        <v>#N/A</v>
      </c>
      <c r="AR216" s="66" t="e">
        <f>VLOOKUP($A216,'S48'!$C:$BQ,52,0)</f>
        <v>#N/A</v>
      </c>
      <c r="AS216" s="66" t="e">
        <f>VLOOKUP($A216,'S48'!$C:$BQ,59,0)</f>
        <v>#N/A</v>
      </c>
      <c r="AT216" s="66" t="e">
        <f>VLOOKUP($A216,'S48'!$C:$BQ,60,0)</f>
        <v>#N/A</v>
      </c>
      <c r="AU216" s="58" t="e">
        <f>VLOOKUP($A216,'S49'!$C:$BQ,32,0)</f>
        <v>#N/A</v>
      </c>
      <c r="AV216" s="58" t="e">
        <f>VLOOKUP($A216,'S49'!$C:$BQ,39,0)</f>
        <v>#N/A</v>
      </c>
      <c r="AW216" s="58" t="e">
        <f>VLOOKUP($A216,'S49'!$C:$BQ,40,0)</f>
        <v>#N/A</v>
      </c>
      <c r="AX216" s="58" t="e">
        <f>VLOOKUP($A216,'S49'!$C:$BQ,22,0)</f>
        <v>#N/A</v>
      </c>
      <c r="AY216" s="66" t="e">
        <f>VLOOKUP($A216,'S49'!$C:$BQ,29,0)</f>
        <v>#N/A</v>
      </c>
      <c r="AZ216" s="66" t="e">
        <f>VLOOKUP($A216,'S49'!$C:$BQ,30,0)</f>
        <v>#N/A</v>
      </c>
      <c r="BA216" s="66" t="e">
        <f>VLOOKUP($A216,'S49'!$C:$BQ,52,0)</f>
        <v>#N/A</v>
      </c>
      <c r="BB216" s="66" t="e">
        <f>VLOOKUP($A216,'S49'!$C:$BQ,59,0)</f>
        <v>#N/A</v>
      </c>
      <c r="BC216" s="66" t="e">
        <f>VLOOKUP($A216,'S49'!$C:$BQ,60,0)</f>
        <v>#N/A</v>
      </c>
      <c r="BD216" s="58" t="e">
        <f>VLOOKUP($A216,'S50'!$C:$BQ,32,0)</f>
        <v>#N/A</v>
      </c>
      <c r="BE216" s="58" t="e">
        <f>VLOOKUP($A216,'S50'!$C:$BQ,39,0)</f>
        <v>#N/A</v>
      </c>
      <c r="BF216" s="58" t="e">
        <f>VLOOKUP($A216,'S50'!$C:$BQ,40,0)</f>
        <v>#N/A</v>
      </c>
      <c r="BG216" s="58" t="e">
        <f>VLOOKUP($A216,'S50'!$C:$BQ,22,0)</f>
        <v>#N/A</v>
      </c>
      <c r="BH216" s="66" t="e">
        <f>VLOOKUP($A216,'S50'!$C:$BQ,29,0)</f>
        <v>#N/A</v>
      </c>
      <c r="BI216" s="66" t="e">
        <f>VLOOKUP($A216,'S50'!$C:$BQ,30,0)</f>
        <v>#N/A</v>
      </c>
      <c r="BJ216" s="66" t="e">
        <f>VLOOKUP($A216,'S50'!$C:$BQ,52,0)</f>
        <v>#N/A</v>
      </c>
      <c r="BK216" s="66" t="e">
        <f>VLOOKUP($A216,'S50'!$C:$BQ,59,0)</f>
        <v>#N/A</v>
      </c>
      <c r="BL216" s="66" t="e">
        <f>VLOOKUP($A216,'S50'!$C:$BQ,60,0)</f>
        <v>#N/A</v>
      </c>
    </row>
    <row r="217" spans="1:64" x14ac:dyDescent="0.2">
      <c r="A217" s="57" t="s">
        <v>287</v>
      </c>
      <c r="B217" s="58">
        <f>VLOOKUP($A217,'S0 remplacer avec S44'!$C:$BQ,32,0)</f>
        <v>149.94999999999999</v>
      </c>
      <c r="C217" s="58">
        <f>VLOOKUP($A217,'S0 remplacer avec S44'!$C:$BQ,39,0)</f>
        <v>109</v>
      </c>
      <c r="D217" s="58">
        <f>VLOOKUP($A217,'S0 remplacer avec S44'!$C:$BQ,40,0)</f>
        <v>160</v>
      </c>
      <c r="E217" s="58">
        <f>VLOOKUP($A217,'S0 remplacer avec S44'!$C:$BQ,22,0)</f>
        <v>1874.639555</v>
      </c>
      <c r="F217" s="66">
        <f>VLOOKUP($A217,'S0 remplacer avec S44'!$C:$BQ,29,0)</f>
        <v>474</v>
      </c>
      <c r="G217" s="66">
        <f>VLOOKUP($A217,'S0 remplacer avec S44'!$C:$BQ,30,0)</f>
        <v>944</v>
      </c>
      <c r="H217" s="66">
        <f>VLOOKUP($A217,'S0 remplacer avec S44'!$C:$BQ,52,0)</f>
        <v>145.80000000000001</v>
      </c>
      <c r="I217" s="66">
        <f>VLOOKUP($A217,'S0 remplacer avec S44'!$C:$BQ,59,0)</f>
        <v>0</v>
      </c>
      <c r="J217" s="66">
        <f>VLOOKUP($A217,'S0 remplacer avec S44'!$C:$BQ,60,0)</f>
        <v>12</v>
      </c>
      <c r="K217" s="58">
        <f>VLOOKUP($A217,'S45'!$C:$BQ,32,0)</f>
        <v>151.94999999999999</v>
      </c>
      <c r="L217" s="58">
        <f>VLOOKUP($A217,'S45'!$C:$BQ,39,0)</f>
        <v>107</v>
      </c>
      <c r="M217" s="58">
        <f>VLOOKUP($A217,'S45'!$C:$BQ,40,0)</f>
        <v>158</v>
      </c>
      <c r="N217" s="58">
        <f>VLOOKUP($A217,'S45'!$C:$BQ,22,0)</f>
        <v>1909.044155</v>
      </c>
      <c r="O217" s="66">
        <f>VLOOKUP($A217,'S45'!$C:$BQ,29,0)</f>
        <v>440</v>
      </c>
      <c r="P217" s="66">
        <f>VLOOKUP($A217,'S45'!$C:$BQ,30,0)</f>
        <v>909</v>
      </c>
      <c r="Q217" s="66">
        <f>VLOOKUP($A217,'S45'!$C:$BQ,52,0)</f>
        <v>146.80000000000001</v>
      </c>
      <c r="R217" s="66">
        <f>VLOOKUP($A217,'S45'!$C:$BQ,59,0)</f>
        <v>0</v>
      </c>
      <c r="S217" s="66">
        <f>VLOOKUP($A217,'S45'!$C:$BQ,60,0)</f>
        <v>11</v>
      </c>
      <c r="T217" s="58">
        <f>VLOOKUP($A217,'S46'!$C:$BQ,32,0)</f>
        <v>151.94999999999999</v>
      </c>
      <c r="U217" s="58">
        <f>VLOOKUP($A217,'S46'!$C:$BQ,39,0)</f>
        <v>107</v>
      </c>
      <c r="V217" s="58">
        <f>VLOOKUP($A217,'S46'!$C:$BQ,40,0)</f>
        <v>158</v>
      </c>
      <c r="W217" s="58">
        <f>VLOOKUP($A217,'S46'!$C:$BQ,22,0)</f>
        <v>1915.190165</v>
      </c>
      <c r="X217" s="66">
        <f>VLOOKUP($A217,'S46'!$C:$BQ,29,0)</f>
        <v>434</v>
      </c>
      <c r="Y217" s="66">
        <f>VLOOKUP($A217,'S46'!$C:$BQ,30,0)</f>
        <v>903</v>
      </c>
      <c r="Z217" s="66">
        <f>VLOOKUP($A217,'S46'!$C:$BQ,52,0)</f>
        <v>146.80000000000001</v>
      </c>
      <c r="AA217" s="66">
        <f>VLOOKUP($A217,'S46'!$C:$BQ,59,0)</f>
        <v>0</v>
      </c>
      <c r="AB217" s="66">
        <f>VLOOKUP($A217,'S46'!$C:$BQ,60,0)</f>
        <v>11</v>
      </c>
      <c r="AC217" s="58" t="e">
        <f>VLOOKUP($A217,'S47'!$C:$BQ,32,0)</f>
        <v>#N/A</v>
      </c>
      <c r="AD217" s="58" t="e">
        <f>VLOOKUP($A217,'S47'!$C:$BQ,39,0)</f>
        <v>#N/A</v>
      </c>
      <c r="AE217" s="58" t="e">
        <f>VLOOKUP($A217,'S47'!$C:$BQ,40,0)</f>
        <v>#N/A</v>
      </c>
      <c r="AF217" s="58" t="e">
        <f>VLOOKUP($A217,'S47'!$C:$BQ,22,0)</f>
        <v>#N/A</v>
      </c>
      <c r="AG217" s="66" t="e">
        <f>VLOOKUP($A217,'S47'!$C:$BQ,29,0)</f>
        <v>#N/A</v>
      </c>
      <c r="AH217" s="66" t="e">
        <f>VLOOKUP($A217,'S47'!$C:$BQ,30,0)</f>
        <v>#N/A</v>
      </c>
      <c r="AI217" s="66" t="e">
        <f>VLOOKUP($A217,'S47'!$C:$BQ,52,0)</f>
        <v>#N/A</v>
      </c>
      <c r="AJ217" s="66" t="e">
        <f>VLOOKUP($A217,'S47'!$C:$BQ,59,0)</f>
        <v>#N/A</v>
      </c>
      <c r="AK217" s="66" t="e">
        <f>VLOOKUP($A217,'S47'!$C:$BQ,60,0)</f>
        <v>#N/A</v>
      </c>
      <c r="AL217" s="58" t="e">
        <f>VLOOKUP($A217,'S48'!$C:$BQ,32,0)</f>
        <v>#N/A</v>
      </c>
      <c r="AM217" s="58" t="e">
        <f>VLOOKUP($A217,'S48'!$C:$BQ,39,0)</f>
        <v>#N/A</v>
      </c>
      <c r="AN217" s="58" t="e">
        <f>VLOOKUP($A217,'S48'!$C:$BQ,40,0)</f>
        <v>#N/A</v>
      </c>
      <c r="AO217" s="58" t="e">
        <f>VLOOKUP($A217,'S48'!$C:$BQ,22,0)</f>
        <v>#N/A</v>
      </c>
      <c r="AP217" s="66" t="e">
        <f>VLOOKUP($A217,'S48'!$C:$BQ,29,0)</f>
        <v>#N/A</v>
      </c>
      <c r="AQ217" s="66" t="e">
        <f>VLOOKUP($A217,'S48'!$C:$BQ,30,0)</f>
        <v>#N/A</v>
      </c>
      <c r="AR217" s="66" t="e">
        <f>VLOOKUP($A217,'S48'!$C:$BQ,52,0)</f>
        <v>#N/A</v>
      </c>
      <c r="AS217" s="66" t="e">
        <f>VLOOKUP($A217,'S48'!$C:$BQ,59,0)</f>
        <v>#N/A</v>
      </c>
      <c r="AT217" s="66" t="e">
        <f>VLOOKUP($A217,'S48'!$C:$BQ,60,0)</f>
        <v>#N/A</v>
      </c>
      <c r="AU217" s="58" t="e">
        <f>VLOOKUP($A217,'S49'!$C:$BQ,32,0)</f>
        <v>#N/A</v>
      </c>
      <c r="AV217" s="58" t="e">
        <f>VLOOKUP($A217,'S49'!$C:$BQ,39,0)</f>
        <v>#N/A</v>
      </c>
      <c r="AW217" s="58" t="e">
        <f>VLOOKUP($A217,'S49'!$C:$BQ,40,0)</f>
        <v>#N/A</v>
      </c>
      <c r="AX217" s="58" t="e">
        <f>VLOOKUP($A217,'S49'!$C:$BQ,22,0)</f>
        <v>#N/A</v>
      </c>
      <c r="AY217" s="66" t="e">
        <f>VLOOKUP($A217,'S49'!$C:$BQ,29,0)</f>
        <v>#N/A</v>
      </c>
      <c r="AZ217" s="66" t="e">
        <f>VLOOKUP($A217,'S49'!$C:$BQ,30,0)</f>
        <v>#N/A</v>
      </c>
      <c r="BA217" s="66" t="e">
        <f>VLOOKUP($A217,'S49'!$C:$BQ,52,0)</f>
        <v>#N/A</v>
      </c>
      <c r="BB217" s="66" t="e">
        <f>VLOOKUP($A217,'S49'!$C:$BQ,59,0)</f>
        <v>#N/A</v>
      </c>
      <c r="BC217" s="66" t="e">
        <f>VLOOKUP($A217,'S49'!$C:$BQ,60,0)</f>
        <v>#N/A</v>
      </c>
      <c r="BD217" s="58" t="e">
        <f>VLOOKUP($A217,'S50'!$C:$BQ,32,0)</f>
        <v>#N/A</v>
      </c>
      <c r="BE217" s="58" t="e">
        <f>VLOOKUP($A217,'S50'!$C:$BQ,39,0)</f>
        <v>#N/A</v>
      </c>
      <c r="BF217" s="58" t="e">
        <f>VLOOKUP($A217,'S50'!$C:$BQ,40,0)</f>
        <v>#N/A</v>
      </c>
      <c r="BG217" s="58" t="e">
        <f>VLOOKUP($A217,'S50'!$C:$BQ,22,0)</f>
        <v>#N/A</v>
      </c>
      <c r="BH217" s="66" t="e">
        <f>VLOOKUP($A217,'S50'!$C:$BQ,29,0)</f>
        <v>#N/A</v>
      </c>
      <c r="BI217" s="66" t="e">
        <f>VLOOKUP($A217,'S50'!$C:$BQ,30,0)</f>
        <v>#N/A</v>
      </c>
      <c r="BJ217" s="66" t="e">
        <f>VLOOKUP($A217,'S50'!$C:$BQ,52,0)</f>
        <v>#N/A</v>
      </c>
      <c r="BK217" s="66" t="e">
        <f>VLOOKUP($A217,'S50'!$C:$BQ,59,0)</f>
        <v>#N/A</v>
      </c>
      <c r="BL217" s="66" t="e">
        <f>VLOOKUP($A217,'S50'!$C:$BQ,60,0)</f>
        <v>#N/A</v>
      </c>
    </row>
    <row r="218" spans="1:64" x14ac:dyDescent="0.2">
      <c r="A218" s="57" t="s">
        <v>288</v>
      </c>
      <c r="B218" s="58">
        <f>VLOOKUP($A218,'S0 remplacer avec S44'!$C:$BQ,32,0)</f>
        <v>102.25</v>
      </c>
      <c r="C218" s="58">
        <f>VLOOKUP($A218,'S0 remplacer avec S44'!$C:$BQ,39,0)</f>
        <v>91</v>
      </c>
      <c r="D218" s="58">
        <f>VLOOKUP($A218,'S0 remplacer avec S44'!$C:$BQ,40,0)</f>
        <v>130</v>
      </c>
      <c r="E218" s="58">
        <f>VLOOKUP($A218,'S0 remplacer avec S44'!$C:$BQ,22,0)</f>
        <v>1139.5952299999999</v>
      </c>
      <c r="F218" s="66">
        <f>VLOOKUP($A218,'S0 remplacer avec S44'!$C:$BQ,29,0)</f>
        <v>618</v>
      </c>
      <c r="G218" s="66">
        <f>VLOOKUP($A218,'S0 remplacer avec S44'!$C:$BQ,30,0)</f>
        <v>970</v>
      </c>
      <c r="H218" s="66">
        <f>VLOOKUP($A218,'S0 remplacer avec S44'!$C:$BQ,52,0)</f>
        <v>96.8</v>
      </c>
      <c r="I218" s="66">
        <f>VLOOKUP($A218,'S0 remplacer avec S44'!$C:$BQ,59,0)</f>
        <v>2</v>
      </c>
      <c r="J218" s="66">
        <f>VLOOKUP($A218,'S0 remplacer avec S44'!$C:$BQ,60,0)</f>
        <v>21</v>
      </c>
      <c r="K218" s="58">
        <f>VLOOKUP($A218,'S45'!$C:$BQ,32,0)</f>
        <v>103.25</v>
      </c>
      <c r="L218" s="58">
        <f>VLOOKUP($A218,'S45'!$C:$BQ,39,0)</f>
        <v>90</v>
      </c>
      <c r="M218" s="58">
        <f>VLOOKUP($A218,'S45'!$C:$BQ,40,0)</f>
        <v>129</v>
      </c>
      <c r="N218" s="58">
        <f>VLOOKUP($A218,'S45'!$C:$BQ,22,0)</f>
        <v>1133.07945</v>
      </c>
      <c r="O218" s="66">
        <f>VLOOKUP($A218,'S45'!$C:$BQ,29,0)</f>
        <v>625</v>
      </c>
      <c r="P218" s="66">
        <f>VLOOKUP($A218,'S45'!$C:$BQ,30,0)</f>
        <v>976</v>
      </c>
      <c r="Q218" s="66">
        <f>VLOOKUP($A218,'S45'!$C:$BQ,52,0)</f>
        <v>96.8</v>
      </c>
      <c r="R218" s="66">
        <f>VLOOKUP($A218,'S45'!$C:$BQ,59,0)</f>
        <v>2</v>
      </c>
      <c r="S218" s="66">
        <f>VLOOKUP($A218,'S45'!$C:$BQ,60,0)</f>
        <v>21</v>
      </c>
      <c r="T218" s="58">
        <f>VLOOKUP($A218,'S46'!$C:$BQ,32,0)</f>
        <v>103.75</v>
      </c>
      <c r="U218" s="58">
        <f>VLOOKUP($A218,'S46'!$C:$BQ,39,0)</f>
        <v>90</v>
      </c>
      <c r="V218" s="58">
        <f>VLOOKUP($A218,'S46'!$C:$BQ,40,0)</f>
        <v>129</v>
      </c>
      <c r="W218" s="58">
        <f>VLOOKUP($A218,'S46'!$C:$BQ,22,0)</f>
        <v>1145.11196</v>
      </c>
      <c r="X218" s="66">
        <f>VLOOKUP($A218,'S46'!$C:$BQ,29,0)</f>
        <v>613</v>
      </c>
      <c r="Y218" s="66">
        <f>VLOOKUP($A218,'S46'!$C:$BQ,30,0)</f>
        <v>964</v>
      </c>
      <c r="Z218" s="66">
        <f>VLOOKUP($A218,'S46'!$C:$BQ,52,0)</f>
        <v>97.8</v>
      </c>
      <c r="AA218" s="66">
        <f>VLOOKUP($A218,'S46'!$C:$BQ,59,0)</f>
        <v>1</v>
      </c>
      <c r="AB218" s="66">
        <f>VLOOKUP($A218,'S46'!$C:$BQ,60,0)</f>
        <v>20</v>
      </c>
      <c r="AC218" s="58" t="e">
        <f>VLOOKUP($A218,'S47'!$C:$BQ,32,0)</f>
        <v>#N/A</v>
      </c>
      <c r="AD218" s="58" t="e">
        <f>VLOOKUP($A218,'S47'!$C:$BQ,39,0)</f>
        <v>#N/A</v>
      </c>
      <c r="AE218" s="58" t="e">
        <f>VLOOKUP($A218,'S47'!$C:$BQ,40,0)</f>
        <v>#N/A</v>
      </c>
      <c r="AF218" s="58" t="e">
        <f>VLOOKUP($A218,'S47'!$C:$BQ,22,0)</f>
        <v>#N/A</v>
      </c>
      <c r="AG218" s="66" t="e">
        <f>VLOOKUP($A218,'S47'!$C:$BQ,29,0)</f>
        <v>#N/A</v>
      </c>
      <c r="AH218" s="66" t="e">
        <f>VLOOKUP($A218,'S47'!$C:$BQ,30,0)</f>
        <v>#N/A</v>
      </c>
      <c r="AI218" s="66" t="e">
        <f>VLOOKUP($A218,'S47'!$C:$BQ,52,0)</f>
        <v>#N/A</v>
      </c>
      <c r="AJ218" s="66" t="e">
        <f>VLOOKUP($A218,'S47'!$C:$BQ,59,0)</f>
        <v>#N/A</v>
      </c>
      <c r="AK218" s="66" t="e">
        <f>VLOOKUP($A218,'S47'!$C:$BQ,60,0)</f>
        <v>#N/A</v>
      </c>
      <c r="AL218" s="58" t="e">
        <f>VLOOKUP($A218,'S48'!$C:$BQ,32,0)</f>
        <v>#N/A</v>
      </c>
      <c r="AM218" s="58" t="e">
        <f>VLOOKUP($A218,'S48'!$C:$BQ,39,0)</f>
        <v>#N/A</v>
      </c>
      <c r="AN218" s="58" t="e">
        <f>VLOOKUP($A218,'S48'!$C:$BQ,40,0)</f>
        <v>#N/A</v>
      </c>
      <c r="AO218" s="58" t="e">
        <f>VLOOKUP($A218,'S48'!$C:$BQ,22,0)</f>
        <v>#N/A</v>
      </c>
      <c r="AP218" s="66" t="e">
        <f>VLOOKUP($A218,'S48'!$C:$BQ,29,0)</f>
        <v>#N/A</v>
      </c>
      <c r="AQ218" s="66" t="e">
        <f>VLOOKUP($A218,'S48'!$C:$BQ,30,0)</f>
        <v>#N/A</v>
      </c>
      <c r="AR218" s="66" t="e">
        <f>VLOOKUP($A218,'S48'!$C:$BQ,52,0)</f>
        <v>#N/A</v>
      </c>
      <c r="AS218" s="66" t="e">
        <f>VLOOKUP($A218,'S48'!$C:$BQ,59,0)</f>
        <v>#N/A</v>
      </c>
      <c r="AT218" s="66" t="e">
        <f>VLOOKUP($A218,'S48'!$C:$BQ,60,0)</f>
        <v>#N/A</v>
      </c>
      <c r="AU218" s="58" t="e">
        <f>VLOOKUP($A218,'S49'!$C:$BQ,32,0)</f>
        <v>#N/A</v>
      </c>
      <c r="AV218" s="58" t="e">
        <f>VLOOKUP($A218,'S49'!$C:$BQ,39,0)</f>
        <v>#N/A</v>
      </c>
      <c r="AW218" s="58" t="e">
        <f>VLOOKUP($A218,'S49'!$C:$BQ,40,0)</f>
        <v>#N/A</v>
      </c>
      <c r="AX218" s="58" t="e">
        <f>VLOOKUP($A218,'S49'!$C:$BQ,22,0)</f>
        <v>#N/A</v>
      </c>
      <c r="AY218" s="66" t="e">
        <f>VLOOKUP($A218,'S49'!$C:$BQ,29,0)</f>
        <v>#N/A</v>
      </c>
      <c r="AZ218" s="66" t="e">
        <f>VLOOKUP($A218,'S49'!$C:$BQ,30,0)</f>
        <v>#N/A</v>
      </c>
      <c r="BA218" s="66" t="e">
        <f>VLOOKUP($A218,'S49'!$C:$BQ,52,0)</f>
        <v>#N/A</v>
      </c>
      <c r="BB218" s="66" t="e">
        <f>VLOOKUP($A218,'S49'!$C:$BQ,59,0)</f>
        <v>#N/A</v>
      </c>
      <c r="BC218" s="66" t="e">
        <f>VLOOKUP($A218,'S49'!$C:$BQ,60,0)</f>
        <v>#N/A</v>
      </c>
      <c r="BD218" s="58" t="e">
        <f>VLOOKUP($A218,'S50'!$C:$BQ,32,0)</f>
        <v>#N/A</v>
      </c>
      <c r="BE218" s="58" t="e">
        <f>VLOOKUP($A218,'S50'!$C:$BQ,39,0)</f>
        <v>#N/A</v>
      </c>
      <c r="BF218" s="58" t="e">
        <f>VLOOKUP($A218,'S50'!$C:$BQ,40,0)</f>
        <v>#N/A</v>
      </c>
      <c r="BG218" s="58" t="e">
        <f>VLOOKUP($A218,'S50'!$C:$BQ,22,0)</f>
        <v>#N/A</v>
      </c>
      <c r="BH218" s="66" t="e">
        <f>VLOOKUP($A218,'S50'!$C:$BQ,29,0)</f>
        <v>#N/A</v>
      </c>
      <c r="BI218" s="66" t="e">
        <f>VLOOKUP($A218,'S50'!$C:$BQ,30,0)</f>
        <v>#N/A</v>
      </c>
      <c r="BJ218" s="66" t="e">
        <f>VLOOKUP($A218,'S50'!$C:$BQ,52,0)</f>
        <v>#N/A</v>
      </c>
      <c r="BK218" s="66" t="e">
        <f>VLOOKUP($A218,'S50'!$C:$BQ,59,0)</f>
        <v>#N/A</v>
      </c>
      <c r="BL218" s="66" t="e">
        <f>VLOOKUP($A218,'S50'!$C:$BQ,60,0)</f>
        <v>#N/A</v>
      </c>
    </row>
    <row r="219" spans="1:64" x14ac:dyDescent="0.2">
      <c r="A219" s="57" t="s">
        <v>289</v>
      </c>
      <c r="B219" s="58">
        <f>VLOOKUP($A219,'S0 remplacer avec S44'!$C:$BQ,32,0)</f>
        <v>250.4</v>
      </c>
      <c r="C219" s="58">
        <f>VLOOKUP($A219,'S0 remplacer avec S44'!$C:$BQ,39,0)</f>
        <v>210</v>
      </c>
      <c r="D219" s="58">
        <f>VLOOKUP($A219,'S0 remplacer avec S44'!$C:$BQ,40,0)</f>
        <v>302</v>
      </c>
      <c r="E219" s="58">
        <f>VLOOKUP($A219,'S0 remplacer avec S44'!$C:$BQ,22,0)</f>
        <v>3139.4278749999999</v>
      </c>
      <c r="F219" s="66">
        <f>VLOOKUP($A219,'S0 remplacer avec S44'!$C:$BQ,29,0)</f>
        <v>1044</v>
      </c>
      <c r="G219" s="66">
        <f>VLOOKUP($A219,'S0 remplacer avec S44'!$C:$BQ,30,0)</f>
        <v>1881</v>
      </c>
      <c r="H219" s="66">
        <f>VLOOKUP($A219,'S0 remplacer avec S44'!$C:$BQ,52,0)</f>
        <v>239.4</v>
      </c>
      <c r="I219" s="66">
        <f>VLOOKUP($A219,'S0 remplacer avec S44'!$C:$BQ,59,0)</f>
        <v>0</v>
      </c>
      <c r="J219" s="66">
        <f>VLOOKUP($A219,'S0 remplacer avec S44'!$C:$BQ,60,0)</f>
        <v>41</v>
      </c>
      <c r="K219" s="58">
        <f>VLOOKUP($A219,'S45'!$C:$BQ,32,0)</f>
        <v>259.39999999999998</v>
      </c>
      <c r="L219" s="58">
        <f>VLOOKUP($A219,'S45'!$C:$BQ,39,0)</f>
        <v>201</v>
      </c>
      <c r="M219" s="58">
        <f>VLOOKUP($A219,'S45'!$C:$BQ,40,0)</f>
        <v>293</v>
      </c>
      <c r="N219" s="58">
        <f>VLOOKUP($A219,'S45'!$C:$BQ,22,0)</f>
        <v>3161.955645</v>
      </c>
      <c r="O219" s="66">
        <f>VLOOKUP($A219,'S45'!$C:$BQ,29,0)</f>
        <v>1022</v>
      </c>
      <c r="P219" s="66">
        <f>VLOOKUP($A219,'S45'!$C:$BQ,30,0)</f>
        <v>1858</v>
      </c>
      <c r="Q219" s="66">
        <f>VLOOKUP($A219,'S45'!$C:$BQ,52,0)</f>
        <v>245.4</v>
      </c>
      <c r="R219" s="66">
        <f>VLOOKUP($A219,'S45'!$C:$BQ,59,0)</f>
        <v>0</v>
      </c>
      <c r="S219" s="66">
        <f>VLOOKUP($A219,'S45'!$C:$BQ,60,0)</f>
        <v>35</v>
      </c>
      <c r="T219" s="58">
        <f>VLOOKUP($A219,'S46'!$C:$BQ,32,0)</f>
        <v>259.39999999999998</v>
      </c>
      <c r="U219" s="58">
        <f>VLOOKUP($A219,'S46'!$C:$BQ,39,0)</f>
        <v>201</v>
      </c>
      <c r="V219" s="58">
        <f>VLOOKUP($A219,'S46'!$C:$BQ,40,0)</f>
        <v>293</v>
      </c>
      <c r="W219" s="58">
        <f>VLOOKUP($A219,'S46'!$C:$BQ,22,0)</f>
        <v>3184.6268150000001</v>
      </c>
      <c r="X219" s="66">
        <f>VLOOKUP($A219,'S46'!$C:$BQ,29,0)</f>
        <v>999</v>
      </c>
      <c r="Y219" s="66">
        <f>VLOOKUP($A219,'S46'!$C:$BQ,30,0)</f>
        <v>1836</v>
      </c>
      <c r="Z219" s="66">
        <f>VLOOKUP($A219,'S46'!$C:$BQ,52,0)</f>
        <v>250.4</v>
      </c>
      <c r="AA219" s="66">
        <f>VLOOKUP($A219,'S46'!$C:$BQ,59,0)</f>
        <v>0</v>
      </c>
      <c r="AB219" s="66">
        <f>VLOOKUP($A219,'S46'!$C:$BQ,60,0)</f>
        <v>30</v>
      </c>
      <c r="AC219" s="58" t="e">
        <f>VLOOKUP($A219,'S47'!$C:$BQ,32,0)</f>
        <v>#N/A</v>
      </c>
      <c r="AD219" s="58" t="e">
        <f>VLOOKUP($A219,'S47'!$C:$BQ,39,0)</f>
        <v>#N/A</v>
      </c>
      <c r="AE219" s="58" t="e">
        <f>VLOOKUP($A219,'S47'!$C:$BQ,40,0)</f>
        <v>#N/A</v>
      </c>
      <c r="AF219" s="58" t="e">
        <f>VLOOKUP($A219,'S47'!$C:$BQ,22,0)</f>
        <v>#N/A</v>
      </c>
      <c r="AG219" s="66" t="e">
        <f>VLOOKUP($A219,'S47'!$C:$BQ,29,0)</f>
        <v>#N/A</v>
      </c>
      <c r="AH219" s="66" t="e">
        <f>VLOOKUP($A219,'S47'!$C:$BQ,30,0)</f>
        <v>#N/A</v>
      </c>
      <c r="AI219" s="66" t="e">
        <f>VLOOKUP($A219,'S47'!$C:$BQ,52,0)</f>
        <v>#N/A</v>
      </c>
      <c r="AJ219" s="66" t="e">
        <f>VLOOKUP($A219,'S47'!$C:$BQ,59,0)</f>
        <v>#N/A</v>
      </c>
      <c r="AK219" s="66" t="e">
        <f>VLOOKUP($A219,'S47'!$C:$BQ,60,0)</f>
        <v>#N/A</v>
      </c>
      <c r="AL219" s="58" t="e">
        <f>VLOOKUP($A219,'S48'!$C:$BQ,32,0)</f>
        <v>#N/A</v>
      </c>
      <c r="AM219" s="58" t="e">
        <f>VLOOKUP($A219,'S48'!$C:$BQ,39,0)</f>
        <v>#N/A</v>
      </c>
      <c r="AN219" s="58" t="e">
        <f>VLOOKUP($A219,'S48'!$C:$BQ,40,0)</f>
        <v>#N/A</v>
      </c>
      <c r="AO219" s="58" t="e">
        <f>VLOOKUP($A219,'S48'!$C:$BQ,22,0)</f>
        <v>#N/A</v>
      </c>
      <c r="AP219" s="66" t="e">
        <f>VLOOKUP($A219,'S48'!$C:$BQ,29,0)</f>
        <v>#N/A</v>
      </c>
      <c r="AQ219" s="66" t="e">
        <f>VLOOKUP($A219,'S48'!$C:$BQ,30,0)</f>
        <v>#N/A</v>
      </c>
      <c r="AR219" s="66" t="e">
        <f>VLOOKUP($A219,'S48'!$C:$BQ,52,0)</f>
        <v>#N/A</v>
      </c>
      <c r="AS219" s="66" t="e">
        <f>VLOOKUP($A219,'S48'!$C:$BQ,59,0)</f>
        <v>#N/A</v>
      </c>
      <c r="AT219" s="66" t="e">
        <f>VLOOKUP($A219,'S48'!$C:$BQ,60,0)</f>
        <v>#N/A</v>
      </c>
      <c r="AU219" s="58" t="e">
        <f>VLOOKUP($A219,'S49'!$C:$BQ,32,0)</f>
        <v>#N/A</v>
      </c>
      <c r="AV219" s="58" t="e">
        <f>VLOOKUP($A219,'S49'!$C:$BQ,39,0)</f>
        <v>#N/A</v>
      </c>
      <c r="AW219" s="58" t="e">
        <f>VLOOKUP($A219,'S49'!$C:$BQ,40,0)</f>
        <v>#N/A</v>
      </c>
      <c r="AX219" s="58" t="e">
        <f>VLOOKUP($A219,'S49'!$C:$BQ,22,0)</f>
        <v>#N/A</v>
      </c>
      <c r="AY219" s="66" t="e">
        <f>VLOOKUP($A219,'S49'!$C:$BQ,29,0)</f>
        <v>#N/A</v>
      </c>
      <c r="AZ219" s="66" t="e">
        <f>VLOOKUP($A219,'S49'!$C:$BQ,30,0)</f>
        <v>#N/A</v>
      </c>
      <c r="BA219" s="66" t="e">
        <f>VLOOKUP($A219,'S49'!$C:$BQ,52,0)</f>
        <v>#N/A</v>
      </c>
      <c r="BB219" s="66" t="e">
        <f>VLOOKUP($A219,'S49'!$C:$BQ,59,0)</f>
        <v>#N/A</v>
      </c>
      <c r="BC219" s="66" t="e">
        <f>VLOOKUP($A219,'S49'!$C:$BQ,60,0)</f>
        <v>#N/A</v>
      </c>
      <c r="BD219" s="58" t="e">
        <f>VLOOKUP($A219,'S50'!$C:$BQ,32,0)</f>
        <v>#N/A</v>
      </c>
      <c r="BE219" s="58" t="e">
        <f>VLOOKUP($A219,'S50'!$C:$BQ,39,0)</f>
        <v>#N/A</v>
      </c>
      <c r="BF219" s="58" t="e">
        <f>VLOOKUP($A219,'S50'!$C:$BQ,40,0)</f>
        <v>#N/A</v>
      </c>
      <c r="BG219" s="58" t="e">
        <f>VLOOKUP($A219,'S50'!$C:$BQ,22,0)</f>
        <v>#N/A</v>
      </c>
      <c r="BH219" s="66" t="e">
        <f>VLOOKUP($A219,'S50'!$C:$BQ,29,0)</f>
        <v>#N/A</v>
      </c>
      <c r="BI219" s="66" t="e">
        <f>VLOOKUP($A219,'S50'!$C:$BQ,30,0)</f>
        <v>#N/A</v>
      </c>
      <c r="BJ219" s="66" t="e">
        <f>VLOOKUP($A219,'S50'!$C:$BQ,52,0)</f>
        <v>#N/A</v>
      </c>
      <c r="BK219" s="66" t="e">
        <f>VLOOKUP($A219,'S50'!$C:$BQ,59,0)</f>
        <v>#N/A</v>
      </c>
      <c r="BL219" s="66" t="e">
        <f>VLOOKUP($A219,'S50'!$C:$BQ,60,0)</f>
        <v>#N/A</v>
      </c>
    </row>
    <row r="220" spans="1:64" x14ac:dyDescent="0.2">
      <c r="A220" s="57" t="s">
        <v>290</v>
      </c>
      <c r="B220" s="58">
        <f>VLOOKUP($A220,'S0 remplacer avec S44'!$C:$BQ,32,0)</f>
        <v>147.15</v>
      </c>
      <c r="C220" s="58">
        <f>VLOOKUP($A220,'S0 remplacer avec S44'!$C:$BQ,39,0)</f>
        <v>40</v>
      </c>
      <c r="D220" s="58">
        <f>VLOOKUP($A220,'S0 remplacer avec S44'!$C:$BQ,40,0)</f>
        <v>77</v>
      </c>
      <c r="E220" s="58">
        <f>VLOOKUP($A220,'S0 remplacer avec S44'!$C:$BQ,22,0)</f>
        <v>1881.4585400000001</v>
      </c>
      <c r="F220" s="66">
        <f>VLOOKUP($A220,'S0 remplacer avec S44'!$C:$BQ,29,0)</f>
        <v>0</v>
      </c>
      <c r="G220" s="66">
        <f>VLOOKUP($A220,'S0 remplacer avec S44'!$C:$BQ,30,0)</f>
        <v>155</v>
      </c>
      <c r="H220" s="66">
        <f>VLOOKUP($A220,'S0 remplacer avec S44'!$C:$BQ,52,0)</f>
        <v>229.4</v>
      </c>
      <c r="I220" s="66">
        <f>VLOOKUP($A220,'S0 remplacer avec S44'!$C:$BQ,59,0)</f>
        <v>0</v>
      </c>
      <c r="J220" s="66">
        <f>VLOOKUP($A220,'S0 remplacer avec S44'!$C:$BQ,60,0)</f>
        <v>0</v>
      </c>
      <c r="K220" s="58">
        <f>VLOOKUP($A220,'S45'!$C:$BQ,32,0)</f>
        <v>148.65</v>
      </c>
      <c r="L220" s="58">
        <f>VLOOKUP($A220,'S45'!$C:$BQ,39,0)</f>
        <v>38</v>
      </c>
      <c r="M220" s="58">
        <f>VLOOKUP($A220,'S45'!$C:$BQ,40,0)</f>
        <v>76</v>
      </c>
      <c r="N220" s="58">
        <f>VLOOKUP($A220,'S45'!$C:$BQ,22,0)</f>
        <v>1927.5988</v>
      </c>
      <c r="O220" s="66">
        <f>VLOOKUP($A220,'S45'!$C:$BQ,29,0)</f>
        <v>0</v>
      </c>
      <c r="P220" s="66">
        <f>VLOOKUP($A220,'S45'!$C:$BQ,30,0)</f>
        <v>109</v>
      </c>
      <c r="Q220" s="66">
        <f>VLOOKUP($A220,'S45'!$C:$BQ,52,0)</f>
        <v>236.4</v>
      </c>
      <c r="R220" s="66">
        <f>VLOOKUP($A220,'S45'!$C:$BQ,59,0)</f>
        <v>0</v>
      </c>
      <c r="S220" s="66">
        <f>VLOOKUP($A220,'S45'!$C:$BQ,60,0)</f>
        <v>0</v>
      </c>
      <c r="T220" s="58">
        <f>VLOOKUP($A220,'S46'!$C:$BQ,32,0)</f>
        <v>149.15</v>
      </c>
      <c r="U220" s="58">
        <f>VLOOKUP($A220,'S46'!$C:$BQ,39,0)</f>
        <v>38</v>
      </c>
      <c r="V220" s="58">
        <f>VLOOKUP($A220,'S46'!$C:$BQ,40,0)</f>
        <v>75</v>
      </c>
      <c r="W220" s="58">
        <f>VLOOKUP($A220,'S46'!$C:$BQ,22,0)</f>
        <v>1968.96</v>
      </c>
      <c r="X220" s="66">
        <f>VLOOKUP($A220,'S46'!$C:$BQ,29,0)</f>
        <v>0</v>
      </c>
      <c r="Y220" s="66">
        <f>VLOOKUP($A220,'S46'!$C:$BQ,30,0)</f>
        <v>68</v>
      </c>
      <c r="Z220" s="66">
        <f>VLOOKUP($A220,'S46'!$C:$BQ,52,0)</f>
        <v>237.4</v>
      </c>
      <c r="AA220" s="66">
        <f>VLOOKUP($A220,'S46'!$C:$BQ,59,0)</f>
        <v>0</v>
      </c>
      <c r="AB220" s="66">
        <f>VLOOKUP($A220,'S46'!$C:$BQ,60,0)</f>
        <v>0</v>
      </c>
      <c r="AC220" s="58" t="e">
        <f>VLOOKUP($A220,'S47'!$C:$BQ,32,0)</f>
        <v>#N/A</v>
      </c>
      <c r="AD220" s="58" t="e">
        <f>VLOOKUP($A220,'S47'!$C:$BQ,39,0)</f>
        <v>#N/A</v>
      </c>
      <c r="AE220" s="58" t="e">
        <f>VLOOKUP($A220,'S47'!$C:$BQ,40,0)</f>
        <v>#N/A</v>
      </c>
      <c r="AF220" s="58" t="e">
        <f>VLOOKUP($A220,'S47'!$C:$BQ,22,0)</f>
        <v>#N/A</v>
      </c>
      <c r="AG220" s="66" t="e">
        <f>VLOOKUP($A220,'S47'!$C:$BQ,29,0)</f>
        <v>#N/A</v>
      </c>
      <c r="AH220" s="66" t="e">
        <f>VLOOKUP($A220,'S47'!$C:$BQ,30,0)</f>
        <v>#N/A</v>
      </c>
      <c r="AI220" s="66" t="e">
        <f>VLOOKUP($A220,'S47'!$C:$BQ,52,0)</f>
        <v>#N/A</v>
      </c>
      <c r="AJ220" s="66" t="e">
        <f>VLOOKUP($A220,'S47'!$C:$BQ,59,0)</f>
        <v>#N/A</v>
      </c>
      <c r="AK220" s="66" t="e">
        <f>VLOOKUP($A220,'S47'!$C:$BQ,60,0)</f>
        <v>#N/A</v>
      </c>
      <c r="AL220" s="58" t="e">
        <f>VLOOKUP($A220,'S48'!$C:$BQ,32,0)</f>
        <v>#N/A</v>
      </c>
      <c r="AM220" s="58" t="e">
        <f>VLOOKUP($A220,'S48'!$C:$BQ,39,0)</f>
        <v>#N/A</v>
      </c>
      <c r="AN220" s="58" t="e">
        <f>VLOOKUP($A220,'S48'!$C:$BQ,40,0)</f>
        <v>#N/A</v>
      </c>
      <c r="AO220" s="58" t="e">
        <f>VLOOKUP($A220,'S48'!$C:$BQ,22,0)</f>
        <v>#N/A</v>
      </c>
      <c r="AP220" s="66" t="e">
        <f>VLOOKUP($A220,'S48'!$C:$BQ,29,0)</f>
        <v>#N/A</v>
      </c>
      <c r="AQ220" s="66" t="e">
        <f>VLOOKUP($A220,'S48'!$C:$BQ,30,0)</f>
        <v>#N/A</v>
      </c>
      <c r="AR220" s="66" t="e">
        <f>VLOOKUP($A220,'S48'!$C:$BQ,52,0)</f>
        <v>#N/A</v>
      </c>
      <c r="AS220" s="66" t="e">
        <f>VLOOKUP($A220,'S48'!$C:$BQ,59,0)</f>
        <v>#N/A</v>
      </c>
      <c r="AT220" s="66" t="e">
        <f>VLOOKUP($A220,'S48'!$C:$BQ,60,0)</f>
        <v>#N/A</v>
      </c>
      <c r="AU220" s="58" t="e">
        <f>VLOOKUP($A220,'S49'!$C:$BQ,32,0)</f>
        <v>#N/A</v>
      </c>
      <c r="AV220" s="58" t="e">
        <f>VLOOKUP($A220,'S49'!$C:$BQ,39,0)</f>
        <v>#N/A</v>
      </c>
      <c r="AW220" s="58" t="e">
        <f>VLOOKUP($A220,'S49'!$C:$BQ,40,0)</f>
        <v>#N/A</v>
      </c>
      <c r="AX220" s="58" t="e">
        <f>VLOOKUP($A220,'S49'!$C:$BQ,22,0)</f>
        <v>#N/A</v>
      </c>
      <c r="AY220" s="66" t="e">
        <f>VLOOKUP($A220,'S49'!$C:$BQ,29,0)</f>
        <v>#N/A</v>
      </c>
      <c r="AZ220" s="66" t="e">
        <f>VLOOKUP($A220,'S49'!$C:$BQ,30,0)</f>
        <v>#N/A</v>
      </c>
      <c r="BA220" s="66" t="e">
        <f>VLOOKUP($A220,'S49'!$C:$BQ,52,0)</f>
        <v>#N/A</v>
      </c>
      <c r="BB220" s="66" t="e">
        <f>VLOOKUP($A220,'S49'!$C:$BQ,59,0)</f>
        <v>#N/A</v>
      </c>
      <c r="BC220" s="66" t="e">
        <f>VLOOKUP($A220,'S49'!$C:$BQ,60,0)</f>
        <v>#N/A</v>
      </c>
      <c r="BD220" s="58" t="e">
        <f>VLOOKUP($A220,'S50'!$C:$BQ,32,0)</f>
        <v>#N/A</v>
      </c>
      <c r="BE220" s="58" t="e">
        <f>VLOOKUP($A220,'S50'!$C:$BQ,39,0)</f>
        <v>#N/A</v>
      </c>
      <c r="BF220" s="58" t="e">
        <f>VLOOKUP($A220,'S50'!$C:$BQ,40,0)</f>
        <v>#N/A</v>
      </c>
      <c r="BG220" s="58" t="e">
        <f>VLOOKUP($A220,'S50'!$C:$BQ,22,0)</f>
        <v>#N/A</v>
      </c>
      <c r="BH220" s="66" t="e">
        <f>VLOOKUP($A220,'S50'!$C:$BQ,29,0)</f>
        <v>#N/A</v>
      </c>
      <c r="BI220" s="66" t="e">
        <f>VLOOKUP($A220,'S50'!$C:$BQ,30,0)</f>
        <v>#N/A</v>
      </c>
      <c r="BJ220" s="66" t="e">
        <f>VLOOKUP($A220,'S50'!$C:$BQ,52,0)</f>
        <v>#N/A</v>
      </c>
      <c r="BK220" s="66" t="e">
        <f>VLOOKUP($A220,'S50'!$C:$BQ,59,0)</f>
        <v>#N/A</v>
      </c>
      <c r="BL220" s="66" t="e">
        <f>VLOOKUP($A220,'S50'!$C:$BQ,60,0)</f>
        <v>#N/A</v>
      </c>
    </row>
    <row r="221" spans="1:64" x14ac:dyDescent="0.2">
      <c r="A221" s="57" t="s">
        <v>291</v>
      </c>
      <c r="B221" s="58">
        <f>VLOOKUP($A221,'S0 remplacer avec S44'!$C:$BQ,32,0)</f>
        <v>185.55</v>
      </c>
      <c r="C221" s="58">
        <f>VLOOKUP($A221,'S0 remplacer avec S44'!$C:$BQ,39,0)</f>
        <v>14</v>
      </c>
      <c r="D221" s="58">
        <f>VLOOKUP($A221,'S0 remplacer avec S44'!$C:$BQ,40,0)</f>
        <v>53</v>
      </c>
      <c r="E221" s="58">
        <f>VLOOKUP($A221,'S0 remplacer avec S44'!$C:$BQ,22,0)</f>
        <v>1586.928715</v>
      </c>
      <c r="F221" s="66">
        <f>VLOOKUP($A221,'S0 remplacer avec S44'!$C:$BQ,29,0)</f>
        <v>220</v>
      </c>
      <c r="G221" s="66">
        <f>VLOOKUP($A221,'S0 remplacer avec S44'!$C:$BQ,30,0)</f>
        <v>581</v>
      </c>
      <c r="H221" s="66">
        <f>VLOOKUP($A221,'S0 remplacer avec S44'!$C:$BQ,52,0)</f>
        <v>129.6</v>
      </c>
      <c r="I221" s="66">
        <f>VLOOKUP($A221,'S0 remplacer avec S44'!$C:$BQ,59,0)</f>
        <v>0</v>
      </c>
      <c r="J221" s="66">
        <f>VLOOKUP($A221,'S0 remplacer avec S44'!$C:$BQ,60,0)</f>
        <v>0</v>
      </c>
      <c r="K221" s="58">
        <f>VLOOKUP($A221,'S45'!$C:$BQ,32,0)</f>
        <v>194.05</v>
      </c>
      <c r="L221" s="58">
        <f>VLOOKUP($A221,'S45'!$C:$BQ,39,0)</f>
        <v>5</v>
      </c>
      <c r="M221" s="58">
        <f>VLOOKUP($A221,'S45'!$C:$BQ,40,0)</f>
        <v>45</v>
      </c>
      <c r="N221" s="58">
        <f>VLOOKUP($A221,'S45'!$C:$BQ,22,0)</f>
        <v>1664.660545</v>
      </c>
      <c r="O221" s="66">
        <f>VLOOKUP($A221,'S45'!$C:$BQ,29,0)</f>
        <v>142</v>
      </c>
      <c r="P221" s="66">
        <f>VLOOKUP($A221,'S45'!$C:$BQ,30,0)</f>
        <v>503</v>
      </c>
      <c r="Q221" s="66">
        <f>VLOOKUP($A221,'S45'!$C:$BQ,52,0)</f>
        <v>129.6</v>
      </c>
      <c r="R221" s="66">
        <f>VLOOKUP($A221,'S45'!$C:$BQ,59,0)</f>
        <v>0</v>
      </c>
      <c r="S221" s="66">
        <f>VLOOKUP($A221,'S45'!$C:$BQ,60,0)</f>
        <v>0</v>
      </c>
      <c r="T221" s="58">
        <f>VLOOKUP($A221,'S46'!$C:$BQ,32,0)</f>
        <v>194.55</v>
      </c>
      <c r="U221" s="58">
        <f>VLOOKUP($A221,'S46'!$C:$BQ,39,0)</f>
        <v>5</v>
      </c>
      <c r="V221" s="58">
        <f>VLOOKUP($A221,'S46'!$C:$BQ,40,0)</f>
        <v>44</v>
      </c>
      <c r="W221" s="58">
        <f>VLOOKUP($A221,'S46'!$C:$BQ,22,0)</f>
        <v>1675.9016449999999</v>
      </c>
      <c r="X221" s="66">
        <f>VLOOKUP($A221,'S46'!$C:$BQ,29,0)</f>
        <v>131</v>
      </c>
      <c r="Y221" s="66">
        <f>VLOOKUP($A221,'S46'!$C:$BQ,30,0)</f>
        <v>492</v>
      </c>
      <c r="Z221" s="66">
        <f>VLOOKUP($A221,'S46'!$C:$BQ,52,0)</f>
        <v>133.6</v>
      </c>
      <c r="AA221" s="66">
        <f>VLOOKUP($A221,'S46'!$C:$BQ,59,0)</f>
        <v>0</v>
      </c>
      <c r="AB221" s="66">
        <f>VLOOKUP($A221,'S46'!$C:$BQ,60,0)</f>
        <v>0</v>
      </c>
      <c r="AC221" s="58" t="e">
        <f>VLOOKUP($A221,'S47'!$C:$BQ,32,0)</f>
        <v>#N/A</v>
      </c>
      <c r="AD221" s="58" t="e">
        <f>VLOOKUP($A221,'S47'!$C:$BQ,39,0)</f>
        <v>#N/A</v>
      </c>
      <c r="AE221" s="58" t="e">
        <f>VLOOKUP($A221,'S47'!$C:$BQ,40,0)</f>
        <v>#N/A</v>
      </c>
      <c r="AF221" s="58" t="e">
        <f>VLOOKUP($A221,'S47'!$C:$BQ,22,0)</f>
        <v>#N/A</v>
      </c>
      <c r="AG221" s="66" t="e">
        <f>VLOOKUP($A221,'S47'!$C:$BQ,29,0)</f>
        <v>#N/A</v>
      </c>
      <c r="AH221" s="66" t="e">
        <f>VLOOKUP($A221,'S47'!$C:$BQ,30,0)</f>
        <v>#N/A</v>
      </c>
      <c r="AI221" s="66" t="e">
        <f>VLOOKUP($A221,'S47'!$C:$BQ,52,0)</f>
        <v>#N/A</v>
      </c>
      <c r="AJ221" s="66" t="e">
        <f>VLOOKUP($A221,'S47'!$C:$BQ,59,0)</f>
        <v>#N/A</v>
      </c>
      <c r="AK221" s="66" t="e">
        <f>VLOOKUP($A221,'S47'!$C:$BQ,60,0)</f>
        <v>#N/A</v>
      </c>
      <c r="AL221" s="58" t="e">
        <f>VLOOKUP($A221,'S48'!$C:$BQ,32,0)</f>
        <v>#N/A</v>
      </c>
      <c r="AM221" s="58" t="e">
        <f>VLOOKUP($A221,'S48'!$C:$BQ,39,0)</f>
        <v>#N/A</v>
      </c>
      <c r="AN221" s="58" t="e">
        <f>VLOOKUP($A221,'S48'!$C:$BQ,40,0)</f>
        <v>#N/A</v>
      </c>
      <c r="AO221" s="58" t="e">
        <f>VLOOKUP($A221,'S48'!$C:$BQ,22,0)</f>
        <v>#N/A</v>
      </c>
      <c r="AP221" s="66" t="e">
        <f>VLOOKUP($A221,'S48'!$C:$BQ,29,0)</f>
        <v>#N/A</v>
      </c>
      <c r="AQ221" s="66" t="e">
        <f>VLOOKUP($A221,'S48'!$C:$BQ,30,0)</f>
        <v>#N/A</v>
      </c>
      <c r="AR221" s="66" t="e">
        <f>VLOOKUP($A221,'S48'!$C:$BQ,52,0)</f>
        <v>#N/A</v>
      </c>
      <c r="AS221" s="66" t="e">
        <f>VLOOKUP($A221,'S48'!$C:$BQ,59,0)</f>
        <v>#N/A</v>
      </c>
      <c r="AT221" s="66" t="e">
        <f>VLOOKUP($A221,'S48'!$C:$BQ,60,0)</f>
        <v>#N/A</v>
      </c>
      <c r="AU221" s="58" t="e">
        <f>VLOOKUP($A221,'S49'!$C:$BQ,32,0)</f>
        <v>#N/A</v>
      </c>
      <c r="AV221" s="58" t="e">
        <f>VLOOKUP($A221,'S49'!$C:$BQ,39,0)</f>
        <v>#N/A</v>
      </c>
      <c r="AW221" s="58" t="e">
        <f>VLOOKUP($A221,'S49'!$C:$BQ,40,0)</f>
        <v>#N/A</v>
      </c>
      <c r="AX221" s="58" t="e">
        <f>VLOOKUP($A221,'S49'!$C:$BQ,22,0)</f>
        <v>#N/A</v>
      </c>
      <c r="AY221" s="66" t="e">
        <f>VLOOKUP($A221,'S49'!$C:$BQ,29,0)</f>
        <v>#N/A</v>
      </c>
      <c r="AZ221" s="66" t="e">
        <f>VLOOKUP($A221,'S49'!$C:$BQ,30,0)</f>
        <v>#N/A</v>
      </c>
      <c r="BA221" s="66" t="e">
        <f>VLOOKUP($A221,'S49'!$C:$BQ,52,0)</f>
        <v>#N/A</v>
      </c>
      <c r="BB221" s="66" t="e">
        <f>VLOOKUP($A221,'S49'!$C:$BQ,59,0)</f>
        <v>#N/A</v>
      </c>
      <c r="BC221" s="66" t="e">
        <f>VLOOKUP($A221,'S49'!$C:$BQ,60,0)</f>
        <v>#N/A</v>
      </c>
      <c r="BD221" s="58" t="e">
        <f>VLOOKUP($A221,'S50'!$C:$BQ,32,0)</f>
        <v>#N/A</v>
      </c>
      <c r="BE221" s="58" t="e">
        <f>VLOOKUP($A221,'S50'!$C:$BQ,39,0)</f>
        <v>#N/A</v>
      </c>
      <c r="BF221" s="58" t="e">
        <f>VLOOKUP($A221,'S50'!$C:$BQ,40,0)</f>
        <v>#N/A</v>
      </c>
      <c r="BG221" s="58" t="e">
        <f>VLOOKUP($A221,'S50'!$C:$BQ,22,0)</f>
        <v>#N/A</v>
      </c>
      <c r="BH221" s="66" t="e">
        <f>VLOOKUP($A221,'S50'!$C:$BQ,29,0)</f>
        <v>#N/A</v>
      </c>
      <c r="BI221" s="66" t="e">
        <f>VLOOKUP($A221,'S50'!$C:$BQ,30,0)</f>
        <v>#N/A</v>
      </c>
      <c r="BJ221" s="66" t="e">
        <f>VLOOKUP($A221,'S50'!$C:$BQ,52,0)</f>
        <v>#N/A</v>
      </c>
      <c r="BK221" s="66" t="e">
        <f>VLOOKUP($A221,'S50'!$C:$BQ,59,0)</f>
        <v>#N/A</v>
      </c>
      <c r="BL221" s="66" t="e">
        <f>VLOOKUP($A221,'S50'!$C:$BQ,60,0)</f>
        <v>#N/A</v>
      </c>
    </row>
    <row r="222" spans="1:64" x14ac:dyDescent="0.2">
      <c r="A222" s="57" t="s">
        <v>292</v>
      </c>
      <c r="B222" s="58">
        <f>VLOOKUP($A222,'S0 remplacer avec S44'!$C:$BQ,32,0)</f>
        <v>248.6</v>
      </c>
      <c r="C222" s="58">
        <f>VLOOKUP($A222,'S0 remplacer avec S44'!$C:$BQ,39,0)</f>
        <v>238</v>
      </c>
      <c r="D222" s="58">
        <f>VLOOKUP($A222,'S0 remplacer avec S44'!$C:$BQ,40,0)</f>
        <v>335</v>
      </c>
      <c r="E222" s="58">
        <f>VLOOKUP($A222,'S0 remplacer avec S44'!$C:$BQ,22,0)</f>
        <v>4758.2896899999996</v>
      </c>
      <c r="F222" s="66">
        <f>VLOOKUP($A222,'S0 remplacer avec S44'!$C:$BQ,29,0)</f>
        <v>0</v>
      </c>
      <c r="G222" s="66">
        <f>VLOOKUP($A222,'S0 remplacer avec S44'!$C:$BQ,30,0)</f>
        <v>543</v>
      </c>
      <c r="H222" s="66">
        <f>VLOOKUP($A222,'S0 remplacer avec S44'!$C:$BQ,52,0)</f>
        <v>297.39999999999998</v>
      </c>
      <c r="I222" s="66">
        <f>VLOOKUP($A222,'S0 remplacer avec S44'!$C:$BQ,59,0)</f>
        <v>0</v>
      </c>
      <c r="J222" s="66">
        <f>VLOOKUP($A222,'S0 remplacer avec S44'!$C:$BQ,60,0)</f>
        <v>0</v>
      </c>
      <c r="K222" s="58">
        <f>VLOOKUP($A222,'S45'!$C:$BQ,32,0)</f>
        <v>254.1</v>
      </c>
      <c r="L222" s="58">
        <f>VLOOKUP($A222,'S45'!$C:$BQ,39,0)</f>
        <v>232</v>
      </c>
      <c r="M222" s="58">
        <f>VLOOKUP($A222,'S45'!$C:$BQ,40,0)</f>
        <v>329</v>
      </c>
      <c r="N222" s="58">
        <f>VLOOKUP($A222,'S45'!$C:$BQ,22,0)</f>
        <v>4890.3975</v>
      </c>
      <c r="O222" s="66">
        <f>VLOOKUP($A222,'S45'!$C:$BQ,29,0)</f>
        <v>0</v>
      </c>
      <c r="P222" s="66">
        <f>VLOOKUP($A222,'S45'!$C:$BQ,30,0)</f>
        <v>411</v>
      </c>
      <c r="Q222" s="66">
        <f>VLOOKUP($A222,'S45'!$C:$BQ,52,0)</f>
        <v>299.39999999999998</v>
      </c>
      <c r="R222" s="66">
        <f>VLOOKUP($A222,'S45'!$C:$BQ,59,0)</f>
        <v>0</v>
      </c>
      <c r="S222" s="66">
        <f>VLOOKUP($A222,'S45'!$C:$BQ,60,0)</f>
        <v>0</v>
      </c>
      <c r="T222" s="58">
        <f>VLOOKUP($A222,'S46'!$C:$BQ,32,0)</f>
        <v>254.1</v>
      </c>
      <c r="U222" s="58">
        <f>VLOOKUP($A222,'S46'!$C:$BQ,39,0)</f>
        <v>232</v>
      </c>
      <c r="V222" s="58">
        <f>VLOOKUP($A222,'S46'!$C:$BQ,40,0)</f>
        <v>329</v>
      </c>
      <c r="W222" s="58">
        <f>VLOOKUP($A222,'S46'!$C:$BQ,22,0)</f>
        <v>4930.2639499999996</v>
      </c>
      <c r="X222" s="66">
        <f>VLOOKUP($A222,'S46'!$C:$BQ,29,0)</f>
        <v>0</v>
      </c>
      <c r="Y222" s="66">
        <f>VLOOKUP($A222,'S46'!$C:$BQ,30,0)</f>
        <v>371</v>
      </c>
      <c r="Z222" s="66">
        <f>VLOOKUP($A222,'S46'!$C:$BQ,52,0)</f>
        <v>304.39999999999998</v>
      </c>
      <c r="AA222" s="66">
        <f>VLOOKUP($A222,'S46'!$C:$BQ,59,0)</f>
        <v>0</v>
      </c>
      <c r="AB222" s="66">
        <f>VLOOKUP($A222,'S46'!$C:$BQ,60,0)</f>
        <v>0</v>
      </c>
      <c r="AC222" s="58" t="e">
        <f>VLOOKUP($A222,'S47'!$C:$BQ,32,0)</f>
        <v>#N/A</v>
      </c>
      <c r="AD222" s="58" t="e">
        <f>VLOOKUP($A222,'S47'!$C:$BQ,39,0)</f>
        <v>#N/A</v>
      </c>
      <c r="AE222" s="58" t="e">
        <f>VLOOKUP($A222,'S47'!$C:$BQ,40,0)</f>
        <v>#N/A</v>
      </c>
      <c r="AF222" s="58" t="e">
        <f>VLOOKUP($A222,'S47'!$C:$BQ,22,0)</f>
        <v>#N/A</v>
      </c>
      <c r="AG222" s="66" t="e">
        <f>VLOOKUP($A222,'S47'!$C:$BQ,29,0)</f>
        <v>#N/A</v>
      </c>
      <c r="AH222" s="66" t="e">
        <f>VLOOKUP($A222,'S47'!$C:$BQ,30,0)</f>
        <v>#N/A</v>
      </c>
      <c r="AI222" s="66" t="e">
        <f>VLOOKUP($A222,'S47'!$C:$BQ,52,0)</f>
        <v>#N/A</v>
      </c>
      <c r="AJ222" s="66" t="e">
        <f>VLOOKUP($A222,'S47'!$C:$BQ,59,0)</f>
        <v>#N/A</v>
      </c>
      <c r="AK222" s="66" t="e">
        <f>VLOOKUP($A222,'S47'!$C:$BQ,60,0)</f>
        <v>#N/A</v>
      </c>
      <c r="AL222" s="58" t="e">
        <f>VLOOKUP($A222,'S48'!$C:$BQ,32,0)</f>
        <v>#N/A</v>
      </c>
      <c r="AM222" s="58" t="e">
        <f>VLOOKUP($A222,'S48'!$C:$BQ,39,0)</f>
        <v>#N/A</v>
      </c>
      <c r="AN222" s="58" t="e">
        <f>VLOOKUP($A222,'S48'!$C:$BQ,40,0)</f>
        <v>#N/A</v>
      </c>
      <c r="AO222" s="58" t="e">
        <f>VLOOKUP($A222,'S48'!$C:$BQ,22,0)</f>
        <v>#N/A</v>
      </c>
      <c r="AP222" s="66" t="e">
        <f>VLOOKUP($A222,'S48'!$C:$BQ,29,0)</f>
        <v>#N/A</v>
      </c>
      <c r="AQ222" s="66" t="e">
        <f>VLOOKUP($A222,'S48'!$C:$BQ,30,0)</f>
        <v>#N/A</v>
      </c>
      <c r="AR222" s="66" t="e">
        <f>VLOOKUP($A222,'S48'!$C:$BQ,52,0)</f>
        <v>#N/A</v>
      </c>
      <c r="AS222" s="66" t="e">
        <f>VLOOKUP($A222,'S48'!$C:$BQ,59,0)</f>
        <v>#N/A</v>
      </c>
      <c r="AT222" s="66" t="e">
        <f>VLOOKUP($A222,'S48'!$C:$BQ,60,0)</f>
        <v>#N/A</v>
      </c>
      <c r="AU222" s="58" t="e">
        <f>VLOOKUP($A222,'S49'!$C:$BQ,32,0)</f>
        <v>#N/A</v>
      </c>
      <c r="AV222" s="58" t="e">
        <f>VLOOKUP($A222,'S49'!$C:$BQ,39,0)</f>
        <v>#N/A</v>
      </c>
      <c r="AW222" s="58" t="e">
        <f>VLOOKUP($A222,'S49'!$C:$BQ,40,0)</f>
        <v>#N/A</v>
      </c>
      <c r="AX222" s="58" t="e">
        <f>VLOOKUP($A222,'S49'!$C:$BQ,22,0)</f>
        <v>#N/A</v>
      </c>
      <c r="AY222" s="66" t="e">
        <f>VLOOKUP($A222,'S49'!$C:$BQ,29,0)</f>
        <v>#N/A</v>
      </c>
      <c r="AZ222" s="66" t="e">
        <f>VLOOKUP($A222,'S49'!$C:$BQ,30,0)</f>
        <v>#N/A</v>
      </c>
      <c r="BA222" s="66" t="e">
        <f>VLOOKUP($A222,'S49'!$C:$BQ,52,0)</f>
        <v>#N/A</v>
      </c>
      <c r="BB222" s="66" t="e">
        <f>VLOOKUP($A222,'S49'!$C:$BQ,59,0)</f>
        <v>#N/A</v>
      </c>
      <c r="BC222" s="66" t="e">
        <f>VLOOKUP($A222,'S49'!$C:$BQ,60,0)</f>
        <v>#N/A</v>
      </c>
      <c r="BD222" s="58" t="e">
        <f>VLOOKUP($A222,'S50'!$C:$BQ,32,0)</f>
        <v>#N/A</v>
      </c>
      <c r="BE222" s="58" t="e">
        <f>VLOOKUP($A222,'S50'!$C:$BQ,39,0)</f>
        <v>#N/A</v>
      </c>
      <c r="BF222" s="58" t="e">
        <f>VLOOKUP($A222,'S50'!$C:$BQ,40,0)</f>
        <v>#N/A</v>
      </c>
      <c r="BG222" s="58" t="e">
        <f>VLOOKUP($A222,'S50'!$C:$BQ,22,0)</f>
        <v>#N/A</v>
      </c>
      <c r="BH222" s="66" t="e">
        <f>VLOOKUP($A222,'S50'!$C:$BQ,29,0)</f>
        <v>#N/A</v>
      </c>
      <c r="BI222" s="66" t="e">
        <f>VLOOKUP($A222,'S50'!$C:$BQ,30,0)</f>
        <v>#N/A</v>
      </c>
      <c r="BJ222" s="66" t="e">
        <f>VLOOKUP($A222,'S50'!$C:$BQ,52,0)</f>
        <v>#N/A</v>
      </c>
      <c r="BK222" s="66" t="e">
        <f>VLOOKUP($A222,'S50'!$C:$BQ,59,0)</f>
        <v>#N/A</v>
      </c>
      <c r="BL222" s="66" t="e">
        <f>VLOOKUP($A222,'S50'!$C:$BQ,60,0)</f>
        <v>#N/A</v>
      </c>
    </row>
    <row r="223" spans="1:64" x14ac:dyDescent="0.2">
      <c r="A223" s="57" t="s">
        <v>293</v>
      </c>
      <c r="B223" s="58">
        <f>VLOOKUP($A223,'S0 remplacer avec S44'!$C:$BQ,32,0)</f>
        <v>113.5</v>
      </c>
      <c r="C223" s="58">
        <f>VLOOKUP($A223,'S0 remplacer avec S44'!$C:$BQ,39,0)</f>
        <v>66</v>
      </c>
      <c r="D223" s="58">
        <f>VLOOKUP($A223,'S0 remplacer avec S44'!$C:$BQ,40,0)</f>
        <v>101</v>
      </c>
      <c r="E223" s="58">
        <f>VLOOKUP($A223,'S0 remplacer avec S44'!$C:$BQ,22,0)</f>
        <v>1676.7995149999999</v>
      </c>
      <c r="F223" s="66">
        <f>VLOOKUP($A223,'S0 remplacer avec S44'!$C:$BQ,29,0)</f>
        <v>0</v>
      </c>
      <c r="G223" s="66">
        <f>VLOOKUP($A223,'S0 remplacer avec S44'!$C:$BQ,30,0)</f>
        <v>274</v>
      </c>
      <c r="H223" s="66">
        <f>VLOOKUP($A223,'S0 remplacer avec S44'!$C:$BQ,52,0)</f>
        <v>71.400000000000006</v>
      </c>
      <c r="I223" s="66">
        <f>VLOOKUP($A223,'S0 remplacer avec S44'!$C:$BQ,59,0)</f>
        <v>20</v>
      </c>
      <c r="J223" s="66">
        <f>VLOOKUP($A223,'S0 remplacer avec S44'!$C:$BQ,60,0)</f>
        <v>38</v>
      </c>
      <c r="K223" s="58">
        <f>VLOOKUP($A223,'S45'!$C:$BQ,32,0)</f>
        <v>115</v>
      </c>
      <c r="L223" s="58">
        <f>VLOOKUP($A223,'S45'!$C:$BQ,39,0)</f>
        <v>64</v>
      </c>
      <c r="M223" s="58">
        <f>VLOOKUP($A223,'S45'!$C:$BQ,40,0)</f>
        <v>100</v>
      </c>
      <c r="N223" s="58">
        <f>VLOOKUP($A223,'S45'!$C:$BQ,22,0)</f>
        <v>1693.9432850000001</v>
      </c>
      <c r="O223" s="66">
        <f>VLOOKUP($A223,'S45'!$C:$BQ,29,0)</f>
        <v>0</v>
      </c>
      <c r="P223" s="66">
        <f>VLOOKUP($A223,'S45'!$C:$BQ,30,0)</f>
        <v>257</v>
      </c>
      <c r="Q223" s="66">
        <f>VLOOKUP($A223,'S45'!$C:$BQ,52,0)</f>
        <v>72.400000000000006</v>
      </c>
      <c r="R223" s="66">
        <f>VLOOKUP($A223,'S45'!$C:$BQ,59,0)</f>
        <v>19</v>
      </c>
      <c r="S223" s="66">
        <f>VLOOKUP($A223,'S45'!$C:$BQ,60,0)</f>
        <v>37</v>
      </c>
      <c r="T223" s="58">
        <f>VLOOKUP($A223,'S46'!$C:$BQ,32,0)</f>
        <v>116</v>
      </c>
      <c r="U223" s="58">
        <f>VLOOKUP($A223,'S46'!$C:$BQ,39,0)</f>
        <v>63</v>
      </c>
      <c r="V223" s="58">
        <f>VLOOKUP($A223,'S46'!$C:$BQ,40,0)</f>
        <v>99</v>
      </c>
      <c r="W223" s="58">
        <f>VLOOKUP($A223,'S46'!$C:$BQ,22,0)</f>
        <v>1698.3117950000001</v>
      </c>
      <c r="X223" s="66">
        <f>VLOOKUP($A223,'S46'!$C:$BQ,29,0)</f>
        <v>0</v>
      </c>
      <c r="Y223" s="66">
        <f>VLOOKUP($A223,'S46'!$C:$BQ,30,0)</f>
        <v>253</v>
      </c>
      <c r="Z223" s="66">
        <f>VLOOKUP($A223,'S46'!$C:$BQ,52,0)</f>
        <v>72.400000000000006</v>
      </c>
      <c r="AA223" s="66">
        <f>VLOOKUP($A223,'S46'!$C:$BQ,59,0)</f>
        <v>19</v>
      </c>
      <c r="AB223" s="66">
        <f>VLOOKUP($A223,'S46'!$C:$BQ,60,0)</f>
        <v>37</v>
      </c>
      <c r="AC223" s="58" t="e">
        <f>VLOOKUP($A223,'S47'!$C:$BQ,32,0)</f>
        <v>#N/A</v>
      </c>
      <c r="AD223" s="58" t="e">
        <f>VLOOKUP($A223,'S47'!$C:$BQ,39,0)</f>
        <v>#N/A</v>
      </c>
      <c r="AE223" s="58" t="e">
        <f>VLOOKUP($A223,'S47'!$C:$BQ,40,0)</f>
        <v>#N/A</v>
      </c>
      <c r="AF223" s="58" t="e">
        <f>VLOOKUP($A223,'S47'!$C:$BQ,22,0)</f>
        <v>#N/A</v>
      </c>
      <c r="AG223" s="66" t="e">
        <f>VLOOKUP($A223,'S47'!$C:$BQ,29,0)</f>
        <v>#N/A</v>
      </c>
      <c r="AH223" s="66" t="e">
        <f>VLOOKUP($A223,'S47'!$C:$BQ,30,0)</f>
        <v>#N/A</v>
      </c>
      <c r="AI223" s="66" t="e">
        <f>VLOOKUP($A223,'S47'!$C:$BQ,52,0)</f>
        <v>#N/A</v>
      </c>
      <c r="AJ223" s="66" t="e">
        <f>VLOOKUP($A223,'S47'!$C:$BQ,59,0)</f>
        <v>#N/A</v>
      </c>
      <c r="AK223" s="66" t="e">
        <f>VLOOKUP($A223,'S47'!$C:$BQ,60,0)</f>
        <v>#N/A</v>
      </c>
      <c r="AL223" s="58" t="e">
        <f>VLOOKUP($A223,'S48'!$C:$BQ,32,0)</f>
        <v>#N/A</v>
      </c>
      <c r="AM223" s="58" t="e">
        <f>VLOOKUP($A223,'S48'!$C:$BQ,39,0)</f>
        <v>#N/A</v>
      </c>
      <c r="AN223" s="58" t="e">
        <f>VLOOKUP($A223,'S48'!$C:$BQ,40,0)</f>
        <v>#N/A</v>
      </c>
      <c r="AO223" s="58" t="e">
        <f>VLOOKUP($A223,'S48'!$C:$BQ,22,0)</f>
        <v>#N/A</v>
      </c>
      <c r="AP223" s="66" t="e">
        <f>VLOOKUP($A223,'S48'!$C:$BQ,29,0)</f>
        <v>#N/A</v>
      </c>
      <c r="AQ223" s="66" t="e">
        <f>VLOOKUP($A223,'S48'!$C:$BQ,30,0)</f>
        <v>#N/A</v>
      </c>
      <c r="AR223" s="66" t="e">
        <f>VLOOKUP($A223,'S48'!$C:$BQ,52,0)</f>
        <v>#N/A</v>
      </c>
      <c r="AS223" s="66" t="e">
        <f>VLOOKUP($A223,'S48'!$C:$BQ,59,0)</f>
        <v>#N/A</v>
      </c>
      <c r="AT223" s="66" t="e">
        <f>VLOOKUP($A223,'S48'!$C:$BQ,60,0)</f>
        <v>#N/A</v>
      </c>
      <c r="AU223" s="58" t="e">
        <f>VLOOKUP($A223,'S49'!$C:$BQ,32,0)</f>
        <v>#N/A</v>
      </c>
      <c r="AV223" s="58" t="e">
        <f>VLOOKUP($A223,'S49'!$C:$BQ,39,0)</f>
        <v>#N/A</v>
      </c>
      <c r="AW223" s="58" t="e">
        <f>VLOOKUP($A223,'S49'!$C:$BQ,40,0)</f>
        <v>#N/A</v>
      </c>
      <c r="AX223" s="58" t="e">
        <f>VLOOKUP($A223,'S49'!$C:$BQ,22,0)</f>
        <v>#N/A</v>
      </c>
      <c r="AY223" s="66" t="e">
        <f>VLOOKUP($A223,'S49'!$C:$BQ,29,0)</f>
        <v>#N/A</v>
      </c>
      <c r="AZ223" s="66" t="e">
        <f>VLOOKUP($A223,'S49'!$C:$BQ,30,0)</f>
        <v>#N/A</v>
      </c>
      <c r="BA223" s="66" t="e">
        <f>VLOOKUP($A223,'S49'!$C:$BQ,52,0)</f>
        <v>#N/A</v>
      </c>
      <c r="BB223" s="66" t="e">
        <f>VLOOKUP($A223,'S49'!$C:$BQ,59,0)</f>
        <v>#N/A</v>
      </c>
      <c r="BC223" s="66" t="e">
        <f>VLOOKUP($A223,'S49'!$C:$BQ,60,0)</f>
        <v>#N/A</v>
      </c>
      <c r="BD223" s="58" t="e">
        <f>VLOOKUP($A223,'S50'!$C:$BQ,32,0)</f>
        <v>#N/A</v>
      </c>
      <c r="BE223" s="58" t="e">
        <f>VLOOKUP($A223,'S50'!$C:$BQ,39,0)</f>
        <v>#N/A</v>
      </c>
      <c r="BF223" s="58" t="e">
        <f>VLOOKUP($A223,'S50'!$C:$BQ,40,0)</f>
        <v>#N/A</v>
      </c>
      <c r="BG223" s="58" t="e">
        <f>VLOOKUP($A223,'S50'!$C:$BQ,22,0)</f>
        <v>#N/A</v>
      </c>
      <c r="BH223" s="66" t="e">
        <f>VLOOKUP($A223,'S50'!$C:$BQ,29,0)</f>
        <v>#N/A</v>
      </c>
      <c r="BI223" s="66" t="e">
        <f>VLOOKUP($A223,'S50'!$C:$BQ,30,0)</f>
        <v>#N/A</v>
      </c>
      <c r="BJ223" s="66" t="e">
        <f>VLOOKUP($A223,'S50'!$C:$BQ,52,0)</f>
        <v>#N/A</v>
      </c>
      <c r="BK223" s="66" t="e">
        <f>VLOOKUP($A223,'S50'!$C:$BQ,59,0)</f>
        <v>#N/A</v>
      </c>
      <c r="BL223" s="66" t="e">
        <f>VLOOKUP($A223,'S50'!$C:$BQ,60,0)</f>
        <v>#N/A</v>
      </c>
    </row>
    <row r="224" spans="1:64" x14ac:dyDescent="0.2">
      <c r="A224" s="57" t="s">
        <v>294</v>
      </c>
      <c r="B224" s="58">
        <f>VLOOKUP($A224,'S0 remplacer avec S44'!$C:$BQ,32,0)</f>
        <v>136.15</v>
      </c>
      <c r="C224" s="58">
        <f>VLOOKUP($A224,'S0 remplacer avec S44'!$C:$BQ,39,0)</f>
        <v>52</v>
      </c>
      <c r="D224" s="58">
        <f>VLOOKUP($A224,'S0 remplacer avec S44'!$C:$BQ,40,0)</f>
        <v>89</v>
      </c>
      <c r="E224" s="58">
        <f>VLOOKUP($A224,'S0 remplacer avec S44'!$C:$BQ,22,0)</f>
        <v>2388.0721800000001</v>
      </c>
      <c r="F224" s="66">
        <f>VLOOKUP($A224,'S0 remplacer avec S44'!$C:$BQ,29,0)</f>
        <v>0</v>
      </c>
      <c r="G224" s="66">
        <f>VLOOKUP($A224,'S0 remplacer avec S44'!$C:$BQ,30,0)</f>
        <v>0</v>
      </c>
      <c r="H224" s="66">
        <f>VLOOKUP($A224,'S0 remplacer avec S44'!$C:$BQ,52,0)</f>
        <v>104.4</v>
      </c>
      <c r="I224" s="66">
        <f>VLOOKUP($A224,'S0 remplacer avec S44'!$C:$BQ,59,0)</f>
        <v>0</v>
      </c>
      <c r="J224" s="66">
        <f>VLOOKUP($A224,'S0 remplacer avec S44'!$C:$BQ,60,0)</f>
        <v>10</v>
      </c>
      <c r="K224" s="58">
        <f>VLOOKUP($A224,'S45'!$C:$BQ,32,0)</f>
        <v>140.65</v>
      </c>
      <c r="L224" s="58">
        <f>VLOOKUP($A224,'S45'!$C:$BQ,39,0)</f>
        <v>47</v>
      </c>
      <c r="M224" s="58">
        <f>VLOOKUP($A224,'S45'!$C:$BQ,40,0)</f>
        <v>85</v>
      </c>
      <c r="N224" s="58">
        <f>VLOOKUP($A224,'S45'!$C:$BQ,22,0)</f>
        <v>2484.4627399999999</v>
      </c>
      <c r="O224" s="66">
        <f>VLOOKUP($A224,'S45'!$C:$BQ,29,0)</f>
        <v>0</v>
      </c>
      <c r="P224" s="66">
        <f>VLOOKUP($A224,'S45'!$C:$BQ,30,0)</f>
        <v>0</v>
      </c>
      <c r="Q224" s="66">
        <f>VLOOKUP($A224,'S45'!$C:$BQ,52,0)</f>
        <v>107.4</v>
      </c>
      <c r="R224" s="66">
        <f>VLOOKUP($A224,'S45'!$C:$BQ,59,0)</f>
        <v>0</v>
      </c>
      <c r="S224" s="66">
        <f>VLOOKUP($A224,'S45'!$C:$BQ,60,0)</f>
        <v>7</v>
      </c>
      <c r="T224" s="58">
        <f>VLOOKUP($A224,'S46'!$C:$BQ,32,0)</f>
        <v>140.65</v>
      </c>
      <c r="U224" s="58">
        <f>VLOOKUP($A224,'S46'!$C:$BQ,39,0)</f>
        <v>47</v>
      </c>
      <c r="V224" s="58">
        <f>VLOOKUP($A224,'S46'!$C:$BQ,40,0)</f>
        <v>85</v>
      </c>
      <c r="W224" s="58">
        <f>VLOOKUP($A224,'S46'!$C:$BQ,22,0)</f>
        <v>2487.9791399999999</v>
      </c>
      <c r="X224" s="66">
        <f>VLOOKUP($A224,'S46'!$C:$BQ,29,0)</f>
        <v>0</v>
      </c>
      <c r="Y224" s="66">
        <f>VLOOKUP($A224,'S46'!$C:$BQ,30,0)</f>
        <v>0</v>
      </c>
      <c r="Z224" s="66">
        <f>VLOOKUP($A224,'S46'!$C:$BQ,52,0)</f>
        <v>108.4</v>
      </c>
      <c r="AA224" s="66">
        <f>VLOOKUP($A224,'S46'!$C:$BQ,59,0)</f>
        <v>0</v>
      </c>
      <c r="AB224" s="66">
        <f>VLOOKUP($A224,'S46'!$C:$BQ,60,0)</f>
        <v>6</v>
      </c>
      <c r="AC224" s="58" t="e">
        <f>VLOOKUP($A224,'S47'!$C:$BQ,32,0)</f>
        <v>#N/A</v>
      </c>
      <c r="AD224" s="58" t="e">
        <f>VLOOKUP($A224,'S47'!$C:$BQ,39,0)</f>
        <v>#N/A</v>
      </c>
      <c r="AE224" s="58" t="e">
        <f>VLOOKUP($A224,'S47'!$C:$BQ,40,0)</f>
        <v>#N/A</v>
      </c>
      <c r="AF224" s="58" t="e">
        <f>VLOOKUP($A224,'S47'!$C:$BQ,22,0)</f>
        <v>#N/A</v>
      </c>
      <c r="AG224" s="66" t="e">
        <f>VLOOKUP($A224,'S47'!$C:$BQ,29,0)</f>
        <v>#N/A</v>
      </c>
      <c r="AH224" s="66" t="e">
        <f>VLOOKUP($A224,'S47'!$C:$BQ,30,0)</f>
        <v>#N/A</v>
      </c>
      <c r="AI224" s="66" t="e">
        <f>VLOOKUP($A224,'S47'!$C:$BQ,52,0)</f>
        <v>#N/A</v>
      </c>
      <c r="AJ224" s="66" t="e">
        <f>VLOOKUP($A224,'S47'!$C:$BQ,59,0)</f>
        <v>#N/A</v>
      </c>
      <c r="AK224" s="66" t="e">
        <f>VLOOKUP($A224,'S47'!$C:$BQ,60,0)</f>
        <v>#N/A</v>
      </c>
      <c r="AL224" s="58" t="e">
        <f>VLOOKUP($A224,'S48'!$C:$BQ,32,0)</f>
        <v>#N/A</v>
      </c>
      <c r="AM224" s="58" t="e">
        <f>VLOOKUP($A224,'S48'!$C:$BQ,39,0)</f>
        <v>#N/A</v>
      </c>
      <c r="AN224" s="58" t="e">
        <f>VLOOKUP($A224,'S48'!$C:$BQ,40,0)</f>
        <v>#N/A</v>
      </c>
      <c r="AO224" s="58" t="e">
        <f>VLOOKUP($A224,'S48'!$C:$BQ,22,0)</f>
        <v>#N/A</v>
      </c>
      <c r="AP224" s="66" t="e">
        <f>VLOOKUP($A224,'S48'!$C:$BQ,29,0)</f>
        <v>#N/A</v>
      </c>
      <c r="AQ224" s="66" t="e">
        <f>VLOOKUP($A224,'S48'!$C:$BQ,30,0)</f>
        <v>#N/A</v>
      </c>
      <c r="AR224" s="66" t="e">
        <f>VLOOKUP($A224,'S48'!$C:$BQ,52,0)</f>
        <v>#N/A</v>
      </c>
      <c r="AS224" s="66" t="e">
        <f>VLOOKUP($A224,'S48'!$C:$BQ,59,0)</f>
        <v>#N/A</v>
      </c>
      <c r="AT224" s="66" t="e">
        <f>VLOOKUP($A224,'S48'!$C:$BQ,60,0)</f>
        <v>#N/A</v>
      </c>
      <c r="AU224" s="58" t="e">
        <f>VLOOKUP($A224,'S49'!$C:$BQ,32,0)</f>
        <v>#N/A</v>
      </c>
      <c r="AV224" s="58" t="e">
        <f>VLOOKUP($A224,'S49'!$C:$BQ,39,0)</f>
        <v>#N/A</v>
      </c>
      <c r="AW224" s="58" t="e">
        <f>VLOOKUP($A224,'S49'!$C:$BQ,40,0)</f>
        <v>#N/A</v>
      </c>
      <c r="AX224" s="58" t="e">
        <f>VLOOKUP($A224,'S49'!$C:$BQ,22,0)</f>
        <v>#N/A</v>
      </c>
      <c r="AY224" s="66" t="e">
        <f>VLOOKUP($A224,'S49'!$C:$BQ,29,0)</f>
        <v>#N/A</v>
      </c>
      <c r="AZ224" s="66" t="e">
        <f>VLOOKUP($A224,'S49'!$C:$BQ,30,0)</f>
        <v>#N/A</v>
      </c>
      <c r="BA224" s="66" t="e">
        <f>VLOOKUP($A224,'S49'!$C:$BQ,52,0)</f>
        <v>#N/A</v>
      </c>
      <c r="BB224" s="66" t="e">
        <f>VLOOKUP($A224,'S49'!$C:$BQ,59,0)</f>
        <v>#N/A</v>
      </c>
      <c r="BC224" s="66" t="e">
        <f>VLOOKUP($A224,'S49'!$C:$BQ,60,0)</f>
        <v>#N/A</v>
      </c>
      <c r="BD224" s="58" t="e">
        <f>VLOOKUP($A224,'S50'!$C:$BQ,32,0)</f>
        <v>#N/A</v>
      </c>
      <c r="BE224" s="58" t="e">
        <f>VLOOKUP($A224,'S50'!$C:$BQ,39,0)</f>
        <v>#N/A</v>
      </c>
      <c r="BF224" s="58" t="e">
        <f>VLOOKUP($A224,'S50'!$C:$BQ,40,0)</f>
        <v>#N/A</v>
      </c>
      <c r="BG224" s="58" t="e">
        <f>VLOOKUP($A224,'S50'!$C:$BQ,22,0)</f>
        <v>#N/A</v>
      </c>
      <c r="BH224" s="66" t="e">
        <f>VLOOKUP($A224,'S50'!$C:$BQ,29,0)</f>
        <v>#N/A</v>
      </c>
      <c r="BI224" s="66" t="e">
        <f>VLOOKUP($A224,'S50'!$C:$BQ,30,0)</f>
        <v>#N/A</v>
      </c>
      <c r="BJ224" s="66" t="e">
        <f>VLOOKUP($A224,'S50'!$C:$BQ,52,0)</f>
        <v>#N/A</v>
      </c>
      <c r="BK224" s="66" t="e">
        <f>VLOOKUP($A224,'S50'!$C:$BQ,59,0)</f>
        <v>#N/A</v>
      </c>
      <c r="BL224" s="66" t="e">
        <f>VLOOKUP($A224,'S50'!$C:$BQ,60,0)</f>
        <v>#N/A</v>
      </c>
    </row>
    <row r="225" spans="1:64" x14ac:dyDescent="0.2">
      <c r="A225" s="57" t="s">
        <v>295</v>
      </c>
      <c r="B225" s="58">
        <f>VLOOKUP($A225,'S0 remplacer avec S44'!$C:$BQ,32,0)</f>
        <v>156.85</v>
      </c>
      <c r="C225" s="58">
        <f>VLOOKUP($A225,'S0 remplacer avec S44'!$C:$BQ,39,0)</f>
        <v>52</v>
      </c>
      <c r="D225" s="58">
        <f>VLOOKUP($A225,'S0 remplacer avec S44'!$C:$BQ,40,0)</f>
        <v>94</v>
      </c>
      <c r="E225" s="58">
        <f>VLOOKUP($A225,'S0 remplacer avec S44'!$C:$BQ,22,0)</f>
        <v>1578.5626549999999</v>
      </c>
      <c r="F225" s="66">
        <f>VLOOKUP($A225,'S0 remplacer avec S44'!$C:$BQ,29,0)</f>
        <v>320</v>
      </c>
      <c r="G225" s="66">
        <f>VLOOKUP($A225,'S0 remplacer avec S44'!$C:$BQ,30,0)</f>
        <v>700</v>
      </c>
      <c r="H225" s="66">
        <f>VLOOKUP($A225,'S0 remplacer avec S44'!$C:$BQ,52,0)</f>
        <v>100.8</v>
      </c>
      <c r="I225" s="66">
        <f>VLOOKUP($A225,'S0 remplacer avec S44'!$C:$BQ,59,0)</f>
        <v>6</v>
      </c>
      <c r="J225" s="66">
        <f>VLOOKUP($A225,'S0 remplacer avec S44'!$C:$BQ,60,0)</f>
        <v>27</v>
      </c>
      <c r="K225" s="58">
        <f>VLOOKUP($A225,'S45'!$C:$BQ,32,0)</f>
        <v>158.35</v>
      </c>
      <c r="L225" s="58">
        <f>VLOOKUP($A225,'S45'!$C:$BQ,39,0)</f>
        <v>51</v>
      </c>
      <c r="M225" s="58">
        <f>VLOOKUP($A225,'S45'!$C:$BQ,40,0)</f>
        <v>93</v>
      </c>
      <c r="N225" s="58">
        <f>VLOOKUP($A225,'S45'!$C:$BQ,22,0)</f>
        <v>1582.5174549999999</v>
      </c>
      <c r="O225" s="66">
        <f>VLOOKUP($A225,'S45'!$C:$BQ,29,0)</f>
        <v>316</v>
      </c>
      <c r="P225" s="66">
        <f>VLOOKUP($A225,'S45'!$C:$BQ,30,0)</f>
        <v>696</v>
      </c>
      <c r="Q225" s="66">
        <f>VLOOKUP($A225,'S45'!$C:$BQ,52,0)</f>
        <v>103.8</v>
      </c>
      <c r="R225" s="66">
        <f>VLOOKUP($A225,'S45'!$C:$BQ,59,0)</f>
        <v>3</v>
      </c>
      <c r="S225" s="66">
        <f>VLOOKUP($A225,'S45'!$C:$BQ,60,0)</f>
        <v>24</v>
      </c>
      <c r="T225" s="58">
        <f>VLOOKUP($A225,'S46'!$C:$BQ,32,0)</f>
        <v>159.35</v>
      </c>
      <c r="U225" s="58">
        <f>VLOOKUP($A225,'S46'!$C:$BQ,39,0)</f>
        <v>50</v>
      </c>
      <c r="V225" s="58">
        <f>VLOOKUP($A225,'S46'!$C:$BQ,40,0)</f>
        <v>92</v>
      </c>
      <c r="W225" s="58">
        <f>VLOOKUP($A225,'S46'!$C:$BQ,22,0)</f>
        <v>1603.110905</v>
      </c>
      <c r="X225" s="66">
        <f>VLOOKUP($A225,'S46'!$C:$BQ,29,0)</f>
        <v>295</v>
      </c>
      <c r="Y225" s="66">
        <f>VLOOKUP($A225,'S46'!$C:$BQ,30,0)</f>
        <v>675</v>
      </c>
      <c r="Z225" s="66">
        <f>VLOOKUP($A225,'S46'!$C:$BQ,52,0)</f>
        <v>105.8</v>
      </c>
      <c r="AA225" s="66">
        <f>VLOOKUP($A225,'S46'!$C:$BQ,59,0)</f>
        <v>1</v>
      </c>
      <c r="AB225" s="66">
        <f>VLOOKUP($A225,'S46'!$C:$BQ,60,0)</f>
        <v>22</v>
      </c>
      <c r="AC225" s="58" t="e">
        <f>VLOOKUP($A225,'S47'!$C:$BQ,32,0)</f>
        <v>#N/A</v>
      </c>
      <c r="AD225" s="58" t="e">
        <f>VLOOKUP($A225,'S47'!$C:$BQ,39,0)</f>
        <v>#N/A</v>
      </c>
      <c r="AE225" s="58" t="e">
        <f>VLOOKUP($A225,'S47'!$C:$BQ,40,0)</f>
        <v>#N/A</v>
      </c>
      <c r="AF225" s="58" t="e">
        <f>VLOOKUP($A225,'S47'!$C:$BQ,22,0)</f>
        <v>#N/A</v>
      </c>
      <c r="AG225" s="66" t="e">
        <f>VLOOKUP($A225,'S47'!$C:$BQ,29,0)</f>
        <v>#N/A</v>
      </c>
      <c r="AH225" s="66" t="e">
        <f>VLOOKUP($A225,'S47'!$C:$BQ,30,0)</f>
        <v>#N/A</v>
      </c>
      <c r="AI225" s="66" t="e">
        <f>VLOOKUP($A225,'S47'!$C:$BQ,52,0)</f>
        <v>#N/A</v>
      </c>
      <c r="AJ225" s="66" t="e">
        <f>VLOOKUP($A225,'S47'!$C:$BQ,59,0)</f>
        <v>#N/A</v>
      </c>
      <c r="AK225" s="66" t="e">
        <f>VLOOKUP($A225,'S47'!$C:$BQ,60,0)</f>
        <v>#N/A</v>
      </c>
      <c r="AL225" s="58" t="e">
        <f>VLOOKUP($A225,'S48'!$C:$BQ,32,0)</f>
        <v>#N/A</v>
      </c>
      <c r="AM225" s="58" t="e">
        <f>VLOOKUP($A225,'S48'!$C:$BQ,39,0)</f>
        <v>#N/A</v>
      </c>
      <c r="AN225" s="58" t="e">
        <f>VLOOKUP($A225,'S48'!$C:$BQ,40,0)</f>
        <v>#N/A</v>
      </c>
      <c r="AO225" s="58" t="e">
        <f>VLOOKUP($A225,'S48'!$C:$BQ,22,0)</f>
        <v>#N/A</v>
      </c>
      <c r="AP225" s="66" t="e">
        <f>VLOOKUP($A225,'S48'!$C:$BQ,29,0)</f>
        <v>#N/A</v>
      </c>
      <c r="AQ225" s="66" t="e">
        <f>VLOOKUP($A225,'S48'!$C:$BQ,30,0)</f>
        <v>#N/A</v>
      </c>
      <c r="AR225" s="66" t="e">
        <f>VLOOKUP($A225,'S48'!$C:$BQ,52,0)</f>
        <v>#N/A</v>
      </c>
      <c r="AS225" s="66" t="e">
        <f>VLOOKUP($A225,'S48'!$C:$BQ,59,0)</f>
        <v>#N/A</v>
      </c>
      <c r="AT225" s="66" t="e">
        <f>VLOOKUP($A225,'S48'!$C:$BQ,60,0)</f>
        <v>#N/A</v>
      </c>
      <c r="AU225" s="58" t="e">
        <f>VLOOKUP($A225,'S49'!$C:$BQ,32,0)</f>
        <v>#N/A</v>
      </c>
      <c r="AV225" s="58" t="e">
        <f>VLOOKUP($A225,'S49'!$C:$BQ,39,0)</f>
        <v>#N/A</v>
      </c>
      <c r="AW225" s="58" t="e">
        <f>VLOOKUP($A225,'S49'!$C:$BQ,40,0)</f>
        <v>#N/A</v>
      </c>
      <c r="AX225" s="58" t="e">
        <f>VLOOKUP($A225,'S49'!$C:$BQ,22,0)</f>
        <v>#N/A</v>
      </c>
      <c r="AY225" s="66" t="e">
        <f>VLOOKUP($A225,'S49'!$C:$BQ,29,0)</f>
        <v>#N/A</v>
      </c>
      <c r="AZ225" s="66" t="e">
        <f>VLOOKUP($A225,'S49'!$C:$BQ,30,0)</f>
        <v>#N/A</v>
      </c>
      <c r="BA225" s="66" t="e">
        <f>VLOOKUP($A225,'S49'!$C:$BQ,52,0)</f>
        <v>#N/A</v>
      </c>
      <c r="BB225" s="66" t="e">
        <f>VLOOKUP($A225,'S49'!$C:$BQ,59,0)</f>
        <v>#N/A</v>
      </c>
      <c r="BC225" s="66" t="e">
        <f>VLOOKUP($A225,'S49'!$C:$BQ,60,0)</f>
        <v>#N/A</v>
      </c>
      <c r="BD225" s="58" t="e">
        <f>VLOOKUP($A225,'S50'!$C:$BQ,32,0)</f>
        <v>#N/A</v>
      </c>
      <c r="BE225" s="58" t="e">
        <f>VLOOKUP($A225,'S50'!$C:$BQ,39,0)</f>
        <v>#N/A</v>
      </c>
      <c r="BF225" s="58" t="e">
        <f>VLOOKUP($A225,'S50'!$C:$BQ,40,0)</f>
        <v>#N/A</v>
      </c>
      <c r="BG225" s="58" t="e">
        <f>VLOOKUP($A225,'S50'!$C:$BQ,22,0)</f>
        <v>#N/A</v>
      </c>
      <c r="BH225" s="66" t="e">
        <f>VLOOKUP($A225,'S50'!$C:$BQ,29,0)</f>
        <v>#N/A</v>
      </c>
      <c r="BI225" s="66" t="e">
        <f>VLOOKUP($A225,'S50'!$C:$BQ,30,0)</f>
        <v>#N/A</v>
      </c>
      <c r="BJ225" s="66" t="e">
        <f>VLOOKUP($A225,'S50'!$C:$BQ,52,0)</f>
        <v>#N/A</v>
      </c>
      <c r="BK225" s="66" t="e">
        <f>VLOOKUP($A225,'S50'!$C:$BQ,59,0)</f>
        <v>#N/A</v>
      </c>
      <c r="BL225" s="66" t="e">
        <f>VLOOKUP($A225,'S50'!$C:$BQ,60,0)</f>
        <v>#N/A</v>
      </c>
    </row>
    <row r="226" spans="1:64" x14ac:dyDescent="0.2">
      <c r="A226" s="57" t="s">
        <v>296</v>
      </c>
      <c r="B226" s="58">
        <f>VLOOKUP($A226,'S0 remplacer avec S44'!$C:$BQ,32,0)</f>
        <v>110.8</v>
      </c>
      <c r="C226" s="58">
        <f>VLOOKUP($A226,'S0 remplacer avec S44'!$C:$BQ,39,0)</f>
        <v>131</v>
      </c>
      <c r="D226" s="58">
        <f>VLOOKUP($A226,'S0 remplacer avec S44'!$C:$BQ,40,0)</f>
        <v>179</v>
      </c>
      <c r="E226" s="58">
        <f>VLOOKUP($A226,'S0 remplacer avec S44'!$C:$BQ,22,0)</f>
        <v>1727.88093</v>
      </c>
      <c r="F226" s="66">
        <f>VLOOKUP($A226,'S0 remplacer avec S44'!$C:$BQ,29,0)</f>
        <v>466</v>
      </c>
      <c r="G226" s="66">
        <f>VLOOKUP($A226,'S0 remplacer avec S44'!$C:$BQ,30,0)</f>
        <v>904</v>
      </c>
      <c r="H226" s="66">
        <f>VLOOKUP($A226,'S0 remplacer avec S44'!$C:$BQ,52,0)</f>
        <v>97.6</v>
      </c>
      <c r="I226" s="66">
        <f>VLOOKUP($A226,'S0 remplacer avec S44'!$C:$BQ,59,0)</f>
        <v>25</v>
      </c>
      <c r="J226" s="66">
        <f>VLOOKUP($A226,'S0 remplacer avec S44'!$C:$BQ,60,0)</f>
        <v>50</v>
      </c>
      <c r="K226" s="58">
        <f>VLOOKUP($A226,'S45'!$C:$BQ,32,0)</f>
        <v>109.4</v>
      </c>
      <c r="L226" s="58">
        <f>VLOOKUP($A226,'S45'!$C:$BQ,39,0)</f>
        <v>132</v>
      </c>
      <c r="M226" s="58">
        <f>VLOOKUP($A226,'S45'!$C:$BQ,40,0)</f>
        <v>180</v>
      </c>
      <c r="N226" s="58">
        <f>VLOOKUP($A226,'S45'!$C:$BQ,22,0)</f>
        <v>1718.21694</v>
      </c>
      <c r="O226" s="66">
        <f>VLOOKUP($A226,'S45'!$C:$BQ,29,0)</f>
        <v>475</v>
      </c>
      <c r="P226" s="66">
        <f>VLOOKUP($A226,'S45'!$C:$BQ,30,0)</f>
        <v>914</v>
      </c>
      <c r="Q226" s="66">
        <f>VLOOKUP($A226,'S45'!$C:$BQ,52,0)</f>
        <v>98.6</v>
      </c>
      <c r="R226" s="66">
        <f>VLOOKUP($A226,'S45'!$C:$BQ,59,0)</f>
        <v>24</v>
      </c>
      <c r="S226" s="66">
        <f>VLOOKUP($A226,'S45'!$C:$BQ,60,0)</f>
        <v>49</v>
      </c>
      <c r="T226" s="58">
        <f>VLOOKUP($A226,'S46'!$C:$BQ,32,0)</f>
        <v>109.4</v>
      </c>
      <c r="U226" s="58">
        <f>VLOOKUP($A226,'S46'!$C:$BQ,39,0)</f>
        <v>132</v>
      </c>
      <c r="V226" s="58">
        <f>VLOOKUP($A226,'S46'!$C:$BQ,40,0)</f>
        <v>180</v>
      </c>
      <c r="W226" s="58">
        <f>VLOOKUP($A226,'S46'!$C:$BQ,22,0)</f>
        <v>1765.65239</v>
      </c>
      <c r="X226" s="66">
        <f>VLOOKUP($A226,'S46'!$C:$BQ,29,0)</f>
        <v>428</v>
      </c>
      <c r="Y226" s="66">
        <f>VLOOKUP($A226,'S46'!$C:$BQ,30,0)</f>
        <v>866</v>
      </c>
      <c r="Z226" s="66">
        <f>VLOOKUP($A226,'S46'!$C:$BQ,52,0)</f>
        <v>103.6</v>
      </c>
      <c r="AA226" s="66">
        <f>VLOOKUP($A226,'S46'!$C:$BQ,59,0)</f>
        <v>19</v>
      </c>
      <c r="AB226" s="66">
        <f>VLOOKUP($A226,'S46'!$C:$BQ,60,0)</f>
        <v>44</v>
      </c>
      <c r="AC226" s="58" t="e">
        <f>VLOOKUP($A226,'S47'!$C:$BQ,32,0)</f>
        <v>#N/A</v>
      </c>
      <c r="AD226" s="58" t="e">
        <f>VLOOKUP($A226,'S47'!$C:$BQ,39,0)</f>
        <v>#N/A</v>
      </c>
      <c r="AE226" s="58" t="e">
        <f>VLOOKUP($A226,'S47'!$C:$BQ,40,0)</f>
        <v>#N/A</v>
      </c>
      <c r="AF226" s="58" t="e">
        <f>VLOOKUP($A226,'S47'!$C:$BQ,22,0)</f>
        <v>#N/A</v>
      </c>
      <c r="AG226" s="66" t="e">
        <f>VLOOKUP($A226,'S47'!$C:$BQ,29,0)</f>
        <v>#N/A</v>
      </c>
      <c r="AH226" s="66" t="e">
        <f>VLOOKUP($A226,'S47'!$C:$BQ,30,0)</f>
        <v>#N/A</v>
      </c>
      <c r="AI226" s="66" t="e">
        <f>VLOOKUP($A226,'S47'!$C:$BQ,52,0)</f>
        <v>#N/A</v>
      </c>
      <c r="AJ226" s="66" t="e">
        <f>VLOOKUP($A226,'S47'!$C:$BQ,59,0)</f>
        <v>#N/A</v>
      </c>
      <c r="AK226" s="66" t="e">
        <f>VLOOKUP($A226,'S47'!$C:$BQ,60,0)</f>
        <v>#N/A</v>
      </c>
      <c r="AL226" s="58" t="e">
        <f>VLOOKUP($A226,'S48'!$C:$BQ,32,0)</f>
        <v>#N/A</v>
      </c>
      <c r="AM226" s="58" t="e">
        <f>VLOOKUP($A226,'S48'!$C:$BQ,39,0)</f>
        <v>#N/A</v>
      </c>
      <c r="AN226" s="58" t="e">
        <f>VLOOKUP($A226,'S48'!$C:$BQ,40,0)</f>
        <v>#N/A</v>
      </c>
      <c r="AO226" s="58" t="e">
        <f>VLOOKUP($A226,'S48'!$C:$BQ,22,0)</f>
        <v>#N/A</v>
      </c>
      <c r="AP226" s="66" t="e">
        <f>VLOOKUP($A226,'S48'!$C:$BQ,29,0)</f>
        <v>#N/A</v>
      </c>
      <c r="AQ226" s="66" t="e">
        <f>VLOOKUP($A226,'S48'!$C:$BQ,30,0)</f>
        <v>#N/A</v>
      </c>
      <c r="AR226" s="66" t="e">
        <f>VLOOKUP($A226,'S48'!$C:$BQ,52,0)</f>
        <v>#N/A</v>
      </c>
      <c r="AS226" s="66" t="e">
        <f>VLOOKUP($A226,'S48'!$C:$BQ,59,0)</f>
        <v>#N/A</v>
      </c>
      <c r="AT226" s="66" t="e">
        <f>VLOOKUP($A226,'S48'!$C:$BQ,60,0)</f>
        <v>#N/A</v>
      </c>
      <c r="AU226" s="58" t="e">
        <f>VLOOKUP($A226,'S49'!$C:$BQ,32,0)</f>
        <v>#N/A</v>
      </c>
      <c r="AV226" s="58" t="e">
        <f>VLOOKUP($A226,'S49'!$C:$BQ,39,0)</f>
        <v>#N/A</v>
      </c>
      <c r="AW226" s="58" t="e">
        <f>VLOOKUP($A226,'S49'!$C:$BQ,40,0)</f>
        <v>#N/A</v>
      </c>
      <c r="AX226" s="58" t="e">
        <f>VLOOKUP($A226,'S49'!$C:$BQ,22,0)</f>
        <v>#N/A</v>
      </c>
      <c r="AY226" s="66" t="e">
        <f>VLOOKUP($A226,'S49'!$C:$BQ,29,0)</f>
        <v>#N/A</v>
      </c>
      <c r="AZ226" s="66" t="e">
        <f>VLOOKUP($A226,'S49'!$C:$BQ,30,0)</f>
        <v>#N/A</v>
      </c>
      <c r="BA226" s="66" t="e">
        <f>VLOOKUP($A226,'S49'!$C:$BQ,52,0)</f>
        <v>#N/A</v>
      </c>
      <c r="BB226" s="66" t="e">
        <f>VLOOKUP($A226,'S49'!$C:$BQ,59,0)</f>
        <v>#N/A</v>
      </c>
      <c r="BC226" s="66" t="e">
        <f>VLOOKUP($A226,'S49'!$C:$BQ,60,0)</f>
        <v>#N/A</v>
      </c>
      <c r="BD226" s="58" t="e">
        <f>VLOOKUP($A226,'S50'!$C:$BQ,32,0)</f>
        <v>#N/A</v>
      </c>
      <c r="BE226" s="58" t="e">
        <f>VLOOKUP($A226,'S50'!$C:$BQ,39,0)</f>
        <v>#N/A</v>
      </c>
      <c r="BF226" s="58" t="e">
        <f>VLOOKUP($A226,'S50'!$C:$BQ,40,0)</f>
        <v>#N/A</v>
      </c>
      <c r="BG226" s="58" t="e">
        <f>VLOOKUP($A226,'S50'!$C:$BQ,22,0)</f>
        <v>#N/A</v>
      </c>
      <c r="BH226" s="66" t="e">
        <f>VLOOKUP($A226,'S50'!$C:$BQ,29,0)</f>
        <v>#N/A</v>
      </c>
      <c r="BI226" s="66" t="e">
        <f>VLOOKUP($A226,'S50'!$C:$BQ,30,0)</f>
        <v>#N/A</v>
      </c>
      <c r="BJ226" s="66" t="e">
        <f>VLOOKUP($A226,'S50'!$C:$BQ,52,0)</f>
        <v>#N/A</v>
      </c>
      <c r="BK226" s="66" t="e">
        <f>VLOOKUP($A226,'S50'!$C:$BQ,59,0)</f>
        <v>#N/A</v>
      </c>
      <c r="BL226" s="66" t="e">
        <f>VLOOKUP($A226,'S50'!$C:$BQ,60,0)</f>
        <v>#N/A</v>
      </c>
    </row>
    <row r="227" spans="1:64" x14ac:dyDescent="0.2">
      <c r="A227" s="57" t="s">
        <v>297</v>
      </c>
      <c r="B227" s="58">
        <f>VLOOKUP($A227,'S0 remplacer avec S44'!$C:$BQ,32,0)</f>
        <v>322.35000000000002</v>
      </c>
      <c r="C227" s="58">
        <f>VLOOKUP($A227,'S0 remplacer avec S44'!$C:$BQ,39,0)</f>
        <v>58</v>
      </c>
      <c r="D227" s="58">
        <f>VLOOKUP($A227,'S0 remplacer avec S44'!$C:$BQ,40,0)</f>
        <v>133</v>
      </c>
      <c r="E227" s="58">
        <f>VLOOKUP($A227,'S0 remplacer avec S44'!$C:$BQ,22,0)</f>
        <v>3503.1975849999999</v>
      </c>
      <c r="F227" s="66">
        <f>VLOOKUP($A227,'S0 remplacer avec S44'!$C:$BQ,29,0)</f>
        <v>0</v>
      </c>
      <c r="G227" s="66">
        <f>VLOOKUP($A227,'S0 remplacer avec S44'!$C:$BQ,30,0)</f>
        <v>638</v>
      </c>
      <c r="H227" s="66">
        <f>VLOOKUP($A227,'S0 remplacer avec S44'!$C:$BQ,52,0)</f>
        <v>242.2</v>
      </c>
      <c r="I227" s="66">
        <f>VLOOKUP($A227,'S0 remplacer avec S44'!$C:$BQ,59,0)</f>
        <v>0</v>
      </c>
      <c r="J227" s="66">
        <f>VLOOKUP($A227,'S0 remplacer avec S44'!$C:$BQ,60,0)</f>
        <v>0</v>
      </c>
      <c r="K227" s="58">
        <f>VLOOKUP($A227,'S45'!$C:$BQ,32,0)</f>
        <v>329.85</v>
      </c>
      <c r="L227" s="58">
        <f>VLOOKUP($A227,'S45'!$C:$BQ,39,0)</f>
        <v>50</v>
      </c>
      <c r="M227" s="58">
        <f>VLOOKUP($A227,'S45'!$C:$BQ,40,0)</f>
        <v>126</v>
      </c>
      <c r="N227" s="58">
        <f>VLOOKUP($A227,'S45'!$C:$BQ,22,0)</f>
        <v>3554.1274349999999</v>
      </c>
      <c r="O227" s="66">
        <f>VLOOKUP($A227,'S45'!$C:$BQ,29,0)</f>
        <v>0</v>
      </c>
      <c r="P227" s="66">
        <f>VLOOKUP($A227,'S45'!$C:$BQ,30,0)</f>
        <v>588</v>
      </c>
      <c r="Q227" s="66">
        <f>VLOOKUP($A227,'S45'!$C:$BQ,52,0)</f>
        <v>244.2</v>
      </c>
      <c r="R227" s="66">
        <f>VLOOKUP($A227,'S45'!$C:$BQ,59,0)</f>
        <v>0</v>
      </c>
      <c r="S227" s="66">
        <f>VLOOKUP($A227,'S45'!$C:$BQ,60,0)</f>
        <v>0</v>
      </c>
      <c r="T227" s="58">
        <f>VLOOKUP($A227,'S46'!$C:$BQ,32,0)</f>
        <v>332.85</v>
      </c>
      <c r="U227" s="58">
        <f>VLOOKUP($A227,'S46'!$C:$BQ,39,0)</f>
        <v>47</v>
      </c>
      <c r="V227" s="58">
        <f>VLOOKUP($A227,'S46'!$C:$BQ,40,0)</f>
        <v>123</v>
      </c>
      <c r="W227" s="58">
        <f>VLOOKUP($A227,'S46'!$C:$BQ,22,0)</f>
        <v>3570.6159849999999</v>
      </c>
      <c r="X227" s="66">
        <f>VLOOKUP($A227,'S46'!$C:$BQ,29,0)</f>
        <v>0</v>
      </c>
      <c r="Y227" s="66">
        <f>VLOOKUP($A227,'S46'!$C:$BQ,30,0)</f>
        <v>571</v>
      </c>
      <c r="Z227" s="66">
        <f>VLOOKUP($A227,'S46'!$C:$BQ,52,0)</f>
        <v>245.2</v>
      </c>
      <c r="AA227" s="66">
        <f>VLOOKUP($A227,'S46'!$C:$BQ,59,0)</f>
        <v>0</v>
      </c>
      <c r="AB227" s="66">
        <f>VLOOKUP($A227,'S46'!$C:$BQ,60,0)</f>
        <v>0</v>
      </c>
      <c r="AC227" s="58" t="e">
        <f>VLOOKUP($A227,'S47'!$C:$BQ,32,0)</f>
        <v>#N/A</v>
      </c>
      <c r="AD227" s="58" t="e">
        <f>VLOOKUP($A227,'S47'!$C:$BQ,39,0)</f>
        <v>#N/A</v>
      </c>
      <c r="AE227" s="58" t="e">
        <f>VLOOKUP($A227,'S47'!$C:$BQ,40,0)</f>
        <v>#N/A</v>
      </c>
      <c r="AF227" s="58" t="e">
        <f>VLOOKUP($A227,'S47'!$C:$BQ,22,0)</f>
        <v>#N/A</v>
      </c>
      <c r="AG227" s="66" t="e">
        <f>VLOOKUP($A227,'S47'!$C:$BQ,29,0)</f>
        <v>#N/A</v>
      </c>
      <c r="AH227" s="66" t="e">
        <f>VLOOKUP($A227,'S47'!$C:$BQ,30,0)</f>
        <v>#N/A</v>
      </c>
      <c r="AI227" s="66" t="e">
        <f>VLOOKUP($A227,'S47'!$C:$BQ,52,0)</f>
        <v>#N/A</v>
      </c>
      <c r="AJ227" s="66" t="e">
        <f>VLOOKUP($A227,'S47'!$C:$BQ,59,0)</f>
        <v>#N/A</v>
      </c>
      <c r="AK227" s="66" t="e">
        <f>VLOOKUP($A227,'S47'!$C:$BQ,60,0)</f>
        <v>#N/A</v>
      </c>
      <c r="AL227" s="58" t="e">
        <f>VLOOKUP($A227,'S48'!$C:$BQ,32,0)</f>
        <v>#N/A</v>
      </c>
      <c r="AM227" s="58" t="e">
        <f>VLOOKUP($A227,'S48'!$C:$BQ,39,0)</f>
        <v>#N/A</v>
      </c>
      <c r="AN227" s="58" t="e">
        <f>VLOOKUP($A227,'S48'!$C:$BQ,40,0)</f>
        <v>#N/A</v>
      </c>
      <c r="AO227" s="58" t="e">
        <f>VLOOKUP($A227,'S48'!$C:$BQ,22,0)</f>
        <v>#N/A</v>
      </c>
      <c r="AP227" s="66" t="e">
        <f>VLOOKUP($A227,'S48'!$C:$BQ,29,0)</f>
        <v>#N/A</v>
      </c>
      <c r="AQ227" s="66" t="e">
        <f>VLOOKUP($A227,'S48'!$C:$BQ,30,0)</f>
        <v>#N/A</v>
      </c>
      <c r="AR227" s="66" t="e">
        <f>VLOOKUP($A227,'S48'!$C:$BQ,52,0)</f>
        <v>#N/A</v>
      </c>
      <c r="AS227" s="66" t="e">
        <f>VLOOKUP($A227,'S48'!$C:$BQ,59,0)</f>
        <v>#N/A</v>
      </c>
      <c r="AT227" s="66" t="e">
        <f>VLOOKUP($A227,'S48'!$C:$BQ,60,0)</f>
        <v>#N/A</v>
      </c>
      <c r="AU227" s="58" t="e">
        <f>VLOOKUP($A227,'S49'!$C:$BQ,32,0)</f>
        <v>#N/A</v>
      </c>
      <c r="AV227" s="58" t="e">
        <f>VLOOKUP($A227,'S49'!$C:$BQ,39,0)</f>
        <v>#N/A</v>
      </c>
      <c r="AW227" s="58" t="e">
        <f>VLOOKUP($A227,'S49'!$C:$BQ,40,0)</f>
        <v>#N/A</v>
      </c>
      <c r="AX227" s="58" t="e">
        <f>VLOOKUP($A227,'S49'!$C:$BQ,22,0)</f>
        <v>#N/A</v>
      </c>
      <c r="AY227" s="66" t="e">
        <f>VLOOKUP($A227,'S49'!$C:$BQ,29,0)</f>
        <v>#N/A</v>
      </c>
      <c r="AZ227" s="66" t="e">
        <f>VLOOKUP($A227,'S49'!$C:$BQ,30,0)</f>
        <v>#N/A</v>
      </c>
      <c r="BA227" s="66" t="e">
        <f>VLOOKUP($A227,'S49'!$C:$BQ,52,0)</f>
        <v>#N/A</v>
      </c>
      <c r="BB227" s="66" t="e">
        <f>VLOOKUP($A227,'S49'!$C:$BQ,59,0)</f>
        <v>#N/A</v>
      </c>
      <c r="BC227" s="66" t="e">
        <f>VLOOKUP($A227,'S49'!$C:$BQ,60,0)</f>
        <v>#N/A</v>
      </c>
      <c r="BD227" s="58" t="e">
        <f>VLOOKUP($A227,'S50'!$C:$BQ,32,0)</f>
        <v>#N/A</v>
      </c>
      <c r="BE227" s="58" t="e">
        <f>VLOOKUP($A227,'S50'!$C:$BQ,39,0)</f>
        <v>#N/A</v>
      </c>
      <c r="BF227" s="58" t="e">
        <f>VLOOKUP($A227,'S50'!$C:$BQ,40,0)</f>
        <v>#N/A</v>
      </c>
      <c r="BG227" s="58" t="e">
        <f>VLOOKUP($A227,'S50'!$C:$BQ,22,0)</f>
        <v>#N/A</v>
      </c>
      <c r="BH227" s="66" t="e">
        <f>VLOOKUP($A227,'S50'!$C:$BQ,29,0)</f>
        <v>#N/A</v>
      </c>
      <c r="BI227" s="66" t="e">
        <f>VLOOKUP($A227,'S50'!$C:$BQ,30,0)</f>
        <v>#N/A</v>
      </c>
      <c r="BJ227" s="66" t="e">
        <f>VLOOKUP($A227,'S50'!$C:$BQ,52,0)</f>
        <v>#N/A</v>
      </c>
      <c r="BK227" s="66" t="e">
        <f>VLOOKUP($A227,'S50'!$C:$BQ,59,0)</f>
        <v>#N/A</v>
      </c>
      <c r="BL227" s="66" t="e">
        <f>VLOOKUP($A227,'S50'!$C:$BQ,60,0)</f>
        <v>#N/A</v>
      </c>
    </row>
    <row r="228" spans="1:64" x14ac:dyDescent="0.2">
      <c r="A228" s="57" t="s">
        <v>298</v>
      </c>
      <c r="B228" s="58">
        <f>VLOOKUP($A228,'S0 remplacer avec S44'!$C:$BQ,32,0)</f>
        <v>271.14999999999998</v>
      </c>
      <c r="C228" s="58">
        <f>VLOOKUP($A228,'S0 remplacer avec S44'!$C:$BQ,39,0)</f>
        <v>89</v>
      </c>
      <c r="D228" s="58">
        <f>VLOOKUP($A228,'S0 remplacer avec S44'!$C:$BQ,40,0)</f>
        <v>161</v>
      </c>
      <c r="E228" s="58">
        <f>VLOOKUP($A228,'S0 remplacer avec S44'!$C:$BQ,22,0)</f>
        <v>2936.9269850000001</v>
      </c>
      <c r="F228" s="66">
        <f>VLOOKUP($A228,'S0 remplacer avec S44'!$C:$BQ,29,0)</f>
        <v>332</v>
      </c>
      <c r="G228" s="66">
        <f>VLOOKUP($A228,'S0 remplacer avec S44'!$C:$BQ,30,0)</f>
        <v>986</v>
      </c>
      <c r="H228" s="66">
        <f>VLOOKUP($A228,'S0 remplacer avec S44'!$C:$BQ,52,0)</f>
        <v>249.6</v>
      </c>
      <c r="I228" s="66">
        <f>VLOOKUP($A228,'S0 remplacer avec S44'!$C:$BQ,59,0)</f>
        <v>0</v>
      </c>
      <c r="J228" s="66">
        <f>VLOOKUP($A228,'S0 remplacer avec S44'!$C:$BQ,60,0)</f>
        <v>0</v>
      </c>
      <c r="K228" s="58">
        <f>VLOOKUP($A228,'S45'!$C:$BQ,32,0)</f>
        <v>271.64999999999998</v>
      </c>
      <c r="L228" s="58">
        <f>VLOOKUP($A228,'S45'!$C:$BQ,39,0)</f>
        <v>88</v>
      </c>
      <c r="M228" s="58">
        <f>VLOOKUP($A228,'S45'!$C:$BQ,40,0)</f>
        <v>160</v>
      </c>
      <c r="N228" s="58">
        <f>VLOOKUP($A228,'S45'!$C:$BQ,22,0)</f>
        <v>2980.2418750000002</v>
      </c>
      <c r="O228" s="66">
        <f>VLOOKUP($A228,'S45'!$C:$BQ,29,0)</f>
        <v>289</v>
      </c>
      <c r="P228" s="66">
        <f>VLOOKUP($A228,'S45'!$C:$BQ,30,0)</f>
        <v>943</v>
      </c>
      <c r="Q228" s="66">
        <f>VLOOKUP($A228,'S45'!$C:$BQ,52,0)</f>
        <v>253.6</v>
      </c>
      <c r="R228" s="66">
        <f>VLOOKUP($A228,'S45'!$C:$BQ,59,0)</f>
        <v>0</v>
      </c>
      <c r="S228" s="66">
        <f>VLOOKUP($A228,'S45'!$C:$BQ,60,0)</f>
        <v>0</v>
      </c>
      <c r="T228" s="58">
        <f>VLOOKUP($A228,'S46'!$C:$BQ,32,0)</f>
        <v>273.14999999999998</v>
      </c>
      <c r="U228" s="58">
        <f>VLOOKUP($A228,'S46'!$C:$BQ,39,0)</f>
        <v>87</v>
      </c>
      <c r="V228" s="58">
        <f>VLOOKUP($A228,'S46'!$C:$BQ,40,0)</f>
        <v>159</v>
      </c>
      <c r="W228" s="58">
        <f>VLOOKUP($A228,'S46'!$C:$BQ,22,0)</f>
        <v>2971.6316550000001</v>
      </c>
      <c r="X228" s="66">
        <f>VLOOKUP($A228,'S46'!$C:$BQ,29,0)</f>
        <v>298</v>
      </c>
      <c r="Y228" s="66">
        <f>VLOOKUP($A228,'S46'!$C:$BQ,30,0)</f>
        <v>951</v>
      </c>
      <c r="Z228" s="66">
        <f>VLOOKUP($A228,'S46'!$C:$BQ,52,0)</f>
        <v>254.6</v>
      </c>
      <c r="AA228" s="66">
        <f>VLOOKUP($A228,'S46'!$C:$BQ,59,0)</f>
        <v>0</v>
      </c>
      <c r="AB228" s="66">
        <f>VLOOKUP($A228,'S46'!$C:$BQ,60,0)</f>
        <v>0</v>
      </c>
      <c r="AC228" s="58" t="e">
        <f>VLOOKUP($A228,'S47'!$C:$BQ,32,0)</f>
        <v>#N/A</v>
      </c>
      <c r="AD228" s="58" t="e">
        <f>VLOOKUP($A228,'S47'!$C:$BQ,39,0)</f>
        <v>#N/A</v>
      </c>
      <c r="AE228" s="58" t="e">
        <f>VLOOKUP($A228,'S47'!$C:$BQ,40,0)</f>
        <v>#N/A</v>
      </c>
      <c r="AF228" s="58" t="e">
        <f>VLOOKUP($A228,'S47'!$C:$BQ,22,0)</f>
        <v>#N/A</v>
      </c>
      <c r="AG228" s="66" t="e">
        <f>VLOOKUP($A228,'S47'!$C:$BQ,29,0)</f>
        <v>#N/A</v>
      </c>
      <c r="AH228" s="66" t="e">
        <f>VLOOKUP($A228,'S47'!$C:$BQ,30,0)</f>
        <v>#N/A</v>
      </c>
      <c r="AI228" s="66" t="e">
        <f>VLOOKUP($A228,'S47'!$C:$BQ,52,0)</f>
        <v>#N/A</v>
      </c>
      <c r="AJ228" s="66" t="e">
        <f>VLOOKUP($A228,'S47'!$C:$BQ,59,0)</f>
        <v>#N/A</v>
      </c>
      <c r="AK228" s="66" t="e">
        <f>VLOOKUP($A228,'S47'!$C:$BQ,60,0)</f>
        <v>#N/A</v>
      </c>
      <c r="AL228" s="58" t="e">
        <f>VLOOKUP($A228,'S48'!$C:$BQ,32,0)</f>
        <v>#N/A</v>
      </c>
      <c r="AM228" s="58" t="e">
        <f>VLOOKUP($A228,'S48'!$C:$BQ,39,0)</f>
        <v>#N/A</v>
      </c>
      <c r="AN228" s="58" t="e">
        <f>VLOOKUP($A228,'S48'!$C:$BQ,40,0)</f>
        <v>#N/A</v>
      </c>
      <c r="AO228" s="58" t="e">
        <f>VLOOKUP($A228,'S48'!$C:$BQ,22,0)</f>
        <v>#N/A</v>
      </c>
      <c r="AP228" s="66" t="e">
        <f>VLOOKUP($A228,'S48'!$C:$BQ,29,0)</f>
        <v>#N/A</v>
      </c>
      <c r="AQ228" s="66" t="e">
        <f>VLOOKUP($A228,'S48'!$C:$BQ,30,0)</f>
        <v>#N/A</v>
      </c>
      <c r="AR228" s="66" t="e">
        <f>VLOOKUP($A228,'S48'!$C:$BQ,52,0)</f>
        <v>#N/A</v>
      </c>
      <c r="AS228" s="66" t="e">
        <f>VLOOKUP($A228,'S48'!$C:$BQ,59,0)</f>
        <v>#N/A</v>
      </c>
      <c r="AT228" s="66" t="e">
        <f>VLOOKUP($A228,'S48'!$C:$BQ,60,0)</f>
        <v>#N/A</v>
      </c>
      <c r="AU228" s="58" t="e">
        <f>VLOOKUP($A228,'S49'!$C:$BQ,32,0)</f>
        <v>#N/A</v>
      </c>
      <c r="AV228" s="58" t="e">
        <f>VLOOKUP($A228,'S49'!$C:$BQ,39,0)</f>
        <v>#N/A</v>
      </c>
      <c r="AW228" s="58" t="e">
        <f>VLOOKUP($A228,'S49'!$C:$BQ,40,0)</f>
        <v>#N/A</v>
      </c>
      <c r="AX228" s="58" t="e">
        <f>VLOOKUP($A228,'S49'!$C:$BQ,22,0)</f>
        <v>#N/A</v>
      </c>
      <c r="AY228" s="66" t="e">
        <f>VLOOKUP($A228,'S49'!$C:$BQ,29,0)</f>
        <v>#N/A</v>
      </c>
      <c r="AZ228" s="66" t="e">
        <f>VLOOKUP($A228,'S49'!$C:$BQ,30,0)</f>
        <v>#N/A</v>
      </c>
      <c r="BA228" s="66" t="e">
        <f>VLOOKUP($A228,'S49'!$C:$BQ,52,0)</f>
        <v>#N/A</v>
      </c>
      <c r="BB228" s="66" t="e">
        <f>VLOOKUP($A228,'S49'!$C:$BQ,59,0)</f>
        <v>#N/A</v>
      </c>
      <c r="BC228" s="66" t="e">
        <f>VLOOKUP($A228,'S49'!$C:$BQ,60,0)</f>
        <v>#N/A</v>
      </c>
      <c r="BD228" s="58" t="e">
        <f>VLOOKUP($A228,'S50'!$C:$BQ,32,0)</f>
        <v>#N/A</v>
      </c>
      <c r="BE228" s="58" t="e">
        <f>VLOOKUP($A228,'S50'!$C:$BQ,39,0)</f>
        <v>#N/A</v>
      </c>
      <c r="BF228" s="58" t="e">
        <f>VLOOKUP($A228,'S50'!$C:$BQ,40,0)</f>
        <v>#N/A</v>
      </c>
      <c r="BG228" s="58" t="e">
        <f>VLOOKUP($A228,'S50'!$C:$BQ,22,0)</f>
        <v>#N/A</v>
      </c>
      <c r="BH228" s="66" t="e">
        <f>VLOOKUP($A228,'S50'!$C:$BQ,29,0)</f>
        <v>#N/A</v>
      </c>
      <c r="BI228" s="66" t="e">
        <f>VLOOKUP($A228,'S50'!$C:$BQ,30,0)</f>
        <v>#N/A</v>
      </c>
      <c r="BJ228" s="66" t="e">
        <f>VLOOKUP($A228,'S50'!$C:$BQ,52,0)</f>
        <v>#N/A</v>
      </c>
      <c r="BK228" s="66" t="e">
        <f>VLOOKUP($A228,'S50'!$C:$BQ,59,0)</f>
        <v>#N/A</v>
      </c>
      <c r="BL228" s="66" t="e">
        <f>VLOOKUP($A228,'S50'!$C:$BQ,60,0)</f>
        <v>#N/A</v>
      </c>
    </row>
    <row r="229" spans="1:64" x14ac:dyDescent="0.2">
      <c r="A229" s="57" t="s">
        <v>300</v>
      </c>
      <c r="B229" s="58">
        <f>VLOOKUP($A229,'S0 remplacer avec S44'!$C:$BQ,32,0)</f>
        <v>158.69999999999999</v>
      </c>
      <c r="C229" s="58">
        <f>VLOOKUP($A229,'S0 remplacer avec S44'!$C:$BQ,39,0)</f>
        <v>0</v>
      </c>
      <c r="D229" s="58">
        <f>VLOOKUP($A229,'S0 remplacer avec S44'!$C:$BQ,40,0)</f>
        <v>27</v>
      </c>
      <c r="E229" s="58">
        <f>VLOOKUP($A229,'S0 remplacer avec S44'!$C:$BQ,22,0)</f>
        <v>2000.6537499999999</v>
      </c>
      <c r="F229" s="66">
        <f>VLOOKUP($A229,'S0 remplacer avec S44'!$C:$BQ,29,0)</f>
        <v>0</v>
      </c>
      <c r="G229" s="66">
        <f>VLOOKUP($A229,'S0 remplacer avec S44'!$C:$BQ,30,0)</f>
        <v>0</v>
      </c>
      <c r="H229" s="66">
        <f>VLOOKUP($A229,'S0 remplacer avec S44'!$C:$BQ,52,0)</f>
        <v>96.6</v>
      </c>
      <c r="I229" s="66">
        <f>VLOOKUP($A229,'S0 remplacer avec S44'!$C:$BQ,59,0)</f>
        <v>0</v>
      </c>
      <c r="J229" s="66">
        <f>VLOOKUP($A229,'S0 remplacer avec S44'!$C:$BQ,60,0)</f>
        <v>0</v>
      </c>
      <c r="K229" s="58">
        <f>VLOOKUP($A229,'S45'!$C:$BQ,32,0)</f>
        <v>157.19999999999999</v>
      </c>
      <c r="L229" s="58">
        <f>VLOOKUP($A229,'S45'!$C:$BQ,39,0)</f>
        <v>0</v>
      </c>
      <c r="M229" s="58">
        <f>VLOOKUP($A229,'S45'!$C:$BQ,40,0)</f>
        <v>29</v>
      </c>
      <c r="N229" s="58">
        <f>VLOOKUP($A229,'S45'!$C:$BQ,22,0)</f>
        <v>2007.19829</v>
      </c>
      <c r="O229" s="66">
        <f>VLOOKUP($A229,'S45'!$C:$BQ,29,0)</f>
        <v>0</v>
      </c>
      <c r="P229" s="66">
        <f>VLOOKUP($A229,'S45'!$C:$BQ,30,0)</f>
        <v>0</v>
      </c>
      <c r="Q229" s="66">
        <f>VLOOKUP($A229,'S45'!$C:$BQ,52,0)</f>
        <v>98.6</v>
      </c>
      <c r="R229" s="66">
        <f>VLOOKUP($A229,'S45'!$C:$BQ,59,0)</f>
        <v>0</v>
      </c>
      <c r="S229" s="66">
        <f>VLOOKUP($A229,'S45'!$C:$BQ,60,0)</f>
        <v>0</v>
      </c>
      <c r="T229" s="58">
        <f>VLOOKUP($A229,'S46'!$C:$BQ,32,0)</f>
        <v>157.19999999999999</v>
      </c>
      <c r="U229" s="58">
        <f>VLOOKUP($A229,'S46'!$C:$BQ,39,0)</f>
        <v>0</v>
      </c>
      <c r="V229" s="58">
        <f>VLOOKUP($A229,'S46'!$C:$BQ,40,0)</f>
        <v>29</v>
      </c>
      <c r="W229" s="58">
        <f>VLOOKUP($A229,'S46'!$C:$BQ,22,0)</f>
        <v>2009.63285</v>
      </c>
      <c r="X229" s="66">
        <f>VLOOKUP($A229,'S46'!$C:$BQ,29,0)</f>
        <v>0</v>
      </c>
      <c r="Y229" s="66">
        <f>VLOOKUP($A229,'S46'!$C:$BQ,30,0)</f>
        <v>0</v>
      </c>
      <c r="Z229" s="66">
        <f>VLOOKUP($A229,'S46'!$C:$BQ,52,0)</f>
        <v>98.6</v>
      </c>
      <c r="AA229" s="66">
        <f>VLOOKUP($A229,'S46'!$C:$BQ,59,0)</f>
        <v>0</v>
      </c>
      <c r="AB229" s="66">
        <f>VLOOKUP($A229,'S46'!$C:$BQ,60,0)</f>
        <v>0</v>
      </c>
      <c r="AC229" s="58" t="e">
        <f>VLOOKUP($A229,'S47'!$C:$BQ,32,0)</f>
        <v>#N/A</v>
      </c>
      <c r="AD229" s="58" t="e">
        <f>VLOOKUP($A229,'S47'!$C:$BQ,39,0)</f>
        <v>#N/A</v>
      </c>
      <c r="AE229" s="58" t="e">
        <f>VLOOKUP($A229,'S47'!$C:$BQ,40,0)</f>
        <v>#N/A</v>
      </c>
      <c r="AF229" s="58" t="e">
        <f>VLOOKUP($A229,'S47'!$C:$BQ,22,0)</f>
        <v>#N/A</v>
      </c>
      <c r="AG229" s="66" t="e">
        <f>VLOOKUP($A229,'S47'!$C:$BQ,29,0)</f>
        <v>#N/A</v>
      </c>
      <c r="AH229" s="66" t="e">
        <f>VLOOKUP($A229,'S47'!$C:$BQ,30,0)</f>
        <v>#N/A</v>
      </c>
      <c r="AI229" s="66" t="e">
        <f>VLOOKUP($A229,'S47'!$C:$BQ,52,0)</f>
        <v>#N/A</v>
      </c>
      <c r="AJ229" s="66" t="e">
        <f>VLOOKUP($A229,'S47'!$C:$BQ,59,0)</f>
        <v>#N/A</v>
      </c>
      <c r="AK229" s="66" t="e">
        <f>VLOOKUP($A229,'S47'!$C:$BQ,60,0)</f>
        <v>#N/A</v>
      </c>
      <c r="AL229" s="58" t="e">
        <f>VLOOKUP($A229,'S48'!$C:$BQ,32,0)</f>
        <v>#N/A</v>
      </c>
      <c r="AM229" s="58" t="e">
        <f>VLOOKUP($A229,'S48'!$C:$BQ,39,0)</f>
        <v>#N/A</v>
      </c>
      <c r="AN229" s="58" t="e">
        <f>VLOOKUP($A229,'S48'!$C:$BQ,40,0)</f>
        <v>#N/A</v>
      </c>
      <c r="AO229" s="58" t="e">
        <f>VLOOKUP($A229,'S48'!$C:$BQ,22,0)</f>
        <v>#N/A</v>
      </c>
      <c r="AP229" s="66" t="e">
        <f>VLOOKUP($A229,'S48'!$C:$BQ,29,0)</f>
        <v>#N/A</v>
      </c>
      <c r="AQ229" s="66" t="e">
        <f>VLOOKUP($A229,'S48'!$C:$BQ,30,0)</f>
        <v>#N/A</v>
      </c>
      <c r="AR229" s="66" t="e">
        <f>VLOOKUP($A229,'S48'!$C:$BQ,52,0)</f>
        <v>#N/A</v>
      </c>
      <c r="AS229" s="66" t="e">
        <f>VLOOKUP($A229,'S48'!$C:$BQ,59,0)</f>
        <v>#N/A</v>
      </c>
      <c r="AT229" s="66" t="e">
        <f>VLOOKUP($A229,'S48'!$C:$BQ,60,0)</f>
        <v>#N/A</v>
      </c>
      <c r="AU229" s="58" t="e">
        <f>VLOOKUP($A229,'S49'!$C:$BQ,32,0)</f>
        <v>#N/A</v>
      </c>
      <c r="AV229" s="58" t="e">
        <f>VLOOKUP($A229,'S49'!$C:$BQ,39,0)</f>
        <v>#N/A</v>
      </c>
      <c r="AW229" s="58" t="e">
        <f>VLOOKUP($A229,'S49'!$C:$BQ,40,0)</f>
        <v>#N/A</v>
      </c>
      <c r="AX229" s="58" t="e">
        <f>VLOOKUP($A229,'S49'!$C:$BQ,22,0)</f>
        <v>#N/A</v>
      </c>
      <c r="AY229" s="66" t="e">
        <f>VLOOKUP($A229,'S49'!$C:$BQ,29,0)</f>
        <v>#N/A</v>
      </c>
      <c r="AZ229" s="66" t="e">
        <f>VLOOKUP($A229,'S49'!$C:$BQ,30,0)</f>
        <v>#N/A</v>
      </c>
      <c r="BA229" s="66" t="e">
        <f>VLOOKUP($A229,'S49'!$C:$BQ,52,0)</f>
        <v>#N/A</v>
      </c>
      <c r="BB229" s="66" t="e">
        <f>VLOOKUP($A229,'S49'!$C:$BQ,59,0)</f>
        <v>#N/A</v>
      </c>
      <c r="BC229" s="66" t="e">
        <f>VLOOKUP($A229,'S49'!$C:$BQ,60,0)</f>
        <v>#N/A</v>
      </c>
      <c r="BD229" s="58" t="e">
        <f>VLOOKUP($A229,'S50'!$C:$BQ,32,0)</f>
        <v>#N/A</v>
      </c>
      <c r="BE229" s="58" t="e">
        <f>VLOOKUP($A229,'S50'!$C:$BQ,39,0)</f>
        <v>#N/A</v>
      </c>
      <c r="BF229" s="58" t="e">
        <f>VLOOKUP($A229,'S50'!$C:$BQ,40,0)</f>
        <v>#N/A</v>
      </c>
      <c r="BG229" s="58" t="e">
        <f>VLOOKUP($A229,'S50'!$C:$BQ,22,0)</f>
        <v>#N/A</v>
      </c>
      <c r="BH229" s="66" t="e">
        <f>VLOOKUP($A229,'S50'!$C:$BQ,29,0)</f>
        <v>#N/A</v>
      </c>
      <c r="BI229" s="66" t="e">
        <f>VLOOKUP($A229,'S50'!$C:$BQ,30,0)</f>
        <v>#N/A</v>
      </c>
      <c r="BJ229" s="66" t="e">
        <f>VLOOKUP($A229,'S50'!$C:$BQ,52,0)</f>
        <v>#N/A</v>
      </c>
      <c r="BK229" s="66" t="e">
        <f>VLOOKUP($A229,'S50'!$C:$BQ,59,0)</f>
        <v>#N/A</v>
      </c>
      <c r="BL229" s="66" t="e">
        <f>VLOOKUP($A229,'S50'!$C:$BQ,60,0)</f>
        <v>#N/A</v>
      </c>
    </row>
    <row r="230" spans="1:64" x14ac:dyDescent="0.2">
      <c r="A230" s="57" t="s">
        <v>301</v>
      </c>
      <c r="B230" s="58">
        <f>VLOOKUP($A230,'S0 remplacer avec S44'!$C:$BQ,32,0)</f>
        <v>186.65</v>
      </c>
      <c r="C230" s="58">
        <f>VLOOKUP($A230,'S0 remplacer avec S44'!$C:$BQ,39,0)</f>
        <v>23</v>
      </c>
      <c r="D230" s="58">
        <f>VLOOKUP($A230,'S0 remplacer avec S44'!$C:$BQ,40,0)</f>
        <v>65</v>
      </c>
      <c r="E230" s="58">
        <f>VLOOKUP($A230,'S0 remplacer avec S44'!$C:$BQ,22,0)</f>
        <v>1977.1868300000001</v>
      </c>
      <c r="F230" s="66">
        <f>VLOOKUP($A230,'S0 remplacer avec S44'!$C:$BQ,29,0)</f>
        <v>0</v>
      </c>
      <c r="G230" s="66">
        <f>VLOOKUP($A230,'S0 remplacer avec S44'!$C:$BQ,30,0)</f>
        <v>311</v>
      </c>
      <c r="H230" s="66">
        <f>VLOOKUP($A230,'S0 remplacer avec S44'!$C:$BQ,52,0)</f>
        <v>158.6</v>
      </c>
      <c r="I230" s="66">
        <f>VLOOKUP($A230,'S0 remplacer avec S44'!$C:$BQ,59,0)</f>
        <v>0</v>
      </c>
      <c r="J230" s="66">
        <f>VLOOKUP($A230,'S0 remplacer avec S44'!$C:$BQ,60,0)</f>
        <v>0</v>
      </c>
      <c r="K230" s="58">
        <f>VLOOKUP($A230,'S45'!$C:$BQ,32,0)</f>
        <v>201.15</v>
      </c>
      <c r="L230" s="58">
        <f>VLOOKUP($A230,'S45'!$C:$BQ,39,0)</f>
        <v>9</v>
      </c>
      <c r="M230" s="58">
        <f>VLOOKUP($A230,'S45'!$C:$BQ,40,0)</f>
        <v>51</v>
      </c>
      <c r="N230" s="58">
        <f>VLOOKUP($A230,'S45'!$C:$BQ,22,0)</f>
        <v>1992.8008400000001</v>
      </c>
      <c r="O230" s="66">
        <f>VLOOKUP($A230,'S45'!$C:$BQ,29,0)</f>
        <v>0</v>
      </c>
      <c r="P230" s="66">
        <f>VLOOKUP($A230,'S45'!$C:$BQ,30,0)</f>
        <v>295</v>
      </c>
      <c r="Q230" s="66">
        <f>VLOOKUP($A230,'S45'!$C:$BQ,52,0)</f>
        <v>161.6</v>
      </c>
      <c r="R230" s="66">
        <f>VLOOKUP($A230,'S45'!$C:$BQ,59,0)</f>
        <v>0</v>
      </c>
      <c r="S230" s="66">
        <f>VLOOKUP($A230,'S45'!$C:$BQ,60,0)</f>
        <v>0</v>
      </c>
      <c r="T230" s="58">
        <f>VLOOKUP($A230,'S46'!$C:$BQ,32,0)</f>
        <v>205.65</v>
      </c>
      <c r="U230" s="58">
        <f>VLOOKUP($A230,'S46'!$C:$BQ,39,0)</f>
        <v>4</v>
      </c>
      <c r="V230" s="58">
        <f>VLOOKUP($A230,'S46'!$C:$BQ,40,0)</f>
        <v>46</v>
      </c>
      <c r="W230" s="58">
        <f>VLOOKUP($A230,'S46'!$C:$BQ,22,0)</f>
        <v>2010.3578399999999</v>
      </c>
      <c r="X230" s="66">
        <f>VLOOKUP($A230,'S46'!$C:$BQ,29,0)</f>
        <v>0</v>
      </c>
      <c r="Y230" s="66">
        <f>VLOOKUP($A230,'S46'!$C:$BQ,30,0)</f>
        <v>277</v>
      </c>
      <c r="Z230" s="66">
        <f>VLOOKUP($A230,'S46'!$C:$BQ,52,0)</f>
        <v>167.6</v>
      </c>
      <c r="AA230" s="66">
        <f>VLOOKUP($A230,'S46'!$C:$BQ,59,0)</f>
        <v>0</v>
      </c>
      <c r="AB230" s="66">
        <f>VLOOKUP($A230,'S46'!$C:$BQ,60,0)</f>
        <v>0</v>
      </c>
      <c r="AC230" s="58" t="e">
        <f>VLOOKUP($A230,'S47'!$C:$BQ,32,0)</f>
        <v>#N/A</v>
      </c>
      <c r="AD230" s="58" t="e">
        <f>VLOOKUP($A230,'S47'!$C:$BQ,39,0)</f>
        <v>#N/A</v>
      </c>
      <c r="AE230" s="58" t="e">
        <f>VLOOKUP($A230,'S47'!$C:$BQ,40,0)</f>
        <v>#N/A</v>
      </c>
      <c r="AF230" s="58" t="e">
        <f>VLOOKUP($A230,'S47'!$C:$BQ,22,0)</f>
        <v>#N/A</v>
      </c>
      <c r="AG230" s="66" t="e">
        <f>VLOOKUP($A230,'S47'!$C:$BQ,29,0)</f>
        <v>#N/A</v>
      </c>
      <c r="AH230" s="66" t="e">
        <f>VLOOKUP($A230,'S47'!$C:$BQ,30,0)</f>
        <v>#N/A</v>
      </c>
      <c r="AI230" s="66" t="e">
        <f>VLOOKUP($A230,'S47'!$C:$BQ,52,0)</f>
        <v>#N/A</v>
      </c>
      <c r="AJ230" s="66" t="e">
        <f>VLOOKUP($A230,'S47'!$C:$BQ,59,0)</f>
        <v>#N/A</v>
      </c>
      <c r="AK230" s="66" t="e">
        <f>VLOOKUP($A230,'S47'!$C:$BQ,60,0)</f>
        <v>#N/A</v>
      </c>
      <c r="AL230" s="58" t="e">
        <f>VLOOKUP($A230,'S48'!$C:$BQ,32,0)</f>
        <v>#N/A</v>
      </c>
      <c r="AM230" s="58" t="e">
        <f>VLOOKUP($A230,'S48'!$C:$BQ,39,0)</f>
        <v>#N/A</v>
      </c>
      <c r="AN230" s="58" t="e">
        <f>VLOOKUP($A230,'S48'!$C:$BQ,40,0)</f>
        <v>#N/A</v>
      </c>
      <c r="AO230" s="58" t="e">
        <f>VLOOKUP($A230,'S48'!$C:$BQ,22,0)</f>
        <v>#N/A</v>
      </c>
      <c r="AP230" s="66" t="e">
        <f>VLOOKUP($A230,'S48'!$C:$BQ,29,0)</f>
        <v>#N/A</v>
      </c>
      <c r="AQ230" s="66" t="e">
        <f>VLOOKUP($A230,'S48'!$C:$BQ,30,0)</f>
        <v>#N/A</v>
      </c>
      <c r="AR230" s="66" t="e">
        <f>VLOOKUP($A230,'S48'!$C:$BQ,52,0)</f>
        <v>#N/A</v>
      </c>
      <c r="AS230" s="66" t="e">
        <f>VLOOKUP($A230,'S48'!$C:$BQ,59,0)</f>
        <v>#N/A</v>
      </c>
      <c r="AT230" s="66" t="e">
        <f>VLOOKUP($A230,'S48'!$C:$BQ,60,0)</f>
        <v>#N/A</v>
      </c>
      <c r="AU230" s="58" t="e">
        <f>VLOOKUP($A230,'S49'!$C:$BQ,32,0)</f>
        <v>#N/A</v>
      </c>
      <c r="AV230" s="58" t="e">
        <f>VLOOKUP($A230,'S49'!$C:$BQ,39,0)</f>
        <v>#N/A</v>
      </c>
      <c r="AW230" s="58" t="e">
        <f>VLOOKUP($A230,'S49'!$C:$BQ,40,0)</f>
        <v>#N/A</v>
      </c>
      <c r="AX230" s="58" t="e">
        <f>VLOOKUP($A230,'S49'!$C:$BQ,22,0)</f>
        <v>#N/A</v>
      </c>
      <c r="AY230" s="66" t="e">
        <f>VLOOKUP($A230,'S49'!$C:$BQ,29,0)</f>
        <v>#N/A</v>
      </c>
      <c r="AZ230" s="66" t="e">
        <f>VLOOKUP($A230,'S49'!$C:$BQ,30,0)</f>
        <v>#N/A</v>
      </c>
      <c r="BA230" s="66" t="e">
        <f>VLOOKUP($A230,'S49'!$C:$BQ,52,0)</f>
        <v>#N/A</v>
      </c>
      <c r="BB230" s="66" t="e">
        <f>VLOOKUP($A230,'S49'!$C:$BQ,59,0)</f>
        <v>#N/A</v>
      </c>
      <c r="BC230" s="66" t="e">
        <f>VLOOKUP($A230,'S49'!$C:$BQ,60,0)</f>
        <v>#N/A</v>
      </c>
      <c r="BD230" s="58" t="e">
        <f>VLOOKUP($A230,'S50'!$C:$BQ,32,0)</f>
        <v>#N/A</v>
      </c>
      <c r="BE230" s="58" t="e">
        <f>VLOOKUP($A230,'S50'!$C:$BQ,39,0)</f>
        <v>#N/A</v>
      </c>
      <c r="BF230" s="58" t="e">
        <f>VLOOKUP($A230,'S50'!$C:$BQ,40,0)</f>
        <v>#N/A</v>
      </c>
      <c r="BG230" s="58" t="e">
        <f>VLOOKUP($A230,'S50'!$C:$BQ,22,0)</f>
        <v>#N/A</v>
      </c>
      <c r="BH230" s="66" t="e">
        <f>VLOOKUP($A230,'S50'!$C:$BQ,29,0)</f>
        <v>#N/A</v>
      </c>
      <c r="BI230" s="66" t="e">
        <f>VLOOKUP($A230,'S50'!$C:$BQ,30,0)</f>
        <v>#N/A</v>
      </c>
      <c r="BJ230" s="66" t="e">
        <f>VLOOKUP($A230,'S50'!$C:$BQ,52,0)</f>
        <v>#N/A</v>
      </c>
      <c r="BK230" s="66" t="e">
        <f>VLOOKUP($A230,'S50'!$C:$BQ,59,0)</f>
        <v>#N/A</v>
      </c>
      <c r="BL230" s="66" t="e">
        <f>VLOOKUP($A230,'S50'!$C:$BQ,60,0)</f>
        <v>#N/A</v>
      </c>
    </row>
    <row r="231" spans="1:64" x14ac:dyDescent="0.2">
      <c r="A231" s="57" t="s">
        <v>302</v>
      </c>
      <c r="B231" s="58">
        <f>VLOOKUP($A231,'S0 remplacer avec S44'!$C:$BQ,32,0)</f>
        <v>119.8</v>
      </c>
      <c r="C231" s="58">
        <f>VLOOKUP($A231,'S0 remplacer avec S44'!$C:$BQ,39,0)</f>
        <v>24</v>
      </c>
      <c r="D231" s="58">
        <f>VLOOKUP($A231,'S0 remplacer avec S44'!$C:$BQ,40,0)</f>
        <v>53</v>
      </c>
      <c r="E231" s="58">
        <f>VLOOKUP($A231,'S0 remplacer avec S44'!$C:$BQ,22,0)</f>
        <v>1678.911515</v>
      </c>
      <c r="F231" s="66">
        <f>VLOOKUP($A231,'S0 remplacer avec S44'!$C:$BQ,29,0)</f>
        <v>0</v>
      </c>
      <c r="G231" s="66">
        <f>VLOOKUP($A231,'S0 remplacer avec S44'!$C:$BQ,30,0)</f>
        <v>0</v>
      </c>
      <c r="H231" s="66">
        <f>VLOOKUP($A231,'S0 remplacer avec S44'!$C:$BQ,52,0)</f>
        <v>72.599999999999994</v>
      </c>
      <c r="I231" s="66">
        <f>VLOOKUP($A231,'S0 remplacer avec S44'!$C:$BQ,59,0)</f>
        <v>1</v>
      </c>
      <c r="J231" s="66">
        <f>VLOOKUP($A231,'S0 remplacer avec S44'!$C:$BQ,60,0)</f>
        <v>15</v>
      </c>
      <c r="K231" s="58">
        <f>VLOOKUP($A231,'S45'!$C:$BQ,32,0)</f>
        <v>123.8</v>
      </c>
      <c r="L231" s="58">
        <f>VLOOKUP($A231,'S45'!$C:$BQ,39,0)</f>
        <v>20</v>
      </c>
      <c r="M231" s="58">
        <f>VLOOKUP($A231,'S45'!$C:$BQ,40,0)</f>
        <v>49</v>
      </c>
      <c r="N231" s="58">
        <f>VLOOKUP($A231,'S45'!$C:$BQ,22,0)</f>
        <v>1700.1726249999999</v>
      </c>
      <c r="O231" s="66">
        <f>VLOOKUP($A231,'S45'!$C:$BQ,29,0)</f>
        <v>0</v>
      </c>
      <c r="P231" s="66">
        <f>VLOOKUP($A231,'S45'!$C:$BQ,30,0)</f>
        <v>0</v>
      </c>
      <c r="Q231" s="66">
        <f>VLOOKUP($A231,'S45'!$C:$BQ,52,0)</f>
        <v>72.599999999999994</v>
      </c>
      <c r="R231" s="66">
        <f>VLOOKUP($A231,'S45'!$C:$BQ,59,0)</f>
        <v>1</v>
      </c>
      <c r="S231" s="66">
        <f>VLOOKUP($A231,'S45'!$C:$BQ,60,0)</f>
        <v>15</v>
      </c>
      <c r="T231" s="58">
        <f>VLOOKUP($A231,'S46'!$C:$BQ,32,0)</f>
        <v>123.3</v>
      </c>
      <c r="U231" s="58">
        <f>VLOOKUP($A231,'S46'!$C:$BQ,39,0)</f>
        <v>21</v>
      </c>
      <c r="V231" s="58">
        <f>VLOOKUP($A231,'S46'!$C:$BQ,40,0)</f>
        <v>49</v>
      </c>
      <c r="W231" s="58">
        <f>VLOOKUP($A231,'S46'!$C:$BQ,22,0)</f>
        <v>1703.2826250000001</v>
      </c>
      <c r="X231" s="66">
        <f>VLOOKUP($A231,'S46'!$C:$BQ,29,0)</f>
        <v>0</v>
      </c>
      <c r="Y231" s="66">
        <f>VLOOKUP($A231,'S46'!$C:$BQ,30,0)</f>
        <v>0</v>
      </c>
      <c r="Z231" s="66">
        <f>VLOOKUP($A231,'S46'!$C:$BQ,52,0)</f>
        <v>73.599999999999994</v>
      </c>
      <c r="AA231" s="66">
        <f>VLOOKUP($A231,'S46'!$C:$BQ,59,0)</f>
        <v>0</v>
      </c>
      <c r="AB231" s="66">
        <f>VLOOKUP($A231,'S46'!$C:$BQ,60,0)</f>
        <v>14</v>
      </c>
      <c r="AC231" s="58" t="e">
        <f>VLOOKUP($A231,'S47'!$C:$BQ,32,0)</f>
        <v>#N/A</v>
      </c>
      <c r="AD231" s="58" t="e">
        <f>VLOOKUP($A231,'S47'!$C:$BQ,39,0)</f>
        <v>#N/A</v>
      </c>
      <c r="AE231" s="58" t="e">
        <f>VLOOKUP($A231,'S47'!$C:$BQ,40,0)</f>
        <v>#N/A</v>
      </c>
      <c r="AF231" s="58" t="e">
        <f>VLOOKUP($A231,'S47'!$C:$BQ,22,0)</f>
        <v>#N/A</v>
      </c>
      <c r="AG231" s="66" t="e">
        <f>VLOOKUP($A231,'S47'!$C:$BQ,29,0)</f>
        <v>#N/A</v>
      </c>
      <c r="AH231" s="66" t="e">
        <f>VLOOKUP($A231,'S47'!$C:$BQ,30,0)</f>
        <v>#N/A</v>
      </c>
      <c r="AI231" s="66" t="e">
        <f>VLOOKUP($A231,'S47'!$C:$BQ,52,0)</f>
        <v>#N/A</v>
      </c>
      <c r="AJ231" s="66" t="e">
        <f>VLOOKUP($A231,'S47'!$C:$BQ,59,0)</f>
        <v>#N/A</v>
      </c>
      <c r="AK231" s="66" t="e">
        <f>VLOOKUP($A231,'S47'!$C:$BQ,60,0)</f>
        <v>#N/A</v>
      </c>
      <c r="AL231" s="58" t="e">
        <f>VLOOKUP($A231,'S48'!$C:$BQ,32,0)</f>
        <v>#N/A</v>
      </c>
      <c r="AM231" s="58" t="e">
        <f>VLOOKUP($A231,'S48'!$C:$BQ,39,0)</f>
        <v>#N/A</v>
      </c>
      <c r="AN231" s="58" t="e">
        <f>VLOOKUP($A231,'S48'!$C:$BQ,40,0)</f>
        <v>#N/A</v>
      </c>
      <c r="AO231" s="58" t="e">
        <f>VLOOKUP($A231,'S48'!$C:$BQ,22,0)</f>
        <v>#N/A</v>
      </c>
      <c r="AP231" s="66" t="e">
        <f>VLOOKUP($A231,'S48'!$C:$BQ,29,0)</f>
        <v>#N/A</v>
      </c>
      <c r="AQ231" s="66" t="e">
        <f>VLOOKUP($A231,'S48'!$C:$BQ,30,0)</f>
        <v>#N/A</v>
      </c>
      <c r="AR231" s="66" t="e">
        <f>VLOOKUP($A231,'S48'!$C:$BQ,52,0)</f>
        <v>#N/A</v>
      </c>
      <c r="AS231" s="66" t="e">
        <f>VLOOKUP($A231,'S48'!$C:$BQ,59,0)</f>
        <v>#N/A</v>
      </c>
      <c r="AT231" s="66" t="e">
        <f>VLOOKUP($A231,'S48'!$C:$BQ,60,0)</f>
        <v>#N/A</v>
      </c>
      <c r="AU231" s="58" t="e">
        <f>VLOOKUP($A231,'S49'!$C:$BQ,32,0)</f>
        <v>#N/A</v>
      </c>
      <c r="AV231" s="58" t="e">
        <f>VLOOKUP($A231,'S49'!$C:$BQ,39,0)</f>
        <v>#N/A</v>
      </c>
      <c r="AW231" s="58" t="e">
        <f>VLOOKUP($A231,'S49'!$C:$BQ,40,0)</f>
        <v>#N/A</v>
      </c>
      <c r="AX231" s="58" t="e">
        <f>VLOOKUP($A231,'S49'!$C:$BQ,22,0)</f>
        <v>#N/A</v>
      </c>
      <c r="AY231" s="66" t="e">
        <f>VLOOKUP($A231,'S49'!$C:$BQ,29,0)</f>
        <v>#N/A</v>
      </c>
      <c r="AZ231" s="66" t="e">
        <f>VLOOKUP($A231,'S49'!$C:$BQ,30,0)</f>
        <v>#N/A</v>
      </c>
      <c r="BA231" s="66" t="e">
        <f>VLOOKUP($A231,'S49'!$C:$BQ,52,0)</f>
        <v>#N/A</v>
      </c>
      <c r="BB231" s="66" t="e">
        <f>VLOOKUP($A231,'S49'!$C:$BQ,59,0)</f>
        <v>#N/A</v>
      </c>
      <c r="BC231" s="66" t="e">
        <f>VLOOKUP($A231,'S49'!$C:$BQ,60,0)</f>
        <v>#N/A</v>
      </c>
      <c r="BD231" s="58" t="e">
        <f>VLOOKUP($A231,'S50'!$C:$BQ,32,0)</f>
        <v>#N/A</v>
      </c>
      <c r="BE231" s="58" t="e">
        <f>VLOOKUP($A231,'S50'!$C:$BQ,39,0)</f>
        <v>#N/A</v>
      </c>
      <c r="BF231" s="58" t="e">
        <f>VLOOKUP($A231,'S50'!$C:$BQ,40,0)</f>
        <v>#N/A</v>
      </c>
      <c r="BG231" s="58" t="e">
        <f>VLOOKUP($A231,'S50'!$C:$BQ,22,0)</f>
        <v>#N/A</v>
      </c>
      <c r="BH231" s="66" t="e">
        <f>VLOOKUP($A231,'S50'!$C:$BQ,29,0)</f>
        <v>#N/A</v>
      </c>
      <c r="BI231" s="66" t="e">
        <f>VLOOKUP($A231,'S50'!$C:$BQ,30,0)</f>
        <v>#N/A</v>
      </c>
      <c r="BJ231" s="66" t="e">
        <f>VLOOKUP($A231,'S50'!$C:$BQ,52,0)</f>
        <v>#N/A</v>
      </c>
      <c r="BK231" s="66" t="e">
        <f>VLOOKUP($A231,'S50'!$C:$BQ,59,0)</f>
        <v>#N/A</v>
      </c>
      <c r="BL231" s="66" t="e">
        <f>VLOOKUP($A231,'S50'!$C:$BQ,60,0)</f>
        <v>#N/A</v>
      </c>
    </row>
    <row r="232" spans="1:64" x14ac:dyDescent="0.2">
      <c r="A232" s="57" t="s">
        <v>303</v>
      </c>
      <c r="B232" s="58">
        <f>VLOOKUP($A232,'S0 remplacer avec S44'!$C:$BQ,32,0)</f>
        <v>210</v>
      </c>
      <c r="C232" s="58">
        <f>VLOOKUP($A232,'S0 remplacer avec S44'!$C:$BQ,39,0)</f>
        <v>0</v>
      </c>
      <c r="D232" s="58">
        <f>VLOOKUP($A232,'S0 remplacer avec S44'!$C:$BQ,40,0)</f>
        <v>13</v>
      </c>
      <c r="E232" s="58">
        <f>VLOOKUP($A232,'S0 remplacer avec S44'!$C:$BQ,22,0)</f>
        <v>1879.09563</v>
      </c>
      <c r="F232" s="66">
        <f>VLOOKUP($A232,'S0 remplacer avec S44'!$C:$BQ,29,0)</f>
        <v>0</v>
      </c>
      <c r="G232" s="66">
        <f>VLOOKUP($A232,'S0 remplacer avec S44'!$C:$BQ,30,0)</f>
        <v>141</v>
      </c>
      <c r="H232" s="66">
        <f>VLOOKUP($A232,'S0 remplacer avec S44'!$C:$BQ,52,0)</f>
        <v>123.6</v>
      </c>
      <c r="I232" s="66">
        <f>VLOOKUP($A232,'S0 remplacer avec S44'!$C:$BQ,59,0)</f>
        <v>0</v>
      </c>
      <c r="J232" s="66">
        <f>VLOOKUP($A232,'S0 remplacer avec S44'!$C:$BQ,60,0)</f>
        <v>0</v>
      </c>
      <c r="K232" s="58">
        <f>VLOOKUP($A232,'S45'!$C:$BQ,32,0)</f>
        <v>215</v>
      </c>
      <c r="L232" s="58">
        <f>VLOOKUP($A232,'S45'!$C:$BQ,39,0)</f>
        <v>0</v>
      </c>
      <c r="M232" s="58">
        <f>VLOOKUP($A232,'S45'!$C:$BQ,40,0)</f>
        <v>8</v>
      </c>
      <c r="N232" s="58">
        <f>VLOOKUP($A232,'S45'!$C:$BQ,22,0)</f>
        <v>1937.27088</v>
      </c>
      <c r="O232" s="66">
        <f>VLOOKUP($A232,'S45'!$C:$BQ,29,0)</f>
        <v>0</v>
      </c>
      <c r="P232" s="66">
        <f>VLOOKUP($A232,'S45'!$C:$BQ,30,0)</f>
        <v>83</v>
      </c>
      <c r="Q232" s="66">
        <f>VLOOKUP($A232,'S45'!$C:$BQ,52,0)</f>
        <v>127.6</v>
      </c>
      <c r="R232" s="66">
        <f>VLOOKUP($A232,'S45'!$C:$BQ,59,0)</f>
        <v>0</v>
      </c>
      <c r="S232" s="66">
        <f>VLOOKUP($A232,'S45'!$C:$BQ,60,0)</f>
        <v>0</v>
      </c>
      <c r="T232" s="58">
        <f>VLOOKUP($A232,'S46'!$C:$BQ,32,0)</f>
        <v>218.5</v>
      </c>
      <c r="U232" s="58">
        <f>VLOOKUP($A232,'S46'!$C:$BQ,39,0)</f>
        <v>0</v>
      </c>
      <c r="V232" s="58">
        <f>VLOOKUP($A232,'S46'!$C:$BQ,40,0)</f>
        <v>4</v>
      </c>
      <c r="W232" s="58">
        <f>VLOOKUP($A232,'S46'!$C:$BQ,22,0)</f>
        <v>1941.42091</v>
      </c>
      <c r="X232" s="66">
        <f>VLOOKUP($A232,'S46'!$C:$BQ,29,0)</f>
        <v>0</v>
      </c>
      <c r="Y232" s="66">
        <f>VLOOKUP($A232,'S46'!$C:$BQ,30,0)</f>
        <v>79</v>
      </c>
      <c r="Z232" s="66">
        <f>VLOOKUP($A232,'S46'!$C:$BQ,52,0)</f>
        <v>128.6</v>
      </c>
      <c r="AA232" s="66">
        <f>VLOOKUP($A232,'S46'!$C:$BQ,59,0)</f>
        <v>0</v>
      </c>
      <c r="AB232" s="66">
        <f>VLOOKUP($A232,'S46'!$C:$BQ,60,0)</f>
        <v>0</v>
      </c>
      <c r="AC232" s="58" t="e">
        <f>VLOOKUP($A232,'S47'!$C:$BQ,32,0)</f>
        <v>#N/A</v>
      </c>
      <c r="AD232" s="58" t="e">
        <f>VLOOKUP($A232,'S47'!$C:$BQ,39,0)</f>
        <v>#N/A</v>
      </c>
      <c r="AE232" s="58" t="e">
        <f>VLOOKUP($A232,'S47'!$C:$BQ,40,0)</f>
        <v>#N/A</v>
      </c>
      <c r="AF232" s="58" t="e">
        <f>VLOOKUP($A232,'S47'!$C:$BQ,22,0)</f>
        <v>#N/A</v>
      </c>
      <c r="AG232" s="66" t="e">
        <f>VLOOKUP($A232,'S47'!$C:$BQ,29,0)</f>
        <v>#N/A</v>
      </c>
      <c r="AH232" s="66" t="e">
        <f>VLOOKUP($A232,'S47'!$C:$BQ,30,0)</f>
        <v>#N/A</v>
      </c>
      <c r="AI232" s="66" t="e">
        <f>VLOOKUP($A232,'S47'!$C:$BQ,52,0)</f>
        <v>#N/A</v>
      </c>
      <c r="AJ232" s="66" t="e">
        <f>VLOOKUP($A232,'S47'!$C:$BQ,59,0)</f>
        <v>#N/A</v>
      </c>
      <c r="AK232" s="66" t="e">
        <f>VLOOKUP($A232,'S47'!$C:$BQ,60,0)</f>
        <v>#N/A</v>
      </c>
      <c r="AL232" s="58" t="e">
        <f>VLOOKUP($A232,'S48'!$C:$BQ,32,0)</f>
        <v>#N/A</v>
      </c>
      <c r="AM232" s="58" t="e">
        <f>VLOOKUP($A232,'S48'!$C:$BQ,39,0)</f>
        <v>#N/A</v>
      </c>
      <c r="AN232" s="58" t="e">
        <f>VLOOKUP($A232,'S48'!$C:$BQ,40,0)</f>
        <v>#N/A</v>
      </c>
      <c r="AO232" s="58" t="e">
        <f>VLOOKUP($A232,'S48'!$C:$BQ,22,0)</f>
        <v>#N/A</v>
      </c>
      <c r="AP232" s="66" t="e">
        <f>VLOOKUP($A232,'S48'!$C:$BQ,29,0)</f>
        <v>#N/A</v>
      </c>
      <c r="AQ232" s="66" t="e">
        <f>VLOOKUP($A232,'S48'!$C:$BQ,30,0)</f>
        <v>#N/A</v>
      </c>
      <c r="AR232" s="66" t="e">
        <f>VLOOKUP($A232,'S48'!$C:$BQ,52,0)</f>
        <v>#N/A</v>
      </c>
      <c r="AS232" s="66" t="e">
        <f>VLOOKUP($A232,'S48'!$C:$BQ,59,0)</f>
        <v>#N/A</v>
      </c>
      <c r="AT232" s="66" t="e">
        <f>VLOOKUP($A232,'S48'!$C:$BQ,60,0)</f>
        <v>#N/A</v>
      </c>
      <c r="AU232" s="58" t="e">
        <f>VLOOKUP($A232,'S49'!$C:$BQ,32,0)</f>
        <v>#N/A</v>
      </c>
      <c r="AV232" s="58" t="e">
        <f>VLOOKUP($A232,'S49'!$C:$BQ,39,0)</f>
        <v>#N/A</v>
      </c>
      <c r="AW232" s="58" t="e">
        <f>VLOOKUP($A232,'S49'!$C:$BQ,40,0)</f>
        <v>#N/A</v>
      </c>
      <c r="AX232" s="58" t="e">
        <f>VLOOKUP($A232,'S49'!$C:$BQ,22,0)</f>
        <v>#N/A</v>
      </c>
      <c r="AY232" s="66" t="e">
        <f>VLOOKUP($A232,'S49'!$C:$BQ,29,0)</f>
        <v>#N/A</v>
      </c>
      <c r="AZ232" s="66" t="e">
        <f>VLOOKUP($A232,'S49'!$C:$BQ,30,0)</f>
        <v>#N/A</v>
      </c>
      <c r="BA232" s="66" t="e">
        <f>VLOOKUP($A232,'S49'!$C:$BQ,52,0)</f>
        <v>#N/A</v>
      </c>
      <c r="BB232" s="66" t="e">
        <f>VLOOKUP($A232,'S49'!$C:$BQ,59,0)</f>
        <v>#N/A</v>
      </c>
      <c r="BC232" s="66" t="e">
        <f>VLOOKUP($A232,'S49'!$C:$BQ,60,0)</f>
        <v>#N/A</v>
      </c>
      <c r="BD232" s="58" t="e">
        <f>VLOOKUP($A232,'S50'!$C:$BQ,32,0)</f>
        <v>#N/A</v>
      </c>
      <c r="BE232" s="58" t="e">
        <f>VLOOKUP($A232,'S50'!$C:$BQ,39,0)</f>
        <v>#N/A</v>
      </c>
      <c r="BF232" s="58" t="e">
        <f>VLOOKUP($A232,'S50'!$C:$BQ,40,0)</f>
        <v>#N/A</v>
      </c>
      <c r="BG232" s="58" t="e">
        <f>VLOOKUP($A232,'S50'!$C:$BQ,22,0)</f>
        <v>#N/A</v>
      </c>
      <c r="BH232" s="66" t="e">
        <f>VLOOKUP($A232,'S50'!$C:$BQ,29,0)</f>
        <v>#N/A</v>
      </c>
      <c r="BI232" s="66" t="e">
        <f>VLOOKUP($A232,'S50'!$C:$BQ,30,0)</f>
        <v>#N/A</v>
      </c>
      <c r="BJ232" s="66" t="e">
        <f>VLOOKUP($A232,'S50'!$C:$BQ,52,0)</f>
        <v>#N/A</v>
      </c>
      <c r="BK232" s="66" t="e">
        <f>VLOOKUP($A232,'S50'!$C:$BQ,59,0)</f>
        <v>#N/A</v>
      </c>
      <c r="BL232" s="66" t="e">
        <f>VLOOKUP($A232,'S50'!$C:$BQ,60,0)</f>
        <v>#N/A</v>
      </c>
    </row>
    <row r="233" spans="1:64" x14ac:dyDescent="0.2">
      <c r="A233" s="57" t="s">
        <v>304</v>
      </c>
      <c r="B233" s="58">
        <f>VLOOKUP($A233,'S0 remplacer avec S44'!$C:$BQ,32,0)</f>
        <v>138.30000000000001</v>
      </c>
      <c r="C233" s="58">
        <f>VLOOKUP($A233,'S0 remplacer avec S44'!$C:$BQ,39,0)</f>
        <v>67</v>
      </c>
      <c r="D233" s="58">
        <f>VLOOKUP($A233,'S0 remplacer avec S44'!$C:$BQ,40,0)</f>
        <v>108</v>
      </c>
      <c r="E233" s="58">
        <f>VLOOKUP($A233,'S0 remplacer avec S44'!$C:$BQ,22,0)</f>
        <v>1229.027525</v>
      </c>
      <c r="F233" s="66">
        <f>VLOOKUP($A233,'S0 remplacer avec S44'!$C:$BQ,29,0)</f>
        <v>631</v>
      </c>
      <c r="G233" s="66">
        <f>VLOOKUP($A233,'S0 remplacer avec S44'!$C:$BQ,30,0)</f>
        <v>1003</v>
      </c>
      <c r="H233" s="66">
        <f>VLOOKUP($A233,'S0 remplacer avec S44'!$C:$BQ,52,0)</f>
        <v>79</v>
      </c>
      <c r="I233" s="66">
        <f>VLOOKUP($A233,'S0 remplacer avec S44'!$C:$BQ,59,0)</f>
        <v>25</v>
      </c>
      <c r="J233" s="66">
        <f>VLOOKUP($A233,'S0 remplacer avec S44'!$C:$BQ,60,0)</f>
        <v>46</v>
      </c>
      <c r="K233" s="58">
        <f>VLOOKUP($A233,'S45'!$C:$BQ,32,0)</f>
        <v>140.30000000000001</v>
      </c>
      <c r="L233" s="58">
        <f>VLOOKUP($A233,'S45'!$C:$BQ,39,0)</f>
        <v>65</v>
      </c>
      <c r="M233" s="58">
        <f>VLOOKUP($A233,'S45'!$C:$BQ,40,0)</f>
        <v>106</v>
      </c>
      <c r="N233" s="58">
        <f>VLOOKUP($A233,'S45'!$C:$BQ,22,0)</f>
        <v>1261.249305</v>
      </c>
      <c r="O233" s="66">
        <f>VLOOKUP($A233,'S45'!$C:$BQ,29,0)</f>
        <v>599</v>
      </c>
      <c r="P233" s="66">
        <f>VLOOKUP($A233,'S45'!$C:$BQ,30,0)</f>
        <v>971</v>
      </c>
      <c r="Q233" s="66">
        <f>VLOOKUP($A233,'S45'!$C:$BQ,52,0)</f>
        <v>80</v>
      </c>
      <c r="R233" s="66">
        <f>VLOOKUP($A233,'S45'!$C:$BQ,59,0)</f>
        <v>24</v>
      </c>
      <c r="S233" s="66">
        <f>VLOOKUP($A233,'S45'!$C:$BQ,60,0)</f>
        <v>45</v>
      </c>
      <c r="T233" s="58">
        <f>VLOOKUP($A233,'S46'!$C:$BQ,32,0)</f>
        <v>140.30000000000001</v>
      </c>
      <c r="U233" s="58">
        <f>VLOOKUP($A233,'S46'!$C:$BQ,39,0)</f>
        <v>65</v>
      </c>
      <c r="V233" s="58">
        <f>VLOOKUP($A233,'S46'!$C:$BQ,40,0)</f>
        <v>106</v>
      </c>
      <c r="W233" s="58">
        <f>VLOOKUP($A233,'S46'!$C:$BQ,22,0)</f>
        <v>1261.8269250000001</v>
      </c>
      <c r="X233" s="66">
        <f>VLOOKUP($A233,'S46'!$C:$BQ,29,0)</f>
        <v>598</v>
      </c>
      <c r="Y233" s="66">
        <f>VLOOKUP($A233,'S46'!$C:$BQ,30,0)</f>
        <v>970</v>
      </c>
      <c r="Z233" s="66">
        <f>VLOOKUP($A233,'S46'!$C:$BQ,52,0)</f>
        <v>84</v>
      </c>
      <c r="AA233" s="66">
        <f>VLOOKUP($A233,'S46'!$C:$BQ,59,0)</f>
        <v>20</v>
      </c>
      <c r="AB233" s="66">
        <f>VLOOKUP($A233,'S46'!$C:$BQ,60,0)</f>
        <v>41</v>
      </c>
      <c r="AC233" s="58" t="e">
        <f>VLOOKUP($A233,'S47'!$C:$BQ,32,0)</f>
        <v>#N/A</v>
      </c>
      <c r="AD233" s="58" t="e">
        <f>VLOOKUP($A233,'S47'!$C:$BQ,39,0)</f>
        <v>#N/A</v>
      </c>
      <c r="AE233" s="58" t="e">
        <f>VLOOKUP($A233,'S47'!$C:$BQ,40,0)</f>
        <v>#N/A</v>
      </c>
      <c r="AF233" s="58" t="e">
        <f>VLOOKUP($A233,'S47'!$C:$BQ,22,0)</f>
        <v>#N/A</v>
      </c>
      <c r="AG233" s="66" t="e">
        <f>VLOOKUP($A233,'S47'!$C:$BQ,29,0)</f>
        <v>#N/A</v>
      </c>
      <c r="AH233" s="66" t="e">
        <f>VLOOKUP($A233,'S47'!$C:$BQ,30,0)</f>
        <v>#N/A</v>
      </c>
      <c r="AI233" s="66" t="e">
        <f>VLOOKUP($A233,'S47'!$C:$BQ,52,0)</f>
        <v>#N/A</v>
      </c>
      <c r="AJ233" s="66" t="e">
        <f>VLOOKUP($A233,'S47'!$C:$BQ,59,0)</f>
        <v>#N/A</v>
      </c>
      <c r="AK233" s="66" t="e">
        <f>VLOOKUP($A233,'S47'!$C:$BQ,60,0)</f>
        <v>#N/A</v>
      </c>
      <c r="AL233" s="58" t="e">
        <f>VLOOKUP($A233,'S48'!$C:$BQ,32,0)</f>
        <v>#N/A</v>
      </c>
      <c r="AM233" s="58" t="e">
        <f>VLOOKUP($A233,'S48'!$C:$BQ,39,0)</f>
        <v>#N/A</v>
      </c>
      <c r="AN233" s="58" t="e">
        <f>VLOOKUP($A233,'S48'!$C:$BQ,40,0)</f>
        <v>#N/A</v>
      </c>
      <c r="AO233" s="58" t="e">
        <f>VLOOKUP($A233,'S48'!$C:$BQ,22,0)</f>
        <v>#N/A</v>
      </c>
      <c r="AP233" s="66" t="e">
        <f>VLOOKUP($A233,'S48'!$C:$BQ,29,0)</f>
        <v>#N/A</v>
      </c>
      <c r="AQ233" s="66" t="e">
        <f>VLOOKUP($A233,'S48'!$C:$BQ,30,0)</f>
        <v>#N/A</v>
      </c>
      <c r="AR233" s="66" t="e">
        <f>VLOOKUP($A233,'S48'!$C:$BQ,52,0)</f>
        <v>#N/A</v>
      </c>
      <c r="AS233" s="66" t="e">
        <f>VLOOKUP($A233,'S48'!$C:$BQ,59,0)</f>
        <v>#N/A</v>
      </c>
      <c r="AT233" s="66" t="e">
        <f>VLOOKUP($A233,'S48'!$C:$BQ,60,0)</f>
        <v>#N/A</v>
      </c>
      <c r="AU233" s="58" t="e">
        <f>VLOOKUP($A233,'S49'!$C:$BQ,32,0)</f>
        <v>#N/A</v>
      </c>
      <c r="AV233" s="58" t="e">
        <f>VLOOKUP($A233,'S49'!$C:$BQ,39,0)</f>
        <v>#N/A</v>
      </c>
      <c r="AW233" s="58" t="e">
        <f>VLOOKUP($A233,'S49'!$C:$BQ,40,0)</f>
        <v>#N/A</v>
      </c>
      <c r="AX233" s="58" t="e">
        <f>VLOOKUP($A233,'S49'!$C:$BQ,22,0)</f>
        <v>#N/A</v>
      </c>
      <c r="AY233" s="66" t="e">
        <f>VLOOKUP($A233,'S49'!$C:$BQ,29,0)</f>
        <v>#N/A</v>
      </c>
      <c r="AZ233" s="66" t="e">
        <f>VLOOKUP($A233,'S49'!$C:$BQ,30,0)</f>
        <v>#N/A</v>
      </c>
      <c r="BA233" s="66" t="e">
        <f>VLOOKUP($A233,'S49'!$C:$BQ,52,0)</f>
        <v>#N/A</v>
      </c>
      <c r="BB233" s="66" t="e">
        <f>VLOOKUP($A233,'S49'!$C:$BQ,59,0)</f>
        <v>#N/A</v>
      </c>
      <c r="BC233" s="66" t="e">
        <f>VLOOKUP($A233,'S49'!$C:$BQ,60,0)</f>
        <v>#N/A</v>
      </c>
      <c r="BD233" s="58" t="e">
        <f>VLOOKUP($A233,'S50'!$C:$BQ,32,0)</f>
        <v>#N/A</v>
      </c>
      <c r="BE233" s="58" t="e">
        <f>VLOOKUP($A233,'S50'!$C:$BQ,39,0)</f>
        <v>#N/A</v>
      </c>
      <c r="BF233" s="58" t="e">
        <f>VLOOKUP($A233,'S50'!$C:$BQ,40,0)</f>
        <v>#N/A</v>
      </c>
      <c r="BG233" s="58" t="e">
        <f>VLOOKUP($A233,'S50'!$C:$BQ,22,0)</f>
        <v>#N/A</v>
      </c>
      <c r="BH233" s="66" t="e">
        <f>VLOOKUP($A233,'S50'!$C:$BQ,29,0)</f>
        <v>#N/A</v>
      </c>
      <c r="BI233" s="66" t="e">
        <f>VLOOKUP($A233,'S50'!$C:$BQ,30,0)</f>
        <v>#N/A</v>
      </c>
      <c r="BJ233" s="66" t="e">
        <f>VLOOKUP($A233,'S50'!$C:$BQ,52,0)</f>
        <v>#N/A</v>
      </c>
      <c r="BK233" s="66" t="e">
        <f>VLOOKUP($A233,'S50'!$C:$BQ,59,0)</f>
        <v>#N/A</v>
      </c>
      <c r="BL233" s="66" t="e">
        <f>VLOOKUP($A233,'S50'!$C:$BQ,60,0)</f>
        <v>#N/A</v>
      </c>
    </row>
    <row r="234" spans="1:64" x14ac:dyDescent="0.2">
      <c r="A234" s="57" t="s">
        <v>305</v>
      </c>
      <c r="B234" s="58">
        <f>VLOOKUP($A234,'S0 remplacer avec S44'!$C:$BQ,32,0)</f>
        <v>181.5</v>
      </c>
      <c r="C234" s="58">
        <f>VLOOKUP($A234,'S0 remplacer avec S44'!$C:$BQ,39,0)</f>
        <v>0</v>
      </c>
      <c r="D234" s="58">
        <f>VLOOKUP($A234,'S0 remplacer avec S44'!$C:$BQ,40,0)</f>
        <v>35</v>
      </c>
      <c r="E234" s="58">
        <f>VLOOKUP($A234,'S0 remplacer avec S44'!$C:$BQ,22,0)</f>
        <v>1640.8411599999999</v>
      </c>
      <c r="F234" s="66">
        <f>VLOOKUP($A234,'S0 remplacer avec S44'!$C:$BQ,29,0)</f>
        <v>0</v>
      </c>
      <c r="G234" s="66">
        <f>VLOOKUP($A234,'S0 remplacer avec S44'!$C:$BQ,30,0)</f>
        <v>323</v>
      </c>
      <c r="H234" s="66">
        <f>VLOOKUP($A234,'S0 remplacer avec S44'!$C:$BQ,52,0)</f>
        <v>131.6</v>
      </c>
      <c r="I234" s="66">
        <f>VLOOKUP($A234,'S0 remplacer avec S44'!$C:$BQ,59,0)</f>
        <v>0</v>
      </c>
      <c r="J234" s="66">
        <f>VLOOKUP($A234,'S0 remplacer avec S44'!$C:$BQ,60,0)</f>
        <v>0</v>
      </c>
      <c r="K234" s="58">
        <f>VLOOKUP($A234,'S45'!$C:$BQ,32,0)</f>
        <v>181.5</v>
      </c>
      <c r="L234" s="58">
        <f>VLOOKUP($A234,'S45'!$C:$BQ,39,0)</f>
        <v>0</v>
      </c>
      <c r="M234" s="58">
        <f>VLOOKUP($A234,'S45'!$C:$BQ,40,0)</f>
        <v>35</v>
      </c>
      <c r="N234" s="58">
        <f>VLOOKUP($A234,'S45'!$C:$BQ,22,0)</f>
        <v>1644.2448199999999</v>
      </c>
      <c r="O234" s="66">
        <f>VLOOKUP($A234,'S45'!$C:$BQ,29,0)</f>
        <v>0</v>
      </c>
      <c r="P234" s="66">
        <f>VLOOKUP($A234,'S45'!$C:$BQ,30,0)</f>
        <v>320</v>
      </c>
      <c r="Q234" s="66">
        <f>VLOOKUP($A234,'S45'!$C:$BQ,52,0)</f>
        <v>131.6</v>
      </c>
      <c r="R234" s="66">
        <f>VLOOKUP($A234,'S45'!$C:$BQ,59,0)</f>
        <v>0</v>
      </c>
      <c r="S234" s="66">
        <f>VLOOKUP($A234,'S45'!$C:$BQ,60,0)</f>
        <v>0</v>
      </c>
      <c r="T234" s="58">
        <f>VLOOKUP($A234,'S46'!$C:$BQ,32,0)</f>
        <v>181.5</v>
      </c>
      <c r="U234" s="58">
        <f>VLOOKUP($A234,'S46'!$C:$BQ,39,0)</f>
        <v>0</v>
      </c>
      <c r="V234" s="58">
        <f>VLOOKUP($A234,'S46'!$C:$BQ,40,0)</f>
        <v>35</v>
      </c>
      <c r="W234" s="58">
        <f>VLOOKUP($A234,'S46'!$C:$BQ,22,0)</f>
        <v>1652.8358499999999</v>
      </c>
      <c r="X234" s="66">
        <f>VLOOKUP($A234,'S46'!$C:$BQ,29,0)</f>
        <v>0</v>
      </c>
      <c r="Y234" s="66">
        <f>VLOOKUP($A234,'S46'!$C:$BQ,30,0)</f>
        <v>312</v>
      </c>
      <c r="Z234" s="66">
        <f>VLOOKUP($A234,'S46'!$C:$BQ,52,0)</f>
        <v>131.6</v>
      </c>
      <c r="AA234" s="66">
        <f>VLOOKUP($A234,'S46'!$C:$BQ,59,0)</f>
        <v>0</v>
      </c>
      <c r="AB234" s="66">
        <f>VLOOKUP($A234,'S46'!$C:$BQ,60,0)</f>
        <v>0</v>
      </c>
      <c r="AC234" s="58" t="e">
        <f>VLOOKUP($A234,'S47'!$C:$BQ,32,0)</f>
        <v>#N/A</v>
      </c>
      <c r="AD234" s="58" t="e">
        <f>VLOOKUP($A234,'S47'!$C:$BQ,39,0)</f>
        <v>#N/A</v>
      </c>
      <c r="AE234" s="58" t="e">
        <f>VLOOKUP($A234,'S47'!$C:$BQ,40,0)</f>
        <v>#N/A</v>
      </c>
      <c r="AF234" s="58" t="e">
        <f>VLOOKUP($A234,'S47'!$C:$BQ,22,0)</f>
        <v>#N/A</v>
      </c>
      <c r="AG234" s="66" t="e">
        <f>VLOOKUP($A234,'S47'!$C:$BQ,29,0)</f>
        <v>#N/A</v>
      </c>
      <c r="AH234" s="66" t="e">
        <f>VLOOKUP($A234,'S47'!$C:$BQ,30,0)</f>
        <v>#N/A</v>
      </c>
      <c r="AI234" s="66" t="e">
        <f>VLOOKUP($A234,'S47'!$C:$BQ,52,0)</f>
        <v>#N/A</v>
      </c>
      <c r="AJ234" s="66" t="e">
        <f>VLOOKUP($A234,'S47'!$C:$BQ,59,0)</f>
        <v>#N/A</v>
      </c>
      <c r="AK234" s="66" t="e">
        <f>VLOOKUP($A234,'S47'!$C:$BQ,60,0)</f>
        <v>#N/A</v>
      </c>
      <c r="AL234" s="58" t="e">
        <f>VLOOKUP($A234,'S48'!$C:$BQ,32,0)</f>
        <v>#N/A</v>
      </c>
      <c r="AM234" s="58" t="e">
        <f>VLOOKUP($A234,'S48'!$C:$BQ,39,0)</f>
        <v>#N/A</v>
      </c>
      <c r="AN234" s="58" t="e">
        <f>VLOOKUP($A234,'S48'!$C:$BQ,40,0)</f>
        <v>#N/A</v>
      </c>
      <c r="AO234" s="58" t="e">
        <f>VLOOKUP($A234,'S48'!$C:$BQ,22,0)</f>
        <v>#N/A</v>
      </c>
      <c r="AP234" s="66" t="e">
        <f>VLOOKUP($A234,'S48'!$C:$BQ,29,0)</f>
        <v>#N/A</v>
      </c>
      <c r="AQ234" s="66" t="e">
        <f>VLOOKUP($A234,'S48'!$C:$BQ,30,0)</f>
        <v>#N/A</v>
      </c>
      <c r="AR234" s="66" t="e">
        <f>VLOOKUP($A234,'S48'!$C:$BQ,52,0)</f>
        <v>#N/A</v>
      </c>
      <c r="AS234" s="66" t="e">
        <f>VLOOKUP($A234,'S48'!$C:$BQ,59,0)</f>
        <v>#N/A</v>
      </c>
      <c r="AT234" s="66" t="e">
        <f>VLOOKUP($A234,'S48'!$C:$BQ,60,0)</f>
        <v>#N/A</v>
      </c>
      <c r="AU234" s="58" t="e">
        <f>VLOOKUP($A234,'S49'!$C:$BQ,32,0)</f>
        <v>#N/A</v>
      </c>
      <c r="AV234" s="58" t="e">
        <f>VLOOKUP($A234,'S49'!$C:$BQ,39,0)</f>
        <v>#N/A</v>
      </c>
      <c r="AW234" s="58" t="e">
        <f>VLOOKUP($A234,'S49'!$C:$BQ,40,0)</f>
        <v>#N/A</v>
      </c>
      <c r="AX234" s="58" t="e">
        <f>VLOOKUP($A234,'S49'!$C:$BQ,22,0)</f>
        <v>#N/A</v>
      </c>
      <c r="AY234" s="66" t="e">
        <f>VLOOKUP($A234,'S49'!$C:$BQ,29,0)</f>
        <v>#N/A</v>
      </c>
      <c r="AZ234" s="66" t="e">
        <f>VLOOKUP($A234,'S49'!$C:$BQ,30,0)</f>
        <v>#N/A</v>
      </c>
      <c r="BA234" s="66" t="e">
        <f>VLOOKUP($A234,'S49'!$C:$BQ,52,0)</f>
        <v>#N/A</v>
      </c>
      <c r="BB234" s="66" t="e">
        <f>VLOOKUP($A234,'S49'!$C:$BQ,59,0)</f>
        <v>#N/A</v>
      </c>
      <c r="BC234" s="66" t="e">
        <f>VLOOKUP($A234,'S49'!$C:$BQ,60,0)</f>
        <v>#N/A</v>
      </c>
      <c r="BD234" s="58" t="e">
        <f>VLOOKUP($A234,'S50'!$C:$BQ,32,0)</f>
        <v>#N/A</v>
      </c>
      <c r="BE234" s="58" t="e">
        <f>VLOOKUP($A234,'S50'!$C:$BQ,39,0)</f>
        <v>#N/A</v>
      </c>
      <c r="BF234" s="58" t="e">
        <f>VLOOKUP($A234,'S50'!$C:$BQ,40,0)</f>
        <v>#N/A</v>
      </c>
      <c r="BG234" s="58" t="e">
        <f>VLOOKUP($A234,'S50'!$C:$BQ,22,0)</f>
        <v>#N/A</v>
      </c>
      <c r="BH234" s="66" t="e">
        <f>VLOOKUP($A234,'S50'!$C:$BQ,29,0)</f>
        <v>#N/A</v>
      </c>
      <c r="BI234" s="66" t="e">
        <f>VLOOKUP($A234,'S50'!$C:$BQ,30,0)</f>
        <v>#N/A</v>
      </c>
      <c r="BJ234" s="66" t="e">
        <f>VLOOKUP($A234,'S50'!$C:$BQ,52,0)</f>
        <v>#N/A</v>
      </c>
      <c r="BK234" s="66" t="e">
        <f>VLOOKUP($A234,'S50'!$C:$BQ,59,0)</f>
        <v>#N/A</v>
      </c>
      <c r="BL234" s="66" t="e">
        <f>VLOOKUP($A234,'S50'!$C:$BQ,60,0)</f>
        <v>#N/A</v>
      </c>
    </row>
    <row r="235" spans="1:64" x14ac:dyDescent="0.2">
      <c r="A235" s="57" t="s">
        <v>306</v>
      </c>
      <c r="B235" s="58">
        <f>VLOOKUP($A235,'S0 remplacer avec S44'!$C:$BQ,32,0)</f>
        <v>525.79999999999995</v>
      </c>
      <c r="C235" s="58">
        <f>VLOOKUP($A235,'S0 remplacer avec S44'!$C:$BQ,39,0)</f>
        <v>54</v>
      </c>
      <c r="D235" s="58">
        <f>VLOOKUP($A235,'S0 remplacer avec S44'!$C:$BQ,40,0)</f>
        <v>170</v>
      </c>
      <c r="E235" s="58">
        <f>VLOOKUP($A235,'S0 remplacer avec S44'!$C:$BQ,22,0)</f>
        <v>5144.4683949999999</v>
      </c>
      <c r="F235" s="66">
        <f>VLOOKUP($A235,'S0 remplacer avec S44'!$C:$BQ,29,0)</f>
        <v>128</v>
      </c>
      <c r="G235" s="66">
        <f>VLOOKUP($A235,'S0 remplacer avec S44'!$C:$BQ,30,0)</f>
        <v>1183</v>
      </c>
      <c r="H235" s="66">
        <f>VLOOKUP($A235,'S0 remplacer avec S44'!$C:$BQ,52,0)</f>
        <v>356</v>
      </c>
      <c r="I235" s="66">
        <f>VLOOKUP($A235,'S0 remplacer avec S44'!$C:$BQ,59,0)</f>
        <v>0</v>
      </c>
      <c r="J235" s="66">
        <f>VLOOKUP($A235,'S0 remplacer avec S44'!$C:$BQ,60,0)</f>
        <v>0</v>
      </c>
      <c r="K235" s="58">
        <f>VLOOKUP($A235,'S45'!$C:$BQ,32,0)</f>
        <v>550.29999999999995</v>
      </c>
      <c r="L235" s="58">
        <f>VLOOKUP($A235,'S45'!$C:$BQ,39,0)</f>
        <v>30</v>
      </c>
      <c r="M235" s="58">
        <f>VLOOKUP($A235,'S45'!$C:$BQ,40,0)</f>
        <v>146</v>
      </c>
      <c r="N235" s="58">
        <f>VLOOKUP($A235,'S45'!$C:$BQ,22,0)</f>
        <v>5286.7493850000001</v>
      </c>
      <c r="O235" s="66">
        <f>VLOOKUP($A235,'S45'!$C:$BQ,29,0)</f>
        <v>0</v>
      </c>
      <c r="P235" s="66">
        <f>VLOOKUP($A235,'S45'!$C:$BQ,30,0)</f>
        <v>1041</v>
      </c>
      <c r="Q235" s="66">
        <f>VLOOKUP($A235,'S45'!$C:$BQ,52,0)</f>
        <v>362</v>
      </c>
      <c r="R235" s="66">
        <f>VLOOKUP($A235,'S45'!$C:$BQ,59,0)</f>
        <v>0</v>
      </c>
      <c r="S235" s="66">
        <f>VLOOKUP($A235,'S45'!$C:$BQ,60,0)</f>
        <v>0</v>
      </c>
      <c r="T235" s="58">
        <f>VLOOKUP($A235,'S46'!$C:$BQ,32,0)</f>
        <v>551.79999999999995</v>
      </c>
      <c r="U235" s="58">
        <f>VLOOKUP($A235,'S46'!$C:$BQ,39,0)</f>
        <v>28</v>
      </c>
      <c r="V235" s="58">
        <f>VLOOKUP($A235,'S46'!$C:$BQ,40,0)</f>
        <v>144</v>
      </c>
      <c r="W235" s="58">
        <f>VLOOKUP($A235,'S46'!$C:$BQ,22,0)</f>
        <v>5320.7460350000001</v>
      </c>
      <c r="X235" s="66">
        <f>VLOOKUP($A235,'S46'!$C:$BQ,29,0)</f>
        <v>0</v>
      </c>
      <c r="Y235" s="66">
        <f>VLOOKUP($A235,'S46'!$C:$BQ,30,0)</f>
        <v>1007</v>
      </c>
      <c r="Z235" s="66">
        <f>VLOOKUP($A235,'S46'!$C:$BQ,52,0)</f>
        <v>363</v>
      </c>
      <c r="AA235" s="66">
        <f>VLOOKUP($A235,'S46'!$C:$BQ,59,0)</f>
        <v>0</v>
      </c>
      <c r="AB235" s="66">
        <f>VLOOKUP($A235,'S46'!$C:$BQ,60,0)</f>
        <v>0</v>
      </c>
      <c r="AC235" s="58" t="e">
        <f>VLOOKUP($A235,'S47'!$C:$BQ,32,0)</f>
        <v>#N/A</v>
      </c>
      <c r="AD235" s="58" t="e">
        <f>VLOOKUP($A235,'S47'!$C:$BQ,39,0)</f>
        <v>#N/A</v>
      </c>
      <c r="AE235" s="58" t="e">
        <f>VLOOKUP($A235,'S47'!$C:$BQ,40,0)</f>
        <v>#N/A</v>
      </c>
      <c r="AF235" s="58" t="e">
        <f>VLOOKUP($A235,'S47'!$C:$BQ,22,0)</f>
        <v>#N/A</v>
      </c>
      <c r="AG235" s="66" t="e">
        <f>VLOOKUP($A235,'S47'!$C:$BQ,29,0)</f>
        <v>#N/A</v>
      </c>
      <c r="AH235" s="66" t="e">
        <f>VLOOKUP($A235,'S47'!$C:$BQ,30,0)</f>
        <v>#N/A</v>
      </c>
      <c r="AI235" s="66" t="e">
        <f>VLOOKUP($A235,'S47'!$C:$BQ,52,0)</f>
        <v>#N/A</v>
      </c>
      <c r="AJ235" s="66" t="e">
        <f>VLOOKUP($A235,'S47'!$C:$BQ,59,0)</f>
        <v>#N/A</v>
      </c>
      <c r="AK235" s="66" t="e">
        <f>VLOOKUP($A235,'S47'!$C:$BQ,60,0)</f>
        <v>#N/A</v>
      </c>
      <c r="AL235" s="58" t="e">
        <f>VLOOKUP($A235,'S48'!$C:$BQ,32,0)</f>
        <v>#N/A</v>
      </c>
      <c r="AM235" s="58" t="e">
        <f>VLOOKUP($A235,'S48'!$C:$BQ,39,0)</f>
        <v>#N/A</v>
      </c>
      <c r="AN235" s="58" t="e">
        <f>VLOOKUP($A235,'S48'!$C:$BQ,40,0)</f>
        <v>#N/A</v>
      </c>
      <c r="AO235" s="58" t="e">
        <f>VLOOKUP($A235,'S48'!$C:$BQ,22,0)</f>
        <v>#N/A</v>
      </c>
      <c r="AP235" s="66" t="e">
        <f>VLOOKUP($A235,'S48'!$C:$BQ,29,0)</f>
        <v>#N/A</v>
      </c>
      <c r="AQ235" s="66" t="e">
        <f>VLOOKUP($A235,'S48'!$C:$BQ,30,0)</f>
        <v>#N/A</v>
      </c>
      <c r="AR235" s="66" t="e">
        <f>VLOOKUP($A235,'S48'!$C:$BQ,52,0)</f>
        <v>#N/A</v>
      </c>
      <c r="AS235" s="66" t="e">
        <f>VLOOKUP($A235,'S48'!$C:$BQ,59,0)</f>
        <v>#N/A</v>
      </c>
      <c r="AT235" s="66" t="e">
        <f>VLOOKUP($A235,'S48'!$C:$BQ,60,0)</f>
        <v>#N/A</v>
      </c>
      <c r="AU235" s="58" t="e">
        <f>VLOOKUP($A235,'S49'!$C:$BQ,32,0)</f>
        <v>#N/A</v>
      </c>
      <c r="AV235" s="58" t="e">
        <f>VLOOKUP($A235,'S49'!$C:$BQ,39,0)</f>
        <v>#N/A</v>
      </c>
      <c r="AW235" s="58" t="e">
        <f>VLOOKUP($A235,'S49'!$C:$BQ,40,0)</f>
        <v>#N/A</v>
      </c>
      <c r="AX235" s="58" t="e">
        <f>VLOOKUP($A235,'S49'!$C:$BQ,22,0)</f>
        <v>#N/A</v>
      </c>
      <c r="AY235" s="66" t="e">
        <f>VLOOKUP($A235,'S49'!$C:$BQ,29,0)</f>
        <v>#N/A</v>
      </c>
      <c r="AZ235" s="66" t="e">
        <f>VLOOKUP($A235,'S49'!$C:$BQ,30,0)</f>
        <v>#N/A</v>
      </c>
      <c r="BA235" s="66" t="e">
        <f>VLOOKUP($A235,'S49'!$C:$BQ,52,0)</f>
        <v>#N/A</v>
      </c>
      <c r="BB235" s="66" t="e">
        <f>VLOOKUP($A235,'S49'!$C:$BQ,59,0)</f>
        <v>#N/A</v>
      </c>
      <c r="BC235" s="66" t="e">
        <f>VLOOKUP($A235,'S49'!$C:$BQ,60,0)</f>
        <v>#N/A</v>
      </c>
      <c r="BD235" s="58" t="e">
        <f>VLOOKUP($A235,'S50'!$C:$BQ,32,0)</f>
        <v>#N/A</v>
      </c>
      <c r="BE235" s="58" t="e">
        <f>VLOOKUP($A235,'S50'!$C:$BQ,39,0)</f>
        <v>#N/A</v>
      </c>
      <c r="BF235" s="58" t="e">
        <f>VLOOKUP($A235,'S50'!$C:$BQ,40,0)</f>
        <v>#N/A</v>
      </c>
      <c r="BG235" s="58" t="e">
        <f>VLOOKUP($A235,'S50'!$C:$BQ,22,0)</f>
        <v>#N/A</v>
      </c>
      <c r="BH235" s="66" t="e">
        <f>VLOOKUP($A235,'S50'!$C:$BQ,29,0)</f>
        <v>#N/A</v>
      </c>
      <c r="BI235" s="66" t="e">
        <f>VLOOKUP($A235,'S50'!$C:$BQ,30,0)</f>
        <v>#N/A</v>
      </c>
      <c r="BJ235" s="66" t="e">
        <f>VLOOKUP($A235,'S50'!$C:$BQ,52,0)</f>
        <v>#N/A</v>
      </c>
      <c r="BK235" s="66" t="e">
        <f>VLOOKUP($A235,'S50'!$C:$BQ,59,0)</f>
        <v>#N/A</v>
      </c>
      <c r="BL235" s="66" t="e">
        <f>VLOOKUP($A235,'S50'!$C:$BQ,60,0)</f>
        <v>#N/A</v>
      </c>
    </row>
    <row r="236" spans="1:64" x14ac:dyDescent="0.2">
      <c r="A236" s="57" t="s">
        <v>307</v>
      </c>
      <c r="B236" s="58">
        <f>VLOOKUP($A236,'S0 remplacer avec S44'!$C:$BQ,32,0)</f>
        <v>85.7</v>
      </c>
      <c r="C236" s="58">
        <f>VLOOKUP($A236,'S0 remplacer avec S44'!$C:$BQ,39,0)</f>
        <v>72</v>
      </c>
      <c r="D236" s="58">
        <f>VLOOKUP($A236,'S0 remplacer avec S44'!$C:$BQ,40,0)</f>
        <v>103</v>
      </c>
      <c r="E236" s="58">
        <f>VLOOKUP($A236,'S0 remplacer avec S44'!$C:$BQ,22,0)</f>
        <v>1639.890635</v>
      </c>
      <c r="F236" s="66">
        <f>VLOOKUP($A236,'S0 remplacer avec S44'!$C:$BQ,29,0)</f>
        <v>0</v>
      </c>
      <c r="G236" s="66">
        <f>VLOOKUP($A236,'S0 remplacer avec S44'!$C:$BQ,30,0)</f>
        <v>76</v>
      </c>
      <c r="H236" s="66">
        <f>VLOOKUP($A236,'S0 remplacer avec S44'!$C:$BQ,52,0)</f>
        <v>87</v>
      </c>
      <c r="I236" s="66">
        <f>VLOOKUP($A236,'S0 remplacer avec S44'!$C:$BQ,59,0)</f>
        <v>0</v>
      </c>
      <c r="J236" s="66">
        <f>VLOOKUP($A236,'S0 remplacer avec S44'!$C:$BQ,60,0)</f>
        <v>9</v>
      </c>
      <c r="K236" s="58">
        <f>VLOOKUP($A236,'S45'!$C:$BQ,32,0)</f>
        <v>87.7</v>
      </c>
      <c r="L236" s="58">
        <f>VLOOKUP($A236,'S45'!$C:$BQ,39,0)</f>
        <v>70</v>
      </c>
      <c r="M236" s="58">
        <f>VLOOKUP($A236,'S45'!$C:$BQ,40,0)</f>
        <v>101</v>
      </c>
      <c r="N236" s="58">
        <f>VLOOKUP($A236,'S45'!$C:$BQ,22,0)</f>
        <v>1667.977535</v>
      </c>
      <c r="O236" s="66">
        <f>VLOOKUP($A236,'S45'!$C:$BQ,29,0)</f>
        <v>0</v>
      </c>
      <c r="P236" s="66">
        <f>VLOOKUP($A236,'S45'!$C:$BQ,30,0)</f>
        <v>48</v>
      </c>
      <c r="Q236" s="66">
        <f>VLOOKUP($A236,'S45'!$C:$BQ,52,0)</f>
        <v>87</v>
      </c>
      <c r="R236" s="66">
        <f>VLOOKUP($A236,'S45'!$C:$BQ,59,0)</f>
        <v>0</v>
      </c>
      <c r="S236" s="66">
        <f>VLOOKUP($A236,'S45'!$C:$BQ,60,0)</f>
        <v>9</v>
      </c>
      <c r="T236" s="58">
        <f>VLOOKUP($A236,'S46'!$C:$BQ,32,0)</f>
        <v>87.7</v>
      </c>
      <c r="U236" s="58">
        <f>VLOOKUP($A236,'S46'!$C:$BQ,39,0)</f>
        <v>70</v>
      </c>
      <c r="V236" s="58">
        <f>VLOOKUP($A236,'S46'!$C:$BQ,40,0)</f>
        <v>101</v>
      </c>
      <c r="W236" s="58">
        <f>VLOOKUP($A236,'S46'!$C:$BQ,22,0)</f>
        <v>1668.197535</v>
      </c>
      <c r="X236" s="66">
        <f>VLOOKUP($A236,'S46'!$C:$BQ,29,0)</f>
        <v>0</v>
      </c>
      <c r="Y236" s="66">
        <f>VLOOKUP($A236,'S46'!$C:$BQ,30,0)</f>
        <v>47</v>
      </c>
      <c r="Z236" s="66">
        <f>VLOOKUP($A236,'S46'!$C:$BQ,52,0)</f>
        <v>87</v>
      </c>
      <c r="AA236" s="66">
        <f>VLOOKUP($A236,'S46'!$C:$BQ,59,0)</f>
        <v>0</v>
      </c>
      <c r="AB236" s="66">
        <f>VLOOKUP($A236,'S46'!$C:$BQ,60,0)</f>
        <v>9</v>
      </c>
      <c r="AC236" s="58" t="e">
        <f>VLOOKUP($A236,'S47'!$C:$BQ,32,0)</f>
        <v>#N/A</v>
      </c>
      <c r="AD236" s="58" t="e">
        <f>VLOOKUP($A236,'S47'!$C:$BQ,39,0)</f>
        <v>#N/A</v>
      </c>
      <c r="AE236" s="58" t="e">
        <f>VLOOKUP($A236,'S47'!$C:$BQ,40,0)</f>
        <v>#N/A</v>
      </c>
      <c r="AF236" s="58" t="e">
        <f>VLOOKUP($A236,'S47'!$C:$BQ,22,0)</f>
        <v>#N/A</v>
      </c>
      <c r="AG236" s="66" t="e">
        <f>VLOOKUP($A236,'S47'!$C:$BQ,29,0)</f>
        <v>#N/A</v>
      </c>
      <c r="AH236" s="66" t="e">
        <f>VLOOKUP($A236,'S47'!$C:$BQ,30,0)</f>
        <v>#N/A</v>
      </c>
      <c r="AI236" s="66" t="e">
        <f>VLOOKUP($A236,'S47'!$C:$BQ,52,0)</f>
        <v>#N/A</v>
      </c>
      <c r="AJ236" s="66" t="e">
        <f>VLOOKUP($A236,'S47'!$C:$BQ,59,0)</f>
        <v>#N/A</v>
      </c>
      <c r="AK236" s="66" t="e">
        <f>VLOOKUP($A236,'S47'!$C:$BQ,60,0)</f>
        <v>#N/A</v>
      </c>
      <c r="AL236" s="58" t="e">
        <f>VLOOKUP($A236,'S48'!$C:$BQ,32,0)</f>
        <v>#N/A</v>
      </c>
      <c r="AM236" s="58" t="e">
        <f>VLOOKUP($A236,'S48'!$C:$BQ,39,0)</f>
        <v>#N/A</v>
      </c>
      <c r="AN236" s="58" t="e">
        <f>VLOOKUP($A236,'S48'!$C:$BQ,40,0)</f>
        <v>#N/A</v>
      </c>
      <c r="AO236" s="58" t="e">
        <f>VLOOKUP($A236,'S48'!$C:$BQ,22,0)</f>
        <v>#N/A</v>
      </c>
      <c r="AP236" s="66" t="e">
        <f>VLOOKUP($A236,'S48'!$C:$BQ,29,0)</f>
        <v>#N/A</v>
      </c>
      <c r="AQ236" s="66" t="e">
        <f>VLOOKUP($A236,'S48'!$C:$BQ,30,0)</f>
        <v>#N/A</v>
      </c>
      <c r="AR236" s="66" t="e">
        <f>VLOOKUP($A236,'S48'!$C:$BQ,52,0)</f>
        <v>#N/A</v>
      </c>
      <c r="AS236" s="66" t="e">
        <f>VLOOKUP($A236,'S48'!$C:$BQ,59,0)</f>
        <v>#N/A</v>
      </c>
      <c r="AT236" s="66" t="e">
        <f>VLOOKUP($A236,'S48'!$C:$BQ,60,0)</f>
        <v>#N/A</v>
      </c>
      <c r="AU236" s="58" t="e">
        <f>VLOOKUP($A236,'S49'!$C:$BQ,32,0)</f>
        <v>#N/A</v>
      </c>
      <c r="AV236" s="58" t="e">
        <f>VLOOKUP($A236,'S49'!$C:$BQ,39,0)</f>
        <v>#N/A</v>
      </c>
      <c r="AW236" s="58" t="e">
        <f>VLOOKUP($A236,'S49'!$C:$BQ,40,0)</f>
        <v>#N/A</v>
      </c>
      <c r="AX236" s="58" t="e">
        <f>VLOOKUP($A236,'S49'!$C:$BQ,22,0)</f>
        <v>#N/A</v>
      </c>
      <c r="AY236" s="66" t="e">
        <f>VLOOKUP($A236,'S49'!$C:$BQ,29,0)</f>
        <v>#N/A</v>
      </c>
      <c r="AZ236" s="66" t="e">
        <f>VLOOKUP($A236,'S49'!$C:$BQ,30,0)</f>
        <v>#N/A</v>
      </c>
      <c r="BA236" s="66" t="e">
        <f>VLOOKUP($A236,'S49'!$C:$BQ,52,0)</f>
        <v>#N/A</v>
      </c>
      <c r="BB236" s="66" t="e">
        <f>VLOOKUP($A236,'S49'!$C:$BQ,59,0)</f>
        <v>#N/A</v>
      </c>
      <c r="BC236" s="66" t="e">
        <f>VLOOKUP($A236,'S49'!$C:$BQ,60,0)</f>
        <v>#N/A</v>
      </c>
      <c r="BD236" s="58" t="e">
        <f>VLOOKUP($A236,'S50'!$C:$BQ,32,0)</f>
        <v>#N/A</v>
      </c>
      <c r="BE236" s="58" t="e">
        <f>VLOOKUP($A236,'S50'!$C:$BQ,39,0)</f>
        <v>#N/A</v>
      </c>
      <c r="BF236" s="58" t="e">
        <f>VLOOKUP($A236,'S50'!$C:$BQ,40,0)</f>
        <v>#N/A</v>
      </c>
      <c r="BG236" s="58" t="e">
        <f>VLOOKUP($A236,'S50'!$C:$BQ,22,0)</f>
        <v>#N/A</v>
      </c>
      <c r="BH236" s="66" t="e">
        <f>VLOOKUP($A236,'S50'!$C:$BQ,29,0)</f>
        <v>#N/A</v>
      </c>
      <c r="BI236" s="66" t="e">
        <f>VLOOKUP($A236,'S50'!$C:$BQ,30,0)</f>
        <v>#N/A</v>
      </c>
      <c r="BJ236" s="66" t="e">
        <f>VLOOKUP($A236,'S50'!$C:$BQ,52,0)</f>
        <v>#N/A</v>
      </c>
      <c r="BK236" s="66" t="e">
        <f>VLOOKUP($A236,'S50'!$C:$BQ,59,0)</f>
        <v>#N/A</v>
      </c>
      <c r="BL236" s="66" t="e">
        <f>VLOOKUP($A236,'S50'!$C:$BQ,60,0)</f>
        <v>#N/A</v>
      </c>
    </row>
    <row r="237" spans="1:64" x14ac:dyDescent="0.2">
      <c r="A237" s="57" t="s">
        <v>308</v>
      </c>
      <c r="B237" s="58">
        <f>VLOOKUP($A237,'S0 remplacer avec S44'!$C:$BQ,32,0)</f>
        <v>96.2</v>
      </c>
      <c r="C237" s="58">
        <f>VLOOKUP($A237,'S0 remplacer avec S44'!$C:$BQ,39,0)</f>
        <v>68</v>
      </c>
      <c r="D237" s="58">
        <f>VLOOKUP($A237,'S0 remplacer avec S44'!$C:$BQ,40,0)</f>
        <v>101</v>
      </c>
      <c r="E237" s="58">
        <f>VLOOKUP($A237,'S0 remplacer avec S44'!$C:$BQ,22,0)</f>
        <v>1076.60023</v>
      </c>
      <c r="F237" s="66">
        <f>VLOOKUP($A237,'S0 remplacer avec S44'!$C:$BQ,29,0)</f>
        <v>414</v>
      </c>
      <c r="G237" s="66">
        <f>VLOOKUP($A237,'S0 remplacer avec S44'!$C:$BQ,30,0)</f>
        <v>712</v>
      </c>
      <c r="H237" s="66">
        <f>VLOOKUP($A237,'S0 remplacer avec S44'!$C:$BQ,52,0)</f>
        <v>72.400000000000006</v>
      </c>
      <c r="I237" s="66">
        <f>VLOOKUP($A237,'S0 remplacer avec S44'!$C:$BQ,59,0)</f>
        <v>11</v>
      </c>
      <c r="J237" s="66">
        <f>VLOOKUP($A237,'S0 remplacer avec S44'!$C:$BQ,60,0)</f>
        <v>28</v>
      </c>
      <c r="K237" s="58">
        <f>VLOOKUP($A237,'S45'!$C:$BQ,32,0)</f>
        <v>96.2</v>
      </c>
      <c r="L237" s="58">
        <f>VLOOKUP($A237,'S45'!$C:$BQ,39,0)</f>
        <v>68</v>
      </c>
      <c r="M237" s="58">
        <f>VLOOKUP($A237,'S45'!$C:$BQ,40,0)</f>
        <v>101</v>
      </c>
      <c r="N237" s="58">
        <f>VLOOKUP($A237,'S45'!$C:$BQ,22,0)</f>
        <v>1076.60023</v>
      </c>
      <c r="O237" s="66">
        <f>VLOOKUP($A237,'S45'!$C:$BQ,29,0)</f>
        <v>414</v>
      </c>
      <c r="P237" s="66">
        <f>VLOOKUP($A237,'S45'!$C:$BQ,30,0)</f>
        <v>712</v>
      </c>
      <c r="Q237" s="66">
        <f>VLOOKUP($A237,'S45'!$C:$BQ,52,0)</f>
        <v>72.400000000000006</v>
      </c>
      <c r="R237" s="66">
        <f>VLOOKUP($A237,'S45'!$C:$BQ,59,0)</f>
        <v>11</v>
      </c>
      <c r="S237" s="66">
        <f>VLOOKUP($A237,'S45'!$C:$BQ,60,0)</f>
        <v>28</v>
      </c>
      <c r="T237" s="58">
        <f>VLOOKUP($A237,'S46'!$C:$BQ,32,0)</f>
        <v>96.2</v>
      </c>
      <c r="U237" s="58">
        <f>VLOOKUP($A237,'S46'!$C:$BQ,39,0)</f>
        <v>68</v>
      </c>
      <c r="V237" s="58">
        <f>VLOOKUP($A237,'S46'!$C:$BQ,40,0)</f>
        <v>101</v>
      </c>
      <c r="W237" s="58">
        <f>VLOOKUP($A237,'S46'!$C:$BQ,22,0)</f>
        <v>1076.60023</v>
      </c>
      <c r="X237" s="66">
        <f>VLOOKUP($A237,'S46'!$C:$BQ,29,0)</f>
        <v>414</v>
      </c>
      <c r="Y237" s="66">
        <f>VLOOKUP($A237,'S46'!$C:$BQ,30,0)</f>
        <v>712</v>
      </c>
      <c r="Z237" s="66">
        <f>VLOOKUP($A237,'S46'!$C:$BQ,52,0)</f>
        <v>72.400000000000006</v>
      </c>
      <c r="AA237" s="66">
        <f>VLOOKUP($A237,'S46'!$C:$BQ,59,0)</f>
        <v>11</v>
      </c>
      <c r="AB237" s="66">
        <f>VLOOKUP($A237,'S46'!$C:$BQ,60,0)</f>
        <v>28</v>
      </c>
      <c r="AC237" s="58" t="e">
        <f>VLOOKUP($A237,'S47'!$C:$BQ,32,0)</f>
        <v>#N/A</v>
      </c>
      <c r="AD237" s="58" t="e">
        <f>VLOOKUP($A237,'S47'!$C:$BQ,39,0)</f>
        <v>#N/A</v>
      </c>
      <c r="AE237" s="58" t="e">
        <f>VLOOKUP($A237,'S47'!$C:$BQ,40,0)</f>
        <v>#N/A</v>
      </c>
      <c r="AF237" s="58" t="e">
        <f>VLOOKUP($A237,'S47'!$C:$BQ,22,0)</f>
        <v>#N/A</v>
      </c>
      <c r="AG237" s="66" t="e">
        <f>VLOOKUP($A237,'S47'!$C:$BQ,29,0)</f>
        <v>#N/A</v>
      </c>
      <c r="AH237" s="66" t="e">
        <f>VLOOKUP($A237,'S47'!$C:$BQ,30,0)</f>
        <v>#N/A</v>
      </c>
      <c r="AI237" s="66" t="e">
        <f>VLOOKUP($A237,'S47'!$C:$BQ,52,0)</f>
        <v>#N/A</v>
      </c>
      <c r="AJ237" s="66" t="e">
        <f>VLOOKUP($A237,'S47'!$C:$BQ,59,0)</f>
        <v>#N/A</v>
      </c>
      <c r="AK237" s="66" t="e">
        <f>VLOOKUP($A237,'S47'!$C:$BQ,60,0)</f>
        <v>#N/A</v>
      </c>
      <c r="AL237" s="58" t="e">
        <f>VLOOKUP($A237,'S48'!$C:$BQ,32,0)</f>
        <v>#N/A</v>
      </c>
      <c r="AM237" s="58" t="e">
        <f>VLOOKUP($A237,'S48'!$C:$BQ,39,0)</f>
        <v>#N/A</v>
      </c>
      <c r="AN237" s="58" t="e">
        <f>VLOOKUP($A237,'S48'!$C:$BQ,40,0)</f>
        <v>#N/A</v>
      </c>
      <c r="AO237" s="58" t="e">
        <f>VLOOKUP($A237,'S48'!$C:$BQ,22,0)</f>
        <v>#N/A</v>
      </c>
      <c r="AP237" s="66" t="e">
        <f>VLOOKUP($A237,'S48'!$C:$BQ,29,0)</f>
        <v>#N/A</v>
      </c>
      <c r="AQ237" s="66" t="e">
        <f>VLOOKUP($A237,'S48'!$C:$BQ,30,0)</f>
        <v>#N/A</v>
      </c>
      <c r="AR237" s="66" t="e">
        <f>VLOOKUP($A237,'S48'!$C:$BQ,52,0)</f>
        <v>#N/A</v>
      </c>
      <c r="AS237" s="66" t="e">
        <f>VLOOKUP($A237,'S48'!$C:$BQ,59,0)</f>
        <v>#N/A</v>
      </c>
      <c r="AT237" s="66" t="e">
        <f>VLOOKUP($A237,'S48'!$C:$BQ,60,0)</f>
        <v>#N/A</v>
      </c>
      <c r="AU237" s="58" t="e">
        <f>VLOOKUP($A237,'S49'!$C:$BQ,32,0)</f>
        <v>#N/A</v>
      </c>
      <c r="AV237" s="58" t="e">
        <f>VLOOKUP($A237,'S49'!$C:$BQ,39,0)</f>
        <v>#N/A</v>
      </c>
      <c r="AW237" s="58" t="e">
        <f>VLOOKUP($A237,'S49'!$C:$BQ,40,0)</f>
        <v>#N/A</v>
      </c>
      <c r="AX237" s="58" t="e">
        <f>VLOOKUP($A237,'S49'!$C:$BQ,22,0)</f>
        <v>#N/A</v>
      </c>
      <c r="AY237" s="66" t="e">
        <f>VLOOKUP($A237,'S49'!$C:$BQ,29,0)</f>
        <v>#N/A</v>
      </c>
      <c r="AZ237" s="66" t="e">
        <f>VLOOKUP($A237,'S49'!$C:$BQ,30,0)</f>
        <v>#N/A</v>
      </c>
      <c r="BA237" s="66" t="e">
        <f>VLOOKUP($A237,'S49'!$C:$BQ,52,0)</f>
        <v>#N/A</v>
      </c>
      <c r="BB237" s="66" t="e">
        <f>VLOOKUP($A237,'S49'!$C:$BQ,59,0)</f>
        <v>#N/A</v>
      </c>
      <c r="BC237" s="66" t="e">
        <f>VLOOKUP($A237,'S49'!$C:$BQ,60,0)</f>
        <v>#N/A</v>
      </c>
      <c r="BD237" s="58" t="e">
        <f>VLOOKUP($A237,'S50'!$C:$BQ,32,0)</f>
        <v>#N/A</v>
      </c>
      <c r="BE237" s="58" t="e">
        <f>VLOOKUP($A237,'S50'!$C:$BQ,39,0)</f>
        <v>#N/A</v>
      </c>
      <c r="BF237" s="58" t="e">
        <f>VLOOKUP($A237,'S50'!$C:$BQ,40,0)</f>
        <v>#N/A</v>
      </c>
      <c r="BG237" s="58" t="e">
        <f>VLOOKUP($A237,'S50'!$C:$BQ,22,0)</f>
        <v>#N/A</v>
      </c>
      <c r="BH237" s="66" t="e">
        <f>VLOOKUP($A237,'S50'!$C:$BQ,29,0)</f>
        <v>#N/A</v>
      </c>
      <c r="BI237" s="66" t="e">
        <f>VLOOKUP($A237,'S50'!$C:$BQ,30,0)</f>
        <v>#N/A</v>
      </c>
      <c r="BJ237" s="66" t="e">
        <f>VLOOKUP($A237,'S50'!$C:$BQ,52,0)</f>
        <v>#N/A</v>
      </c>
      <c r="BK237" s="66" t="e">
        <f>VLOOKUP($A237,'S50'!$C:$BQ,59,0)</f>
        <v>#N/A</v>
      </c>
      <c r="BL237" s="66" t="e">
        <f>VLOOKUP($A237,'S50'!$C:$BQ,60,0)</f>
        <v>#N/A</v>
      </c>
    </row>
    <row r="238" spans="1:64" x14ac:dyDescent="0.2">
      <c r="A238" s="57" t="s">
        <v>309</v>
      </c>
      <c r="B238" s="58">
        <f>VLOOKUP($A238,'S0 remplacer avec S44'!$C:$BQ,32,0)</f>
        <v>205.2</v>
      </c>
      <c r="C238" s="58">
        <f>VLOOKUP($A238,'S0 remplacer avec S44'!$C:$BQ,39,0)</f>
        <v>7</v>
      </c>
      <c r="D238" s="58">
        <f>VLOOKUP($A238,'S0 remplacer avec S44'!$C:$BQ,40,0)</f>
        <v>50</v>
      </c>
      <c r="E238" s="58">
        <f>VLOOKUP($A238,'S0 remplacer avec S44'!$C:$BQ,22,0)</f>
        <v>1718.711845</v>
      </c>
      <c r="F238" s="66">
        <f>VLOOKUP($A238,'S0 remplacer avec S44'!$C:$BQ,29,0)</f>
        <v>209</v>
      </c>
      <c r="G238" s="66">
        <f>VLOOKUP($A238,'S0 remplacer avec S44'!$C:$BQ,30,0)</f>
        <v>594</v>
      </c>
      <c r="H238" s="66">
        <f>VLOOKUP($A238,'S0 remplacer avec S44'!$C:$BQ,52,0)</f>
        <v>139</v>
      </c>
      <c r="I238" s="66">
        <f>VLOOKUP($A238,'S0 remplacer avec S44'!$C:$BQ,59,0)</f>
        <v>0</v>
      </c>
      <c r="J238" s="66">
        <f>VLOOKUP($A238,'S0 remplacer avec S44'!$C:$BQ,60,0)</f>
        <v>0</v>
      </c>
      <c r="K238" s="58">
        <f>VLOOKUP($A238,'S45'!$C:$BQ,32,0)</f>
        <v>205.7</v>
      </c>
      <c r="L238" s="58">
        <f>VLOOKUP($A238,'S45'!$C:$BQ,39,0)</f>
        <v>7</v>
      </c>
      <c r="M238" s="58">
        <f>VLOOKUP($A238,'S45'!$C:$BQ,40,0)</f>
        <v>49</v>
      </c>
      <c r="N238" s="58">
        <f>VLOOKUP($A238,'S45'!$C:$BQ,22,0)</f>
        <v>1745.763205</v>
      </c>
      <c r="O238" s="66">
        <f>VLOOKUP($A238,'S45'!$C:$BQ,29,0)</f>
        <v>182</v>
      </c>
      <c r="P238" s="66">
        <f>VLOOKUP($A238,'S45'!$C:$BQ,30,0)</f>
        <v>567</v>
      </c>
      <c r="Q238" s="66">
        <f>VLOOKUP($A238,'S45'!$C:$BQ,52,0)</f>
        <v>140</v>
      </c>
      <c r="R238" s="66">
        <f>VLOOKUP($A238,'S45'!$C:$BQ,59,0)</f>
        <v>0</v>
      </c>
      <c r="S238" s="66">
        <f>VLOOKUP($A238,'S45'!$C:$BQ,60,0)</f>
        <v>0</v>
      </c>
      <c r="T238" s="58">
        <f>VLOOKUP($A238,'S46'!$C:$BQ,32,0)</f>
        <v>207.7</v>
      </c>
      <c r="U238" s="58">
        <f>VLOOKUP($A238,'S46'!$C:$BQ,39,0)</f>
        <v>5</v>
      </c>
      <c r="V238" s="58">
        <f>VLOOKUP($A238,'S46'!$C:$BQ,40,0)</f>
        <v>47</v>
      </c>
      <c r="W238" s="58">
        <f>VLOOKUP($A238,'S46'!$C:$BQ,22,0)</f>
        <v>1748.8745449999999</v>
      </c>
      <c r="X238" s="66">
        <f>VLOOKUP($A238,'S46'!$C:$BQ,29,0)</f>
        <v>179</v>
      </c>
      <c r="Y238" s="66">
        <f>VLOOKUP($A238,'S46'!$C:$BQ,30,0)</f>
        <v>564</v>
      </c>
      <c r="Z238" s="66">
        <f>VLOOKUP($A238,'S46'!$C:$BQ,52,0)</f>
        <v>141</v>
      </c>
      <c r="AA238" s="66">
        <f>VLOOKUP($A238,'S46'!$C:$BQ,59,0)</f>
        <v>0</v>
      </c>
      <c r="AB238" s="66">
        <f>VLOOKUP($A238,'S46'!$C:$BQ,60,0)</f>
        <v>0</v>
      </c>
      <c r="AC238" s="58" t="e">
        <f>VLOOKUP($A238,'S47'!$C:$BQ,32,0)</f>
        <v>#N/A</v>
      </c>
      <c r="AD238" s="58" t="e">
        <f>VLOOKUP($A238,'S47'!$C:$BQ,39,0)</f>
        <v>#N/A</v>
      </c>
      <c r="AE238" s="58" t="e">
        <f>VLOOKUP($A238,'S47'!$C:$BQ,40,0)</f>
        <v>#N/A</v>
      </c>
      <c r="AF238" s="58" t="e">
        <f>VLOOKUP($A238,'S47'!$C:$BQ,22,0)</f>
        <v>#N/A</v>
      </c>
      <c r="AG238" s="66" t="e">
        <f>VLOOKUP($A238,'S47'!$C:$BQ,29,0)</f>
        <v>#N/A</v>
      </c>
      <c r="AH238" s="66" t="e">
        <f>VLOOKUP($A238,'S47'!$C:$BQ,30,0)</f>
        <v>#N/A</v>
      </c>
      <c r="AI238" s="66" t="e">
        <f>VLOOKUP($A238,'S47'!$C:$BQ,52,0)</f>
        <v>#N/A</v>
      </c>
      <c r="AJ238" s="66" t="e">
        <f>VLOOKUP($A238,'S47'!$C:$BQ,59,0)</f>
        <v>#N/A</v>
      </c>
      <c r="AK238" s="66" t="e">
        <f>VLOOKUP($A238,'S47'!$C:$BQ,60,0)</f>
        <v>#N/A</v>
      </c>
      <c r="AL238" s="58" t="e">
        <f>VLOOKUP($A238,'S48'!$C:$BQ,32,0)</f>
        <v>#N/A</v>
      </c>
      <c r="AM238" s="58" t="e">
        <f>VLOOKUP($A238,'S48'!$C:$BQ,39,0)</f>
        <v>#N/A</v>
      </c>
      <c r="AN238" s="58" t="e">
        <f>VLOOKUP($A238,'S48'!$C:$BQ,40,0)</f>
        <v>#N/A</v>
      </c>
      <c r="AO238" s="58" t="e">
        <f>VLOOKUP($A238,'S48'!$C:$BQ,22,0)</f>
        <v>#N/A</v>
      </c>
      <c r="AP238" s="66" t="e">
        <f>VLOOKUP($A238,'S48'!$C:$BQ,29,0)</f>
        <v>#N/A</v>
      </c>
      <c r="AQ238" s="66" t="e">
        <f>VLOOKUP($A238,'S48'!$C:$BQ,30,0)</f>
        <v>#N/A</v>
      </c>
      <c r="AR238" s="66" t="e">
        <f>VLOOKUP($A238,'S48'!$C:$BQ,52,0)</f>
        <v>#N/A</v>
      </c>
      <c r="AS238" s="66" t="e">
        <f>VLOOKUP($A238,'S48'!$C:$BQ,59,0)</f>
        <v>#N/A</v>
      </c>
      <c r="AT238" s="66" t="e">
        <f>VLOOKUP($A238,'S48'!$C:$BQ,60,0)</f>
        <v>#N/A</v>
      </c>
      <c r="AU238" s="58" t="e">
        <f>VLOOKUP($A238,'S49'!$C:$BQ,32,0)</f>
        <v>#N/A</v>
      </c>
      <c r="AV238" s="58" t="e">
        <f>VLOOKUP($A238,'S49'!$C:$BQ,39,0)</f>
        <v>#N/A</v>
      </c>
      <c r="AW238" s="58" t="e">
        <f>VLOOKUP($A238,'S49'!$C:$BQ,40,0)</f>
        <v>#N/A</v>
      </c>
      <c r="AX238" s="58" t="e">
        <f>VLOOKUP($A238,'S49'!$C:$BQ,22,0)</f>
        <v>#N/A</v>
      </c>
      <c r="AY238" s="66" t="e">
        <f>VLOOKUP($A238,'S49'!$C:$BQ,29,0)</f>
        <v>#N/A</v>
      </c>
      <c r="AZ238" s="66" t="e">
        <f>VLOOKUP($A238,'S49'!$C:$BQ,30,0)</f>
        <v>#N/A</v>
      </c>
      <c r="BA238" s="66" t="e">
        <f>VLOOKUP($A238,'S49'!$C:$BQ,52,0)</f>
        <v>#N/A</v>
      </c>
      <c r="BB238" s="66" t="e">
        <f>VLOOKUP($A238,'S49'!$C:$BQ,59,0)</f>
        <v>#N/A</v>
      </c>
      <c r="BC238" s="66" t="e">
        <f>VLOOKUP($A238,'S49'!$C:$BQ,60,0)</f>
        <v>#N/A</v>
      </c>
      <c r="BD238" s="58" t="e">
        <f>VLOOKUP($A238,'S50'!$C:$BQ,32,0)</f>
        <v>#N/A</v>
      </c>
      <c r="BE238" s="58" t="e">
        <f>VLOOKUP($A238,'S50'!$C:$BQ,39,0)</f>
        <v>#N/A</v>
      </c>
      <c r="BF238" s="58" t="e">
        <f>VLOOKUP($A238,'S50'!$C:$BQ,40,0)</f>
        <v>#N/A</v>
      </c>
      <c r="BG238" s="58" t="e">
        <f>VLOOKUP($A238,'S50'!$C:$BQ,22,0)</f>
        <v>#N/A</v>
      </c>
      <c r="BH238" s="66" t="e">
        <f>VLOOKUP($A238,'S50'!$C:$BQ,29,0)</f>
        <v>#N/A</v>
      </c>
      <c r="BI238" s="66" t="e">
        <f>VLOOKUP($A238,'S50'!$C:$BQ,30,0)</f>
        <v>#N/A</v>
      </c>
      <c r="BJ238" s="66" t="e">
        <f>VLOOKUP($A238,'S50'!$C:$BQ,52,0)</f>
        <v>#N/A</v>
      </c>
      <c r="BK238" s="66" t="e">
        <f>VLOOKUP($A238,'S50'!$C:$BQ,59,0)</f>
        <v>#N/A</v>
      </c>
      <c r="BL238" s="66" t="e">
        <f>VLOOKUP($A238,'S50'!$C:$BQ,60,0)</f>
        <v>#N/A</v>
      </c>
    </row>
    <row r="239" spans="1:64" x14ac:dyDescent="0.2">
      <c r="A239" s="57" t="s">
        <v>310</v>
      </c>
      <c r="B239" s="58">
        <f>VLOOKUP($A239,'S0 remplacer avec S44'!$C:$BQ,32,0)</f>
        <v>150.69999999999999</v>
      </c>
      <c r="C239" s="58">
        <f>VLOOKUP($A239,'S0 remplacer avec S44'!$C:$BQ,39,0)</f>
        <v>0</v>
      </c>
      <c r="D239" s="58">
        <f>VLOOKUP($A239,'S0 remplacer avec S44'!$C:$BQ,40,0)</f>
        <v>25</v>
      </c>
      <c r="E239" s="58">
        <f>VLOOKUP($A239,'S0 remplacer avec S44'!$C:$BQ,22,0)</f>
        <v>1304.2176850000001</v>
      </c>
      <c r="F239" s="66">
        <f>VLOOKUP($A239,'S0 remplacer avec S44'!$C:$BQ,29,0)</f>
        <v>24</v>
      </c>
      <c r="G239" s="66">
        <f>VLOOKUP($A239,'S0 remplacer avec S44'!$C:$BQ,30,0)</f>
        <v>290</v>
      </c>
      <c r="H239" s="66">
        <f>VLOOKUP($A239,'S0 remplacer avec S44'!$C:$BQ,52,0)</f>
        <v>109.2</v>
      </c>
      <c r="I239" s="66">
        <f>VLOOKUP($A239,'S0 remplacer avec S44'!$C:$BQ,59,0)</f>
        <v>0</v>
      </c>
      <c r="J239" s="66">
        <f>VLOOKUP($A239,'S0 remplacer avec S44'!$C:$BQ,60,0)</f>
        <v>0</v>
      </c>
      <c r="K239" s="58">
        <f>VLOOKUP($A239,'S45'!$C:$BQ,32,0)</f>
        <v>156.19999999999999</v>
      </c>
      <c r="L239" s="58">
        <f>VLOOKUP($A239,'S45'!$C:$BQ,39,0)</f>
        <v>0</v>
      </c>
      <c r="M239" s="58">
        <f>VLOOKUP($A239,'S45'!$C:$BQ,40,0)</f>
        <v>20</v>
      </c>
      <c r="N239" s="58">
        <f>VLOOKUP($A239,'S45'!$C:$BQ,22,0)</f>
        <v>1311.5705350000001</v>
      </c>
      <c r="O239" s="66">
        <f>VLOOKUP($A239,'S45'!$C:$BQ,29,0)</f>
        <v>17</v>
      </c>
      <c r="P239" s="66">
        <f>VLOOKUP($A239,'S45'!$C:$BQ,30,0)</f>
        <v>283</v>
      </c>
      <c r="Q239" s="66">
        <f>VLOOKUP($A239,'S45'!$C:$BQ,52,0)</f>
        <v>111.2</v>
      </c>
      <c r="R239" s="66">
        <f>VLOOKUP($A239,'S45'!$C:$BQ,59,0)</f>
        <v>0</v>
      </c>
      <c r="S239" s="66">
        <f>VLOOKUP($A239,'S45'!$C:$BQ,60,0)</f>
        <v>0</v>
      </c>
      <c r="T239" s="58">
        <f>VLOOKUP($A239,'S46'!$C:$BQ,32,0)</f>
        <v>154.80000000000001</v>
      </c>
      <c r="U239" s="58">
        <f>VLOOKUP($A239,'S46'!$C:$BQ,39,0)</f>
        <v>0</v>
      </c>
      <c r="V239" s="58">
        <f>VLOOKUP($A239,'S46'!$C:$BQ,40,0)</f>
        <v>21</v>
      </c>
      <c r="W239" s="58">
        <f>VLOOKUP($A239,'S46'!$C:$BQ,22,0)</f>
        <v>1301.5187550000001</v>
      </c>
      <c r="X239" s="66">
        <f>VLOOKUP($A239,'S46'!$C:$BQ,29,0)</f>
        <v>27</v>
      </c>
      <c r="Y239" s="66">
        <f>VLOOKUP($A239,'S46'!$C:$BQ,30,0)</f>
        <v>293</v>
      </c>
      <c r="Z239" s="66">
        <f>VLOOKUP($A239,'S46'!$C:$BQ,52,0)</f>
        <v>111.2</v>
      </c>
      <c r="AA239" s="66">
        <f>VLOOKUP($A239,'S46'!$C:$BQ,59,0)</f>
        <v>0</v>
      </c>
      <c r="AB239" s="66">
        <f>VLOOKUP($A239,'S46'!$C:$BQ,60,0)</f>
        <v>0</v>
      </c>
      <c r="AC239" s="58" t="e">
        <f>VLOOKUP($A239,'S47'!$C:$BQ,32,0)</f>
        <v>#N/A</v>
      </c>
      <c r="AD239" s="58" t="e">
        <f>VLOOKUP($A239,'S47'!$C:$BQ,39,0)</f>
        <v>#N/A</v>
      </c>
      <c r="AE239" s="58" t="e">
        <f>VLOOKUP($A239,'S47'!$C:$BQ,40,0)</f>
        <v>#N/A</v>
      </c>
      <c r="AF239" s="58" t="e">
        <f>VLOOKUP($A239,'S47'!$C:$BQ,22,0)</f>
        <v>#N/A</v>
      </c>
      <c r="AG239" s="66" t="e">
        <f>VLOOKUP($A239,'S47'!$C:$BQ,29,0)</f>
        <v>#N/A</v>
      </c>
      <c r="AH239" s="66" t="e">
        <f>VLOOKUP($A239,'S47'!$C:$BQ,30,0)</f>
        <v>#N/A</v>
      </c>
      <c r="AI239" s="66" t="e">
        <f>VLOOKUP($A239,'S47'!$C:$BQ,52,0)</f>
        <v>#N/A</v>
      </c>
      <c r="AJ239" s="66" t="e">
        <f>VLOOKUP($A239,'S47'!$C:$BQ,59,0)</f>
        <v>#N/A</v>
      </c>
      <c r="AK239" s="66" t="e">
        <f>VLOOKUP($A239,'S47'!$C:$BQ,60,0)</f>
        <v>#N/A</v>
      </c>
      <c r="AL239" s="58" t="e">
        <f>VLOOKUP($A239,'S48'!$C:$BQ,32,0)</f>
        <v>#N/A</v>
      </c>
      <c r="AM239" s="58" t="e">
        <f>VLOOKUP($A239,'S48'!$C:$BQ,39,0)</f>
        <v>#N/A</v>
      </c>
      <c r="AN239" s="58" t="e">
        <f>VLOOKUP($A239,'S48'!$C:$BQ,40,0)</f>
        <v>#N/A</v>
      </c>
      <c r="AO239" s="58" t="e">
        <f>VLOOKUP($A239,'S48'!$C:$BQ,22,0)</f>
        <v>#N/A</v>
      </c>
      <c r="AP239" s="66" t="e">
        <f>VLOOKUP($A239,'S48'!$C:$BQ,29,0)</f>
        <v>#N/A</v>
      </c>
      <c r="AQ239" s="66" t="e">
        <f>VLOOKUP($A239,'S48'!$C:$BQ,30,0)</f>
        <v>#N/A</v>
      </c>
      <c r="AR239" s="66" t="e">
        <f>VLOOKUP($A239,'S48'!$C:$BQ,52,0)</f>
        <v>#N/A</v>
      </c>
      <c r="AS239" s="66" t="e">
        <f>VLOOKUP($A239,'S48'!$C:$BQ,59,0)</f>
        <v>#N/A</v>
      </c>
      <c r="AT239" s="66" t="e">
        <f>VLOOKUP($A239,'S48'!$C:$BQ,60,0)</f>
        <v>#N/A</v>
      </c>
      <c r="AU239" s="58" t="e">
        <f>VLOOKUP($A239,'S49'!$C:$BQ,32,0)</f>
        <v>#N/A</v>
      </c>
      <c r="AV239" s="58" t="e">
        <f>VLOOKUP($A239,'S49'!$C:$BQ,39,0)</f>
        <v>#N/A</v>
      </c>
      <c r="AW239" s="58" t="e">
        <f>VLOOKUP($A239,'S49'!$C:$BQ,40,0)</f>
        <v>#N/A</v>
      </c>
      <c r="AX239" s="58" t="e">
        <f>VLOOKUP($A239,'S49'!$C:$BQ,22,0)</f>
        <v>#N/A</v>
      </c>
      <c r="AY239" s="66" t="e">
        <f>VLOOKUP($A239,'S49'!$C:$BQ,29,0)</f>
        <v>#N/A</v>
      </c>
      <c r="AZ239" s="66" t="e">
        <f>VLOOKUP($A239,'S49'!$C:$BQ,30,0)</f>
        <v>#N/A</v>
      </c>
      <c r="BA239" s="66" t="e">
        <f>VLOOKUP($A239,'S49'!$C:$BQ,52,0)</f>
        <v>#N/A</v>
      </c>
      <c r="BB239" s="66" t="e">
        <f>VLOOKUP($A239,'S49'!$C:$BQ,59,0)</f>
        <v>#N/A</v>
      </c>
      <c r="BC239" s="66" t="e">
        <f>VLOOKUP($A239,'S49'!$C:$BQ,60,0)</f>
        <v>#N/A</v>
      </c>
      <c r="BD239" s="58" t="e">
        <f>VLOOKUP($A239,'S50'!$C:$BQ,32,0)</f>
        <v>#N/A</v>
      </c>
      <c r="BE239" s="58" t="e">
        <f>VLOOKUP($A239,'S50'!$C:$BQ,39,0)</f>
        <v>#N/A</v>
      </c>
      <c r="BF239" s="58" t="e">
        <f>VLOOKUP($A239,'S50'!$C:$BQ,40,0)</f>
        <v>#N/A</v>
      </c>
      <c r="BG239" s="58" t="e">
        <f>VLOOKUP($A239,'S50'!$C:$BQ,22,0)</f>
        <v>#N/A</v>
      </c>
      <c r="BH239" s="66" t="e">
        <f>VLOOKUP($A239,'S50'!$C:$BQ,29,0)</f>
        <v>#N/A</v>
      </c>
      <c r="BI239" s="66" t="e">
        <f>VLOOKUP($A239,'S50'!$C:$BQ,30,0)</f>
        <v>#N/A</v>
      </c>
      <c r="BJ239" s="66" t="e">
        <f>VLOOKUP($A239,'S50'!$C:$BQ,52,0)</f>
        <v>#N/A</v>
      </c>
      <c r="BK239" s="66" t="e">
        <f>VLOOKUP($A239,'S50'!$C:$BQ,59,0)</f>
        <v>#N/A</v>
      </c>
      <c r="BL239" s="66" t="e">
        <f>VLOOKUP($A239,'S50'!$C:$BQ,60,0)</f>
        <v>#N/A</v>
      </c>
    </row>
    <row r="240" spans="1:64" x14ac:dyDescent="0.2">
      <c r="A240" s="57" t="s">
        <v>311</v>
      </c>
      <c r="B240" s="58">
        <f>VLOOKUP($A240,'S0 remplacer avec S44'!$C:$BQ,32,0)</f>
        <v>117.55</v>
      </c>
      <c r="C240" s="58">
        <f>VLOOKUP($A240,'S0 remplacer avec S44'!$C:$BQ,39,0)</f>
        <v>59</v>
      </c>
      <c r="D240" s="58">
        <f>VLOOKUP($A240,'S0 remplacer avec S44'!$C:$BQ,40,0)</f>
        <v>94</v>
      </c>
      <c r="E240" s="58">
        <f>VLOOKUP($A240,'S0 remplacer avec S44'!$C:$BQ,22,0)</f>
        <v>2007.08969</v>
      </c>
      <c r="F240" s="66">
        <f>VLOOKUP($A240,'S0 remplacer avec S44'!$C:$BQ,29,0)</f>
        <v>0</v>
      </c>
      <c r="G240" s="66">
        <f>VLOOKUP($A240,'S0 remplacer avec S44'!$C:$BQ,30,0)</f>
        <v>0</v>
      </c>
      <c r="H240" s="66">
        <f>VLOOKUP($A240,'S0 remplacer avec S44'!$C:$BQ,52,0)</f>
        <v>94.2</v>
      </c>
      <c r="I240" s="66">
        <f>VLOOKUP($A240,'S0 remplacer avec S44'!$C:$BQ,59,0)</f>
        <v>0</v>
      </c>
      <c r="J240" s="66">
        <f>VLOOKUP($A240,'S0 remplacer avec S44'!$C:$BQ,60,0)</f>
        <v>13</v>
      </c>
      <c r="K240" s="58">
        <f>VLOOKUP($A240,'S45'!$C:$BQ,32,0)</f>
        <v>117.55</v>
      </c>
      <c r="L240" s="58">
        <f>VLOOKUP($A240,'S45'!$C:$BQ,39,0)</f>
        <v>59</v>
      </c>
      <c r="M240" s="58">
        <f>VLOOKUP($A240,'S45'!$C:$BQ,40,0)</f>
        <v>94</v>
      </c>
      <c r="N240" s="58">
        <f>VLOOKUP($A240,'S45'!$C:$BQ,22,0)</f>
        <v>2011.78565</v>
      </c>
      <c r="O240" s="66">
        <f>VLOOKUP($A240,'S45'!$C:$BQ,29,0)</f>
        <v>0</v>
      </c>
      <c r="P240" s="66">
        <f>VLOOKUP($A240,'S45'!$C:$BQ,30,0)</f>
        <v>0</v>
      </c>
      <c r="Q240" s="66">
        <f>VLOOKUP($A240,'S45'!$C:$BQ,52,0)</f>
        <v>98.2</v>
      </c>
      <c r="R240" s="66">
        <f>VLOOKUP($A240,'S45'!$C:$BQ,59,0)</f>
        <v>0</v>
      </c>
      <c r="S240" s="66">
        <f>VLOOKUP($A240,'S45'!$C:$BQ,60,0)</f>
        <v>9</v>
      </c>
      <c r="T240" s="58">
        <f>VLOOKUP($A240,'S46'!$C:$BQ,32,0)</f>
        <v>117.55</v>
      </c>
      <c r="U240" s="58">
        <f>VLOOKUP($A240,'S46'!$C:$BQ,39,0)</f>
        <v>59</v>
      </c>
      <c r="V240" s="58">
        <f>VLOOKUP($A240,'S46'!$C:$BQ,40,0)</f>
        <v>94</v>
      </c>
      <c r="W240" s="58">
        <f>VLOOKUP($A240,'S46'!$C:$BQ,22,0)</f>
        <v>2012.3160700000001</v>
      </c>
      <c r="X240" s="66">
        <f>VLOOKUP($A240,'S46'!$C:$BQ,29,0)</f>
        <v>0</v>
      </c>
      <c r="Y240" s="66">
        <f>VLOOKUP($A240,'S46'!$C:$BQ,30,0)</f>
        <v>0</v>
      </c>
      <c r="Z240" s="66">
        <f>VLOOKUP($A240,'S46'!$C:$BQ,52,0)</f>
        <v>98.2</v>
      </c>
      <c r="AA240" s="66">
        <f>VLOOKUP($A240,'S46'!$C:$BQ,59,0)</f>
        <v>0</v>
      </c>
      <c r="AB240" s="66">
        <f>VLOOKUP($A240,'S46'!$C:$BQ,60,0)</f>
        <v>9</v>
      </c>
      <c r="AC240" s="58" t="e">
        <f>VLOOKUP($A240,'S47'!$C:$BQ,32,0)</f>
        <v>#N/A</v>
      </c>
      <c r="AD240" s="58" t="e">
        <f>VLOOKUP($A240,'S47'!$C:$BQ,39,0)</f>
        <v>#N/A</v>
      </c>
      <c r="AE240" s="58" t="e">
        <f>VLOOKUP($A240,'S47'!$C:$BQ,40,0)</f>
        <v>#N/A</v>
      </c>
      <c r="AF240" s="58" t="e">
        <f>VLOOKUP($A240,'S47'!$C:$BQ,22,0)</f>
        <v>#N/A</v>
      </c>
      <c r="AG240" s="66" t="e">
        <f>VLOOKUP($A240,'S47'!$C:$BQ,29,0)</f>
        <v>#N/A</v>
      </c>
      <c r="AH240" s="66" t="e">
        <f>VLOOKUP($A240,'S47'!$C:$BQ,30,0)</f>
        <v>#N/A</v>
      </c>
      <c r="AI240" s="66" t="e">
        <f>VLOOKUP($A240,'S47'!$C:$BQ,52,0)</f>
        <v>#N/A</v>
      </c>
      <c r="AJ240" s="66" t="e">
        <f>VLOOKUP($A240,'S47'!$C:$BQ,59,0)</f>
        <v>#N/A</v>
      </c>
      <c r="AK240" s="66" t="e">
        <f>VLOOKUP($A240,'S47'!$C:$BQ,60,0)</f>
        <v>#N/A</v>
      </c>
      <c r="AL240" s="58" t="e">
        <f>VLOOKUP($A240,'S48'!$C:$BQ,32,0)</f>
        <v>#N/A</v>
      </c>
      <c r="AM240" s="58" t="e">
        <f>VLOOKUP($A240,'S48'!$C:$BQ,39,0)</f>
        <v>#N/A</v>
      </c>
      <c r="AN240" s="58" t="e">
        <f>VLOOKUP($A240,'S48'!$C:$BQ,40,0)</f>
        <v>#N/A</v>
      </c>
      <c r="AO240" s="58" t="e">
        <f>VLOOKUP($A240,'S48'!$C:$BQ,22,0)</f>
        <v>#N/A</v>
      </c>
      <c r="AP240" s="66" t="e">
        <f>VLOOKUP($A240,'S48'!$C:$BQ,29,0)</f>
        <v>#N/A</v>
      </c>
      <c r="AQ240" s="66" t="e">
        <f>VLOOKUP($A240,'S48'!$C:$BQ,30,0)</f>
        <v>#N/A</v>
      </c>
      <c r="AR240" s="66" t="e">
        <f>VLOOKUP($A240,'S48'!$C:$BQ,52,0)</f>
        <v>#N/A</v>
      </c>
      <c r="AS240" s="66" t="e">
        <f>VLOOKUP($A240,'S48'!$C:$BQ,59,0)</f>
        <v>#N/A</v>
      </c>
      <c r="AT240" s="66" t="e">
        <f>VLOOKUP($A240,'S48'!$C:$BQ,60,0)</f>
        <v>#N/A</v>
      </c>
      <c r="AU240" s="58" t="e">
        <f>VLOOKUP($A240,'S49'!$C:$BQ,32,0)</f>
        <v>#N/A</v>
      </c>
      <c r="AV240" s="58" t="e">
        <f>VLOOKUP($A240,'S49'!$C:$BQ,39,0)</f>
        <v>#N/A</v>
      </c>
      <c r="AW240" s="58" t="e">
        <f>VLOOKUP($A240,'S49'!$C:$BQ,40,0)</f>
        <v>#N/A</v>
      </c>
      <c r="AX240" s="58" t="e">
        <f>VLOOKUP($A240,'S49'!$C:$BQ,22,0)</f>
        <v>#N/A</v>
      </c>
      <c r="AY240" s="66" t="e">
        <f>VLOOKUP($A240,'S49'!$C:$BQ,29,0)</f>
        <v>#N/A</v>
      </c>
      <c r="AZ240" s="66" t="e">
        <f>VLOOKUP($A240,'S49'!$C:$BQ,30,0)</f>
        <v>#N/A</v>
      </c>
      <c r="BA240" s="66" t="e">
        <f>VLOOKUP($A240,'S49'!$C:$BQ,52,0)</f>
        <v>#N/A</v>
      </c>
      <c r="BB240" s="66" t="e">
        <f>VLOOKUP($A240,'S49'!$C:$BQ,59,0)</f>
        <v>#N/A</v>
      </c>
      <c r="BC240" s="66" t="e">
        <f>VLOOKUP($A240,'S49'!$C:$BQ,60,0)</f>
        <v>#N/A</v>
      </c>
      <c r="BD240" s="58" t="e">
        <f>VLOOKUP($A240,'S50'!$C:$BQ,32,0)</f>
        <v>#N/A</v>
      </c>
      <c r="BE240" s="58" t="e">
        <f>VLOOKUP($A240,'S50'!$C:$BQ,39,0)</f>
        <v>#N/A</v>
      </c>
      <c r="BF240" s="58" t="e">
        <f>VLOOKUP($A240,'S50'!$C:$BQ,40,0)</f>
        <v>#N/A</v>
      </c>
      <c r="BG240" s="58" t="e">
        <f>VLOOKUP($A240,'S50'!$C:$BQ,22,0)</f>
        <v>#N/A</v>
      </c>
      <c r="BH240" s="66" t="e">
        <f>VLOOKUP($A240,'S50'!$C:$BQ,29,0)</f>
        <v>#N/A</v>
      </c>
      <c r="BI240" s="66" t="e">
        <f>VLOOKUP($A240,'S50'!$C:$BQ,30,0)</f>
        <v>#N/A</v>
      </c>
      <c r="BJ240" s="66" t="e">
        <f>VLOOKUP($A240,'S50'!$C:$BQ,52,0)</f>
        <v>#N/A</v>
      </c>
      <c r="BK240" s="66" t="e">
        <f>VLOOKUP($A240,'S50'!$C:$BQ,59,0)</f>
        <v>#N/A</v>
      </c>
      <c r="BL240" s="66" t="e">
        <f>VLOOKUP($A240,'S50'!$C:$BQ,60,0)</f>
        <v>#N/A</v>
      </c>
    </row>
    <row r="241" spans="1:64" x14ac:dyDescent="0.2">
      <c r="A241" s="57" t="s">
        <v>312</v>
      </c>
      <c r="B241" s="58">
        <f>VLOOKUP($A241,'S0 remplacer avec S44'!$C:$BQ,32,0)</f>
        <v>170.05</v>
      </c>
      <c r="C241" s="58">
        <f>VLOOKUP($A241,'S0 remplacer avec S44'!$C:$BQ,39,0)</f>
        <v>56</v>
      </c>
      <c r="D241" s="58">
        <f>VLOOKUP($A241,'S0 remplacer avec S44'!$C:$BQ,40,0)</f>
        <v>101</v>
      </c>
      <c r="E241" s="58">
        <f>VLOOKUP($A241,'S0 remplacer avec S44'!$C:$BQ,22,0)</f>
        <v>2013.4589000000001</v>
      </c>
      <c r="F241" s="66">
        <f>VLOOKUP($A241,'S0 remplacer avec S44'!$C:$BQ,29,0)</f>
        <v>37</v>
      </c>
      <c r="G241" s="66">
        <f>VLOOKUP($A241,'S0 remplacer avec S44'!$C:$BQ,30,0)</f>
        <v>448</v>
      </c>
      <c r="H241" s="66">
        <f>VLOOKUP($A241,'S0 remplacer avec S44'!$C:$BQ,52,0)</f>
        <v>117.8</v>
      </c>
      <c r="I241" s="66">
        <f>VLOOKUP($A241,'S0 remplacer avec S44'!$C:$BQ,59,0)</f>
        <v>0</v>
      </c>
      <c r="J241" s="66">
        <f>VLOOKUP($A241,'S0 remplacer avec S44'!$C:$BQ,60,0)</f>
        <v>20</v>
      </c>
      <c r="K241" s="58">
        <f>VLOOKUP($A241,'S45'!$C:$BQ,32,0)</f>
        <v>173.55</v>
      </c>
      <c r="L241" s="58">
        <f>VLOOKUP($A241,'S45'!$C:$BQ,39,0)</f>
        <v>52</v>
      </c>
      <c r="M241" s="58">
        <f>VLOOKUP($A241,'S45'!$C:$BQ,40,0)</f>
        <v>97</v>
      </c>
      <c r="N241" s="58">
        <f>VLOOKUP($A241,'S45'!$C:$BQ,22,0)</f>
        <v>2053.3313600000001</v>
      </c>
      <c r="O241" s="66">
        <f>VLOOKUP($A241,'S45'!$C:$BQ,29,0)</f>
        <v>0</v>
      </c>
      <c r="P241" s="66">
        <f>VLOOKUP($A241,'S45'!$C:$BQ,30,0)</f>
        <v>408</v>
      </c>
      <c r="Q241" s="66">
        <f>VLOOKUP($A241,'S45'!$C:$BQ,52,0)</f>
        <v>118.8</v>
      </c>
      <c r="R241" s="66">
        <f>VLOOKUP($A241,'S45'!$C:$BQ,59,0)</f>
        <v>0</v>
      </c>
      <c r="S241" s="66">
        <f>VLOOKUP($A241,'S45'!$C:$BQ,60,0)</f>
        <v>19</v>
      </c>
      <c r="T241" s="58">
        <f>VLOOKUP($A241,'S46'!$C:$BQ,32,0)</f>
        <v>173.05</v>
      </c>
      <c r="U241" s="58">
        <f>VLOOKUP($A241,'S46'!$C:$BQ,39,0)</f>
        <v>53</v>
      </c>
      <c r="V241" s="58">
        <f>VLOOKUP($A241,'S46'!$C:$BQ,40,0)</f>
        <v>98</v>
      </c>
      <c r="W241" s="58">
        <f>VLOOKUP($A241,'S46'!$C:$BQ,22,0)</f>
        <v>2053.9829800000002</v>
      </c>
      <c r="X241" s="66">
        <f>VLOOKUP($A241,'S46'!$C:$BQ,29,0)</f>
        <v>0</v>
      </c>
      <c r="Y241" s="66">
        <f>VLOOKUP($A241,'S46'!$C:$BQ,30,0)</f>
        <v>407</v>
      </c>
      <c r="Z241" s="66">
        <f>VLOOKUP($A241,'S46'!$C:$BQ,52,0)</f>
        <v>118.8</v>
      </c>
      <c r="AA241" s="66">
        <f>VLOOKUP($A241,'S46'!$C:$BQ,59,0)</f>
        <v>0</v>
      </c>
      <c r="AB241" s="66">
        <f>VLOOKUP($A241,'S46'!$C:$BQ,60,0)</f>
        <v>19</v>
      </c>
      <c r="AC241" s="58" t="e">
        <f>VLOOKUP($A241,'S47'!$C:$BQ,32,0)</f>
        <v>#N/A</v>
      </c>
      <c r="AD241" s="58" t="e">
        <f>VLOOKUP($A241,'S47'!$C:$BQ,39,0)</f>
        <v>#N/A</v>
      </c>
      <c r="AE241" s="58" t="e">
        <f>VLOOKUP($A241,'S47'!$C:$BQ,40,0)</f>
        <v>#N/A</v>
      </c>
      <c r="AF241" s="58" t="e">
        <f>VLOOKUP($A241,'S47'!$C:$BQ,22,0)</f>
        <v>#N/A</v>
      </c>
      <c r="AG241" s="66" t="e">
        <f>VLOOKUP($A241,'S47'!$C:$BQ,29,0)</f>
        <v>#N/A</v>
      </c>
      <c r="AH241" s="66" t="e">
        <f>VLOOKUP($A241,'S47'!$C:$BQ,30,0)</f>
        <v>#N/A</v>
      </c>
      <c r="AI241" s="66" t="e">
        <f>VLOOKUP($A241,'S47'!$C:$BQ,52,0)</f>
        <v>#N/A</v>
      </c>
      <c r="AJ241" s="66" t="e">
        <f>VLOOKUP($A241,'S47'!$C:$BQ,59,0)</f>
        <v>#N/A</v>
      </c>
      <c r="AK241" s="66" t="e">
        <f>VLOOKUP($A241,'S47'!$C:$BQ,60,0)</f>
        <v>#N/A</v>
      </c>
      <c r="AL241" s="58" t="e">
        <f>VLOOKUP($A241,'S48'!$C:$BQ,32,0)</f>
        <v>#N/A</v>
      </c>
      <c r="AM241" s="58" t="e">
        <f>VLOOKUP($A241,'S48'!$C:$BQ,39,0)</f>
        <v>#N/A</v>
      </c>
      <c r="AN241" s="58" t="e">
        <f>VLOOKUP($A241,'S48'!$C:$BQ,40,0)</f>
        <v>#N/A</v>
      </c>
      <c r="AO241" s="58" t="e">
        <f>VLOOKUP($A241,'S48'!$C:$BQ,22,0)</f>
        <v>#N/A</v>
      </c>
      <c r="AP241" s="66" t="e">
        <f>VLOOKUP($A241,'S48'!$C:$BQ,29,0)</f>
        <v>#N/A</v>
      </c>
      <c r="AQ241" s="66" t="e">
        <f>VLOOKUP($A241,'S48'!$C:$BQ,30,0)</f>
        <v>#N/A</v>
      </c>
      <c r="AR241" s="66" t="e">
        <f>VLOOKUP($A241,'S48'!$C:$BQ,52,0)</f>
        <v>#N/A</v>
      </c>
      <c r="AS241" s="66" t="e">
        <f>VLOOKUP($A241,'S48'!$C:$BQ,59,0)</f>
        <v>#N/A</v>
      </c>
      <c r="AT241" s="66" t="e">
        <f>VLOOKUP($A241,'S48'!$C:$BQ,60,0)</f>
        <v>#N/A</v>
      </c>
      <c r="AU241" s="58" t="e">
        <f>VLOOKUP($A241,'S49'!$C:$BQ,32,0)</f>
        <v>#N/A</v>
      </c>
      <c r="AV241" s="58" t="e">
        <f>VLOOKUP($A241,'S49'!$C:$BQ,39,0)</f>
        <v>#N/A</v>
      </c>
      <c r="AW241" s="58" t="e">
        <f>VLOOKUP($A241,'S49'!$C:$BQ,40,0)</f>
        <v>#N/A</v>
      </c>
      <c r="AX241" s="58" t="e">
        <f>VLOOKUP($A241,'S49'!$C:$BQ,22,0)</f>
        <v>#N/A</v>
      </c>
      <c r="AY241" s="66" t="e">
        <f>VLOOKUP($A241,'S49'!$C:$BQ,29,0)</f>
        <v>#N/A</v>
      </c>
      <c r="AZ241" s="66" t="e">
        <f>VLOOKUP($A241,'S49'!$C:$BQ,30,0)</f>
        <v>#N/A</v>
      </c>
      <c r="BA241" s="66" t="e">
        <f>VLOOKUP($A241,'S49'!$C:$BQ,52,0)</f>
        <v>#N/A</v>
      </c>
      <c r="BB241" s="66" t="e">
        <f>VLOOKUP($A241,'S49'!$C:$BQ,59,0)</f>
        <v>#N/A</v>
      </c>
      <c r="BC241" s="66" t="e">
        <f>VLOOKUP($A241,'S49'!$C:$BQ,60,0)</f>
        <v>#N/A</v>
      </c>
      <c r="BD241" s="58" t="e">
        <f>VLOOKUP($A241,'S50'!$C:$BQ,32,0)</f>
        <v>#N/A</v>
      </c>
      <c r="BE241" s="58" t="e">
        <f>VLOOKUP($A241,'S50'!$C:$BQ,39,0)</f>
        <v>#N/A</v>
      </c>
      <c r="BF241" s="58" t="e">
        <f>VLOOKUP($A241,'S50'!$C:$BQ,40,0)</f>
        <v>#N/A</v>
      </c>
      <c r="BG241" s="58" t="e">
        <f>VLOOKUP($A241,'S50'!$C:$BQ,22,0)</f>
        <v>#N/A</v>
      </c>
      <c r="BH241" s="66" t="e">
        <f>VLOOKUP($A241,'S50'!$C:$BQ,29,0)</f>
        <v>#N/A</v>
      </c>
      <c r="BI241" s="66" t="e">
        <f>VLOOKUP($A241,'S50'!$C:$BQ,30,0)</f>
        <v>#N/A</v>
      </c>
      <c r="BJ241" s="66" t="e">
        <f>VLOOKUP($A241,'S50'!$C:$BQ,52,0)</f>
        <v>#N/A</v>
      </c>
      <c r="BK241" s="66" t="e">
        <f>VLOOKUP($A241,'S50'!$C:$BQ,59,0)</f>
        <v>#N/A</v>
      </c>
      <c r="BL241" s="66" t="e">
        <f>VLOOKUP($A241,'S50'!$C:$BQ,60,0)</f>
        <v>#N/A</v>
      </c>
    </row>
    <row r="242" spans="1:64" x14ac:dyDescent="0.2">
      <c r="A242" s="57" t="s">
        <v>313</v>
      </c>
      <c r="B242" s="58">
        <f>VLOOKUP($A242,'S0 remplacer avec S44'!$C:$BQ,32,0)</f>
        <v>84.6</v>
      </c>
      <c r="C242" s="58">
        <f>VLOOKUP($A242,'S0 remplacer avec S44'!$C:$BQ,39,0)</f>
        <v>110</v>
      </c>
      <c r="D242" s="58">
        <f>VLOOKUP($A242,'S0 remplacer avec S44'!$C:$BQ,40,0)</f>
        <v>149</v>
      </c>
      <c r="E242" s="58">
        <f>VLOOKUP($A242,'S0 remplacer avec S44'!$C:$BQ,22,0)</f>
        <v>1091.3798200000001</v>
      </c>
      <c r="F242" s="66">
        <f>VLOOKUP($A242,'S0 remplacer avec S44'!$C:$BQ,29,0)</f>
        <v>674</v>
      </c>
      <c r="G242" s="66">
        <f>VLOOKUP($A242,'S0 remplacer avec S44'!$C:$BQ,30,0)</f>
        <v>1027</v>
      </c>
      <c r="H242" s="66">
        <f>VLOOKUP($A242,'S0 remplacer avec S44'!$C:$BQ,52,0)</f>
        <v>92.4</v>
      </c>
      <c r="I242" s="66">
        <f>VLOOKUP($A242,'S0 remplacer avec S44'!$C:$BQ,59,0)</f>
        <v>7</v>
      </c>
      <c r="J242" s="66">
        <f>VLOOKUP($A242,'S0 remplacer avec S44'!$C:$BQ,60,0)</f>
        <v>26</v>
      </c>
      <c r="K242" s="58">
        <f>VLOOKUP($A242,'S45'!$C:$BQ,32,0)</f>
        <v>82.6</v>
      </c>
      <c r="L242" s="58">
        <f>VLOOKUP($A242,'S45'!$C:$BQ,39,0)</f>
        <v>112</v>
      </c>
      <c r="M242" s="58">
        <f>VLOOKUP($A242,'S45'!$C:$BQ,40,0)</f>
        <v>151</v>
      </c>
      <c r="N242" s="58">
        <f>VLOOKUP($A242,'S45'!$C:$BQ,22,0)</f>
        <v>1093.5487700000001</v>
      </c>
      <c r="O242" s="66">
        <f>VLOOKUP($A242,'S45'!$C:$BQ,29,0)</f>
        <v>672</v>
      </c>
      <c r="P242" s="66">
        <f>VLOOKUP($A242,'S45'!$C:$BQ,30,0)</f>
        <v>1025</v>
      </c>
      <c r="Q242" s="66">
        <f>VLOOKUP($A242,'S45'!$C:$BQ,52,0)</f>
        <v>94.4</v>
      </c>
      <c r="R242" s="66">
        <f>VLOOKUP($A242,'S45'!$C:$BQ,59,0)</f>
        <v>5</v>
      </c>
      <c r="S242" s="66">
        <f>VLOOKUP($A242,'S45'!$C:$BQ,60,0)</f>
        <v>24</v>
      </c>
      <c r="T242" s="58">
        <f>VLOOKUP($A242,'S46'!$C:$BQ,32,0)</f>
        <v>82.6</v>
      </c>
      <c r="U242" s="58">
        <f>VLOOKUP($A242,'S46'!$C:$BQ,39,0)</f>
        <v>112</v>
      </c>
      <c r="V242" s="58">
        <f>VLOOKUP($A242,'S46'!$C:$BQ,40,0)</f>
        <v>151</v>
      </c>
      <c r="W242" s="58">
        <f>VLOOKUP($A242,'S46'!$C:$BQ,22,0)</f>
        <v>1095.18487</v>
      </c>
      <c r="X242" s="66">
        <f>VLOOKUP($A242,'S46'!$C:$BQ,29,0)</f>
        <v>670</v>
      </c>
      <c r="Y242" s="66">
        <f>VLOOKUP($A242,'S46'!$C:$BQ,30,0)</f>
        <v>1023</v>
      </c>
      <c r="Z242" s="66">
        <f>VLOOKUP($A242,'S46'!$C:$BQ,52,0)</f>
        <v>94.4</v>
      </c>
      <c r="AA242" s="66">
        <f>VLOOKUP($A242,'S46'!$C:$BQ,59,0)</f>
        <v>5</v>
      </c>
      <c r="AB242" s="66">
        <f>VLOOKUP($A242,'S46'!$C:$BQ,60,0)</f>
        <v>24</v>
      </c>
      <c r="AC242" s="58" t="e">
        <f>VLOOKUP($A242,'S47'!$C:$BQ,32,0)</f>
        <v>#N/A</v>
      </c>
      <c r="AD242" s="58" t="e">
        <f>VLOOKUP($A242,'S47'!$C:$BQ,39,0)</f>
        <v>#N/A</v>
      </c>
      <c r="AE242" s="58" t="e">
        <f>VLOOKUP($A242,'S47'!$C:$BQ,40,0)</f>
        <v>#N/A</v>
      </c>
      <c r="AF242" s="58" t="e">
        <f>VLOOKUP($A242,'S47'!$C:$BQ,22,0)</f>
        <v>#N/A</v>
      </c>
      <c r="AG242" s="66" t="e">
        <f>VLOOKUP($A242,'S47'!$C:$BQ,29,0)</f>
        <v>#N/A</v>
      </c>
      <c r="AH242" s="66" t="e">
        <f>VLOOKUP($A242,'S47'!$C:$BQ,30,0)</f>
        <v>#N/A</v>
      </c>
      <c r="AI242" s="66" t="e">
        <f>VLOOKUP($A242,'S47'!$C:$BQ,52,0)</f>
        <v>#N/A</v>
      </c>
      <c r="AJ242" s="66" t="e">
        <f>VLOOKUP($A242,'S47'!$C:$BQ,59,0)</f>
        <v>#N/A</v>
      </c>
      <c r="AK242" s="66" t="e">
        <f>VLOOKUP($A242,'S47'!$C:$BQ,60,0)</f>
        <v>#N/A</v>
      </c>
      <c r="AL242" s="58" t="e">
        <f>VLOOKUP($A242,'S48'!$C:$BQ,32,0)</f>
        <v>#N/A</v>
      </c>
      <c r="AM242" s="58" t="e">
        <f>VLOOKUP($A242,'S48'!$C:$BQ,39,0)</f>
        <v>#N/A</v>
      </c>
      <c r="AN242" s="58" t="e">
        <f>VLOOKUP($A242,'S48'!$C:$BQ,40,0)</f>
        <v>#N/A</v>
      </c>
      <c r="AO242" s="58" t="e">
        <f>VLOOKUP($A242,'S48'!$C:$BQ,22,0)</f>
        <v>#N/A</v>
      </c>
      <c r="AP242" s="66" t="e">
        <f>VLOOKUP($A242,'S48'!$C:$BQ,29,0)</f>
        <v>#N/A</v>
      </c>
      <c r="AQ242" s="66" t="e">
        <f>VLOOKUP($A242,'S48'!$C:$BQ,30,0)</f>
        <v>#N/A</v>
      </c>
      <c r="AR242" s="66" t="e">
        <f>VLOOKUP($A242,'S48'!$C:$BQ,52,0)</f>
        <v>#N/A</v>
      </c>
      <c r="AS242" s="66" t="e">
        <f>VLOOKUP($A242,'S48'!$C:$BQ,59,0)</f>
        <v>#N/A</v>
      </c>
      <c r="AT242" s="66" t="e">
        <f>VLOOKUP($A242,'S48'!$C:$BQ,60,0)</f>
        <v>#N/A</v>
      </c>
      <c r="AU242" s="58" t="e">
        <f>VLOOKUP($A242,'S49'!$C:$BQ,32,0)</f>
        <v>#N/A</v>
      </c>
      <c r="AV242" s="58" t="e">
        <f>VLOOKUP($A242,'S49'!$C:$BQ,39,0)</f>
        <v>#N/A</v>
      </c>
      <c r="AW242" s="58" t="e">
        <f>VLOOKUP($A242,'S49'!$C:$BQ,40,0)</f>
        <v>#N/A</v>
      </c>
      <c r="AX242" s="58" t="e">
        <f>VLOOKUP($A242,'S49'!$C:$BQ,22,0)</f>
        <v>#N/A</v>
      </c>
      <c r="AY242" s="66" t="e">
        <f>VLOOKUP($A242,'S49'!$C:$BQ,29,0)</f>
        <v>#N/A</v>
      </c>
      <c r="AZ242" s="66" t="e">
        <f>VLOOKUP($A242,'S49'!$C:$BQ,30,0)</f>
        <v>#N/A</v>
      </c>
      <c r="BA242" s="66" t="e">
        <f>VLOOKUP($A242,'S49'!$C:$BQ,52,0)</f>
        <v>#N/A</v>
      </c>
      <c r="BB242" s="66" t="e">
        <f>VLOOKUP($A242,'S49'!$C:$BQ,59,0)</f>
        <v>#N/A</v>
      </c>
      <c r="BC242" s="66" t="e">
        <f>VLOOKUP($A242,'S49'!$C:$BQ,60,0)</f>
        <v>#N/A</v>
      </c>
      <c r="BD242" s="58" t="e">
        <f>VLOOKUP($A242,'S50'!$C:$BQ,32,0)</f>
        <v>#N/A</v>
      </c>
      <c r="BE242" s="58" t="e">
        <f>VLOOKUP($A242,'S50'!$C:$BQ,39,0)</f>
        <v>#N/A</v>
      </c>
      <c r="BF242" s="58" t="e">
        <f>VLOOKUP($A242,'S50'!$C:$BQ,40,0)</f>
        <v>#N/A</v>
      </c>
      <c r="BG242" s="58" t="e">
        <f>VLOOKUP($A242,'S50'!$C:$BQ,22,0)</f>
        <v>#N/A</v>
      </c>
      <c r="BH242" s="66" t="e">
        <f>VLOOKUP($A242,'S50'!$C:$BQ,29,0)</f>
        <v>#N/A</v>
      </c>
      <c r="BI242" s="66" t="e">
        <f>VLOOKUP($A242,'S50'!$C:$BQ,30,0)</f>
        <v>#N/A</v>
      </c>
      <c r="BJ242" s="66" t="e">
        <f>VLOOKUP($A242,'S50'!$C:$BQ,52,0)</f>
        <v>#N/A</v>
      </c>
      <c r="BK242" s="66" t="e">
        <f>VLOOKUP($A242,'S50'!$C:$BQ,59,0)</f>
        <v>#N/A</v>
      </c>
      <c r="BL242" s="66" t="e">
        <f>VLOOKUP($A242,'S50'!$C:$BQ,60,0)</f>
        <v>#N/A</v>
      </c>
    </row>
    <row r="243" spans="1:64" x14ac:dyDescent="0.2">
      <c r="A243" s="57" t="s">
        <v>314</v>
      </c>
      <c r="B243" s="58">
        <f>VLOOKUP($A243,'S0 remplacer avec S44'!$C:$BQ,32,0)</f>
        <v>319.25</v>
      </c>
      <c r="C243" s="58">
        <f>VLOOKUP($A243,'S0 remplacer avec S44'!$C:$BQ,39,0)</f>
        <v>60</v>
      </c>
      <c r="D243" s="58">
        <f>VLOOKUP($A243,'S0 remplacer avec S44'!$C:$BQ,40,0)</f>
        <v>136</v>
      </c>
      <c r="E243" s="58">
        <f>VLOOKUP($A243,'S0 remplacer avec S44'!$C:$BQ,22,0)</f>
        <v>3495.6385449999998</v>
      </c>
      <c r="F243" s="66">
        <f>VLOOKUP($A243,'S0 remplacer avec S44'!$C:$BQ,29,0)</f>
        <v>0</v>
      </c>
      <c r="G243" s="66">
        <f>VLOOKUP($A243,'S0 remplacer avec S44'!$C:$BQ,30,0)</f>
        <v>639</v>
      </c>
      <c r="H243" s="66">
        <f>VLOOKUP($A243,'S0 remplacer avec S44'!$C:$BQ,52,0)</f>
        <v>215.2</v>
      </c>
      <c r="I243" s="66">
        <f>VLOOKUP($A243,'S0 remplacer avec S44'!$C:$BQ,59,0)</f>
        <v>0</v>
      </c>
      <c r="J243" s="66">
        <f>VLOOKUP($A243,'S0 remplacer avec S44'!$C:$BQ,60,0)</f>
        <v>16</v>
      </c>
      <c r="K243" s="58">
        <f>VLOOKUP($A243,'S45'!$C:$BQ,32,0)</f>
        <v>326.75</v>
      </c>
      <c r="L243" s="58">
        <f>VLOOKUP($A243,'S45'!$C:$BQ,39,0)</f>
        <v>53</v>
      </c>
      <c r="M243" s="58">
        <f>VLOOKUP($A243,'S45'!$C:$BQ,40,0)</f>
        <v>128</v>
      </c>
      <c r="N243" s="58">
        <f>VLOOKUP($A243,'S45'!$C:$BQ,22,0)</f>
        <v>3540.284095</v>
      </c>
      <c r="O243" s="66">
        <f>VLOOKUP($A243,'S45'!$C:$BQ,29,0)</f>
        <v>0</v>
      </c>
      <c r="P243" s="66">
        <f>VLOOKUP($A243,'S45'!$C:$BQ,30,0)</f>
        <v>594</v>
      </c>
      <c r="Q243" s="66">
        <f>VLOOKUP($A243,'S45'!$C:$BQ,52,0)</f>
        <v>220.2</v>
      </c>
      <c r="R243" s="66">
        <f>VLOOKUP($A243,'S45'!$C:$BQ,59,0)</f>
        <v>0</v>
      </c>
      <c r="S243" s="66">
        <f>VLOOKUP($A243,'S45'!$C:$BQ,60,0)</f>
        <v>11</v>
      </c>
      <c r="T243" s="58">
        <f>VLOOKUP($A243,'S46'!$C:$BQ,32,0)</f>
        <v>328.75</v>
      </c>
      <c r="U243" s="58">
        <f>VLOOKUP($A243,'S46'!$C:$BQ,39,0)</f>
        <v>51</v>
      </c>
      <c r="V243" s="58">
        <f>VLOOKUP($A243,'S46'!$C:$BQ,40,0)</f>
        <v>126</v>
      </c>
      <c r="W243" s="58">
        <f>VLOOKUP($A243,'S46'!$C:$BQ,22,0)</f>
        <v>3544.4366150000001</v>
      </c>
      <c r="X243" s="66">
        <f>VLOOKUP($A243,'S46'!$C:$BQ,29,0)</f>
        <v>0</v>
      </c>
      <c r="Y243" s="66">
        <f>VLOOKUP($A243,'S46'!$C:$BQ,30,0)</f>
        <v>590</v>
      </c>
      <c r="Z243" s="66">
        <f>VLOOKUP($A243,'S46'!$C:$BQ,52,0)</f>
        <v>221.2</v>
      </c>
      <c r="AA243" s="66">
        <f>VLOOKUP($A243,'S46'!$C:$BQ,59,0)</f>
        <v>0</v>
      </c>
      <c r="AB243" s="66">
        <f>VLOOKUP($A243,'S46'!$C:$BQ,60,0)</f>
        <v>10</v>
      </c>
      <c r="AC243" s="58" t="e">
        <f>VLOOKUP($A243,'S47'!$C:$BQ,32,0)</f>
        <v>#N/A</v>
      </c>
      <c r="AD243" s="58" t="e">
        <f>VLOOKUP($A243,'S47'!$C:$BQ,39,0)</f>
        <v>#N/A</v>
      </c>
      <c r="AE243" s="58" t="e">
        <f>VLOOKUP($A243,'S47'!$C:$BQ,40,0)</f>
        <v>#N/A</v>
      </c>
      <c r="AF243" s="58" t="e">
        <f>VLOOKUP($A243,'S47'!$C:$BQ,22,0)</f>
        <v>#N/A</v>
      </c>
      <c r="AG243" s="66" t="e">
        <f>VLOOKUP($A243,'S47'!$C:$BQ,29,0)</f>
        <v>#N/A</v>
      </c>
      <c r="AH243" s="66" t="e">
        <f>VLOOKUP($A243,'S47'!$C:$BQ,30,0)</f>
        <v>#N/A</v>
      </c>
      <c r="AI243" s="66" t="e">
        <f>VLOOKUP($A243,'S47'!$C:$BQ,52,0)</f>
        <v>#N/A</v>
      </c>
      <c r="AJ243" s="66" t="e">
        <f>VLOOKUP($A243,'S47'!$C:$BQ,59,0)</f>
        <v>#N/A</v>
      </c>
      <c r="AK243" s="66" t="e">
        <f>VLOOKUP($A243,'S47'!$C:$BQ,60,0)</f>
        <v>#N/A</v>
      </c>
      <c r="AL243" s="58" t="e">
        <f>VLOOKUP($A243,'S48'!$C:$BQ,32,0)</f>
        <v>#N/A</v>
      </c>
      <c r="AM243" s="58" t="e">
        <f>VLOOKUP($A243,'S48'!$C:$BQ,39,0)</f>
        <v>#N/A</v>
      </c>
      <c r="AN243" s="58" t="e">
        <f>VLOOKUP($A243,'S48'!$C:$BQ,40,0)</f>
        <v>#N/A</v>
      </c>
      <c r="AO243" s="58" t="e">
        <f>VLOOKUP($A243,'S48'!$C:$BQ,22,0)</f>
        <v>#N/A</v>
      </c>
      <c r="AP243" s="66" t="e">
        <f>VLOOKUP($A243,'S48'!$C:$BQ,29,0)</f>
        <v>#N/A</v>
      </c>
      <c r="AQ243" s="66" t="e">
        <f>VLOOKUP($A243,'S48'!$C:$BQ,30,0)</f>
        <v>#N/A</v>
      </c>
      <c r="AR243" s="66" t="e">
        <f>VLOOKUP($A243,'S48'!$C:$BQ,52,0)</f>
        <v>#N/A</v>
      </c>
      <c r="AS243" s="66" t="e">
        <f>VLOOKUP($A243,'S48'!$C:$BQ,59,0)</f>
        <v>#N/A</v>
      </c>
      <c r="AT243" s="66" t="e">
        <f>VLOOKUP($A243,'S48'!$C:$BQ,60,0)</f>
        <v>#N/A</v>
      </c>
      <c r="AU243" s="58" t="e">
        <f>VLOOKUP($A243,'S49'!$C:$BQ,32,0)</f>
        <v>#N/A</v>
      </c>
      <c r="AV243" s="58" t="e">
        <f>VLOOKUP($A243,'S49'!$C:$BQ,39,0)</f>
        <v>#N/A</v>
      </c>
      <c r="AW243" s="58" t="e">
        <f>VLOOKUP($A243,'S49'!$C:$BQ,40,0)</f>
        <v>#N/A</v>
      </c>
      <c r="AX243" s="58" t="e">
        <f>VLOOKUP($A243,'S49'!$C:$BQ,22,0)</f>
        <v>#N/A</v>
      </c>
      <c r="AY243" s="66" t="e">
        <f>VLOOKUP($A243,'S49'!$C:$BQ,29,0)</f>
        <v>#N/A</v>
      </c>
      <c r="AZ243" s="66" t="e">
        <f>VLOOKUP($A243,'S49'!$C:$BQ,30,0)</f>
        <v>#N/A</v>
      </c>
      <c r="BA243" s="66" t="e">
        <f>VLOOKUP($A243,'S49'!$C:$BQ,52,0)</f>
        <v>#N/A</v>
      </c>
      <c r="BB243" s="66" t="e">
        <f>VLOOKUP($A243,'S49'!$C:$BQ,59,0)</f>
        <v>#N/A</v>
      </c>
      <c r="BC243" s="66" t="e">
        <f>VLOOKUP($A243,'S49'!$C:$BQ,60,0)</f>
        <v>#N/A</v>
      </c>
      <c r="BD243" s="58" t="e">
        <f>VLOOKUP($A243,'S50'!$C:$BQ,32,0)</f>
        <v>#N/A</v>
      </c>
      <c r="BE243" s="58" t="e">
        <f>VLOOKUP($A243,'S50'!$C:$BQ,39,0)</f>
        <v>#N/A</v>
      </c>
      <c r="BF243" s="58" t="e">
        <f>VLOOKUP($A243,'S50'!$C:$BQ,40,0)</f>
        <v>#N/A</v>
      </c>
      <c r="BG243" s="58" t="e">
        <f>VLOOKUP($A243,'S50'!$C:$BQ,22,0)</f>
        <v>#N/A</v>
      </c>
      <c r="BH243" s="66" t="e">
        <f>VLOOKUP($A243,'S50'!$C:$BQ,29,0)</f>
        <v>#N/A</v>
      </c>
      <c r="BI243" s="66" t="e">
        <f>VLOOKUP($A243,'S50'!$C:$BQ,30,0)</f>
        <v>#N/A</v>
      </c>
      <c r="BJ243" s="66" t="e">
        <f>VLOOKUP($A243,'S50'!$C:$BQ,52,0)</f>
        <v>#N/A</v>
      </c>
      <c r="BK243" s="66" t="e">
        <f>VLOOKUP($A243,'S50'!$C:$BQ,59,0)</f>
        <v>#N/A</v>
      </c>
      <c r="BL243" s="66" t="e">
        <f>VLOOKUP($A243,'S50'!$C:$BQ,60,0)</f>
        <v>#N/A</v>
      </c>
    </row>
    <row r="244" spans="1:64" x14ac:dyDescent="0.2">
      <c r="A244" s="57" t="s">
        <v>315</v>
      </c>
      <c r="B244" s="58">
        <f>VLOOKUP($A244,'S0 remplacer avec S44'!$C:$BQ,32,0)</f>
        <v>279.89999999999998</v>
      </c>
      <c r="C244" s="58">
        <f>VLOOKUP($A244,'S0 remplacer avec S44'!$C:$BQ,39,0)</f>
        <v>260</v>
      </c>
      <c r="D244" s="58">
        <f>VLOOKUP($A244,'S0 remplacer avec S44'!$C:$BQ,40,0)</f>
        <v>367</v>
      </c>
      <c r="E244" s="58">
        <f>VLOOKUP($A244,'S0 remplacer avec S44'!$C:$BQ,22,0)</f>
        <v>4687.2063950000002</v>
      </c>
      <c r="F244" s="66">
        <f>VLOOKUP($A244,'S0 remplacer avec S44'!$C:$BQ,29,0)</f>
        <v>216</v>
      </c>
      <c r="G244" s="66">
        <f>VLOOKUP($A244,'S0 remplacer avec S44'!$C:$BQ,30,0)</f>
        <v>1197</v>
      </c>
      <c r="H244" s="66">
        <f>VLOOKUP($A244,'S0 remplacer avec S44'!$C:$BQ,52,0)</f>
        <v>245.6</v>
      </c>
      <c r="I244" s="66">
        <f>VLOOKUP($A244,'S0 remplacer avec S44'!$C:$BQ,59,0)</f>
        <v>29</v>
      </c>
      <c r="J244" s="66">
        <f>VLOOKUP($A244,'S0 remplacer avec S44'!$C:$BQ,60,0)</f>
        <v>83</v>
      </c>
      <c r="K244" s="58">
        <f>VLOOKUP($A244,'S45'!$C:$BQ,32,0)</f>
        <v>281.39999999999998</v>
      </c>
      <c r="L244" s="58">
        <f>VLOOKUP($A244,'S45'!$C:$BQ,39,0)</f>
        <v>258</v>
      </c>
      <c r="M244" s="58">
        <f>VLOOKUP($A244,'S45'!$C:$BQ,40,0)</f>
        <v>366</v>
      </c>
      <c r="N244" s="58">
        <f>VLOOKUP($A244,'S45'!$C:$BQ,22,0)</f>
        <v>4750.6509349999997</v>
      </c>
      <c r="O244" s="66">
        <f>VLOOKUP($A244,'S45'!$C:$BQ,29,0)</f>
        <v>153</v>
      </c>
      <c r="P244" s="66">
        <f>VLOOKUP($A244,'S45'!$C:$BQ,30,0)</f>
        <v>1133</v>
      </c>
      <c r="Q244" s="66">
        <f>VLOOKUP($A244,'S45'!$C:$BQ,52,0)</f>
        <v>246.6</v>
      </c>
      <c r="R244" s="66">
        <f>VLOOKUP($A244,'S45'!$C:$BQ,59,0)</f>
        <v>28</v>
      </c>
      <c r="S244" s="66">
        <f>VLOOKUP($A244,'S45'!$C:$BQ,60,0)</f>
        <v>82</v>
      </c>
      <c r="T244" s="58">
        <f>VLOOKUP($A244,'S46'!$C:$BQ,32,0)</f>
        <v>281.89999999999998</v>
      </c>
      <c r="U244" s="58">
        <f>VLOOKUP($A244,'S46'!$C:$BQ,39,0)</f>
        <v>258</v>
      </c>
      <c r="V244" s="58">
        <f>VLOOKUP($A244,'S46'!$C:$BQ,40,0)</f>
        <v>365</v>
      </c>
      <c r="W244" s="58">
        <f>VLOOKUP($A244,'S46'!$C:$BQ,22,0)</f>
        <v>4778.2725549999996</v>
      </c>
      <c r="X244" s="66">
        <f>VLOOKUP($A244,'S46'!$C:$BQ,29,0)</f>
        <v>125</v>
      </c>
      <c r="Y244" s="66">
        <f>VLOOKUP($A244,'S46'!$C:$BQ,30,0)</f>
        <v>1105</v>
      </c>
      <c r="Z244" s="66">
        <f>VLOOKUP($A244,'S46'!$C:$BQ,52,0)</f>
        <v>252.6</v>
      </c>
      <c r="AA244" s="66">
        <f>VLOOKUP($A244,'S46'!$C:$BQ,59,0)</f>
        <v>22</v>
      </c>
      <c r="AB244" s="66">
        <f>VLOOKUP($A244,'S46'!$C:$BQ,60,0)</f>
        <v>76</v>
      </c>
      <c r="AC244" s="58" t="e">
        <f>VLOOKUP($A244,'S47'!$C:$BQ,32,0)</f>
        <v>#N/A</v>
      </c>
      <c r="AD244" s="58" t="e">
        <f>VLOOKUP($A244,'S47'!$C:$BQ,39,0)</f>
        <v>#N/A</v>
      </c>
      <c r="AE244" s="58" t="e">
        <f>VLOOKUP($A244,'S47'!$C:$BQ,40,0)</f>
        <v>#N/A</v>
      </c>
      <c r="AF244" s="58" t="e">
        <f>VLOOKUP($A244,'S47'!$C:$BQ,22,0)</f>
        <v>#N/A</v>
      </c>
      <c r="AG244" s="66" t="e">
        <f>VLOOKUP($A244,'S47'!$C:$BQ,29,0)</f>
        <v>#N/A</v>
      </c>
      <c r="AH244" s="66" t="e">
        <f>VLOOKUP($A244,'S47'!$C:$BQ,30,0)</f>
        <v>#N/A</v>
      </c>
      <c r="AI244" s="66" t="e">
        <f>VLOOKUP($A244,'S47'!$C:$BQ,52,0)</f>
        <v>#N/A</v>
      </c>
      <c r="AJ244" s="66" t="e">
        <f>VLOOKUP($A244,'S47'!$C:$BQ,59,0)</f>
        <v>#N/A</v>
      </c>
      <c r="AK244" s="66" t="e">
        <f>VLOOKUP($A244,'S47'!$C:$BQ,60,0)</f>
        <v>#N/A</v>
      </c>
      <c r="AL244" s="58" t="e">
        <f>VLOOKUP($A244,'S48'!$C:$BQ,32,0)</f>
        <v>#N/A</v>
      </c>
      <c r="AM244" s="58" t="e">
        <f>VLOOKUP($A244,'S48'!$C:$BQ,39,0)</f>
        <v>#N/A</v>
      </c>
      <c r="AN244" s="58" t="e">
        <f>VLOOKUP($A244,'S48'!$C:$BQ,40,0)</f>
        <v>#N/A</v>
      </c>
      <c r="AO244" s="58" t="e">
        <f>VLOOKUP($A244,'S48'!$C:$BQ,22,0)</f>
        <v>#N/A</v>
      </c>
      <c r="AP244" s="66" t="e">
        <f>VLOOKUP($A244,'S48'!$C:$BQ,29,0)</f>
        <v>#N/A</v>
      </c>
      <c r="AQ244" s="66" t="e">
        <f>VLOOKUP($A244,'S48'!$C:$BQ,30,0)</f>
        <v>#N/A</v>
      </c>
      <c r="AR244" s="66" t="e">
        <f>VLOOKUP($A244,'S48'!$C:$BQ,52,0)</f>
        <v>#N/A</v>
      </c>
      <c r="AS244" s="66" t="e">
        <f>VLOOKUP($A244,'S48'!$C:$BQ,59,0)</f>
        <v>#N/A</v>
      </c>
      <c r="AT244" s="66" t="e">
        <f>VLOOKUP($A244,'S48'!$C:$BQ,60,0)</f>
        <v>#N/A</v>
      </c>
      <c r="AU244" s="58" t="e">
        <f>VLOOKUP($A244,'S49'!$C:$BQ,32,0)</f>
        <v>#N/A</v>
      </c>
      <c r="AV244" s="58" t="e">
        <f>VLOOKUP($A244,'S49'!$C:$BQ,39,0)</f>
        <v>#N/A</v>
      </c>
      <c r="AW244" s="58" t="e">
        <f>VLOOKUP($A244,'S49'!$C:$BQ,40,0)</f>
        <v>#N/A</v>
      </c>
      <c r="AX244" s="58" t="e">
        <f>VLOOKUP($A244,'S49'!$C:$BQ,22,0)</f>
        <v>#N/A</v>
      </c>
      <c r="AY244" s="66" t="e">
        <f>VLOOKUP($A244,'S49'!$C:$BQ,29,0)</f>
        <v>#N/A</v>
      </c>
      <c r="AZ244" s="66" t="e">
        <f>VLOOKUP($A244,'S49'!$C:$BQ,30,0)</f>
        <v>#N/A</v>
      </c>
      <c r="BA244" s="66" t="e">
        <f>VLOOKUP($A244,'S49'!$C:$BQ,52,0)</f>
        <v>#N/A</v>
      </c>
      <c r="BB244" s="66" t="e">
        <f>VLOOKUP($A244,'S49'!$C:$BQ,59,0)</f>
        <v>#N/A</v>
      </c>
      <c r="BC244" s="66" t="e">
        <f>VLOOKUP($A244,'S49'!$C:$BQ,60,0)</f>
        <v>#N/A</v>
      </c>
      <c r="BD244" s="58" t="e">
        <f>VLOOKUP($A244,'S50'!$C:$BQ,32,0)</f>
        <v>#N/A</v>
      </c>
      <c r="BE244" s="58" t="e">
        <f>VLOOKUP($A244,'S50'!$C:$BQ,39,0)</f>
        <v>#N/A</v>
      </c>
      <c r="BF244" s="58" t="e">
        <f>VLOOKUP($A244,'S50'!$C:$BQ,40,0)</f>
        <v>#N/A</v>
      </c>
      <c r="BG244" s="58" t="e">
        <f>VLOOKUP($A244,'S50'!$C:$BQ,22,0)</f>
        <v>#N/A</v>
      </c>
      <c r="BH244" s="66" t="e">
        <f>VLOOKUP($A244,'S50'!$C:$BQ,29,0)</f>
        <v>#N/A</v>
      </c>
      <c r="BI244" s="66" t="e">
        <f>VLOOKUP($A244,'S50'!$C:$BQ,30,0)</f>
        <v>#N/A</v>
      </c>
      <c r="BJ244" s="66" t="e">
        <f>VLOOKUP($A244,'S50'!$C:$BQ,52,0)</f>
        <v>#N/A</v>
      </c>
      <c r="BK244" s="66" t="e">
        <f>VLOOKUP($A244,'S50'!$C:$BQ,59,0)</f>
        <v>#N/A</v>
      </c>
      <c r="BL244" s="66" t="e">
        <f>VLOOKUP($A244,'S50'!$C:$BQ,60,0)</f>
        <v>#N/A</v>
      </c>
    </row>
    <row r="245" spans="1:64" x14ac:dyDescent="0.2">
      <c r="A245" s="57" t="s">
        <v>316</v>
      </c>
      <c r="B245" s="58">
        <f>VLOOKUP($A245,'S0 remplacer avec S44'!$C:$BQ,32,0)</f>
        <v>311.8</v>
      </c>
      <c r="C245" s="58">
        <f>VLOOKUP($A245,'S0 remplacer avec S44'!$C:$BQ,39,0)</f>
        <v>172</v>
      </c>
      <c r="D245" s="58">
        <f>VLOOKUP($A245,'S0 remplacer avec S44'!$C:$BQ,40,0)</f>
        <v>268</v>
      </c>
      <c r="E245" s="58">
        <f>VLOOKUP($A245,'S0 remplacer avec S44'!$C:$BQ,22,0)</f>
        <v>3412.0310599999998</v>
      </c>
      <c r="F245" s="66">
        <f>VLOOKUP($A245,'S0 remplacer avec S44'!$C:$BQ,29,0)</f>
        <v>980</v>
      </c>
      <c r="G245" s="66">
        <f>VLOOKUP($A245,'S0 remplacer avec S44'!$C:$BQ,30,0)</f>
        <v>1858</v>
      </c>
      <c r="H245" s="66">
        <f>VLOOKUP($A245,'S0 remplacer avec S44'!$C:$BQ,52,0)</f>
        <v>186.2</v>
      </c>
      <c r="I245" s="66">
        <f>VLOOKUP($A245,'S0 remplacer avec S44'!$C:$BQ,59,0)</f>
        <v>60</v>
      </c>
      <c r="J245" s="66">
        <f>VLOOKUP($A245,'S0 remplacer avec S44'!$C:$BQ,60,0)</f>
        <v>109</v>
      </c>
      <c r="K245" s="58">
        <f>VLOOKUP($A245,'S45'!$C:$BQ,32,0)</f>
        <v>316.8</v>
      </c>
      <c r="L245" s="58">
        <f>VLOOKUP($A245,'S45'!$C:$BQ,39,0)</f>
        <v>167</v>
      </c>
      <c r="M245" s="58">
        <f>VLOOKUP($A245,'S45'!$C:$BQ,40,0)</f>
        <v>263</v>
      </c>
      <c r="N245" s="58">
        <f>VLOOKUP($A245,'S45'!$C:$BQ,22,0)</f>
        <v>3473.5426699999998</v>
      </c>
      <c r="O245" s="66">
        <f>VLOOKUP($A245,'S45'!$C:$BQ,29,0)</f>
        <v>918</v>
      </c>
      <c r="P245" s="66">
        <f>VLOOKUP($A245,'S45'!$C:$BQ,30,0)</f>
        <v>1797</v>
      </c>
      <c r="Q245" s="66">
        <f>VLOOKUP($A245,'S45'!$C:$BQ,52,0)</f>
        <v>185.2</v>
      </c>
      <c r="R245" s="66">
        <f>VLOOKUP($A245,'S45'!$C:$BQ,59,0)</f>
        <v>61</v>
      </c>
      <c r="S245" s="66">
        <f>VLOOKUP($A245,'S45'!$C:$BQ,60,0)</f>
        <v>110</v>
      </c>
      <c r="T245" s="58">
        <f>VLOOKUP($A245,'S46'!$C:$BQ,32,0)</f>
        <v>317.3</v>
      </c>
      <c r="U245" s="58">
        <f>VLOOKUP($A245,'S46'!$C:$BQ,39,0)</f>
        <v>166</v>
      </c>
      <c r="V245" s="58">
        <f>VLOOKUP($A245,'S46'!$C:$BQ,40,0)</f>
        <v>263</v>
      </c>
      <c r="W245" s="58">
        <f>VLOOKUP($A245,'S46'!$C:$BQ,22,0)</f>
        <v>3472.87968</v>
      </c>
      <c r="X245" s="66">
        <f>VLOOKUP($A245,'S46'!$C:$BQ,29,0)</f>
        <v>919</v>
      </c>
      <c r="Y245" s="66">
        <f>VLOOKUP($A245,'S46'!$C:$BQ,30,0)</f>
        <v>1797</v>
      </c>
      <c r="Z245" s="66">
        <f>VLOOKUP($A245,'S46'!$C:$BQ,52,0)</f>
        <v>188.2</v>
      </c>
      <c r="AA245" s="66">
        <f>VLOOKUP($A245,'S46'!$C:$BQ,59,0)</f>
        <v>58</v>
      </c>
      <c r="AB245" s="66">
        <f>VLOOKUP($A245,'S46'!$C:$BQ,60,0)</f>
        <v>107</v>
      </c>
      <c r="AC245" s="58" t="e">
        <f>VLOOKUP($A245,'S47'!$C:$BQ,32,0)</f>
        <v>#N/A</v>
      </c>
      <c r="AD245" s="58" t="e">
        <f>VLOOKUP($A245,'S47'!$C:$BQ,39,0)</f>
        <v>#N/A</v>
      </c>
      <c r="AE245" s="58" t="e">
        <f>VLOOKUP($A245,'S47'!$C:$BQ,40,0)</f>
        <v>#N/A</v>
      </c>
      <c r="AF245" s="58" t="e">
        <f>VLOOKUP($A245,'S47'!$C:$BQ,22,0)</f>
        <v>#N/A</v>
      </c>
      <c r="AG245" s="66" t="e">
        <f>VLOOKUP($A245,'S47'!$C:$BQ,29,0)</f>
        <v>#N/A</v>
      </c>
      <c r="AH245" s="66" t="e">
        <f>VLOOKUP($A245,'S47'!$C:$BQ,30,0)</f>
        <v>#N/A</v>
      </c>
      <c r="AI245" s="66" t="e">
        <f>VLOOKUP($A245,'S47'!$C:$BQ,52,0)</f>
        <v>#N/A</v>
      </c>
      <c r="AJ245" s="66" t="e">
        <f>VLOOKUP($A245,'S47'!$C:$BQ,59,0)</f>
        <v>#N/A</v>
      </c>
      <c r="AK245" s="66" t="e">
        <f>VLOOKUP($A245,'S47'!$C:$BQ,60,0)</f>
        <v>#N/A</v>
      </c>
      <c r="AL245" s="58" t="e">
        <f>VLOOKUP($A245,'S48'!$C:$BQ,32,0)</f>
        <v>#N/A</v>
      </c>
      <c r="AM245" s="58" t="e">
        <f>VLOOKUP($A245,'S48'!$C:$BQ,39,0)</f>
        <v>#N/A</v>
      </c>
      <c r="AN245" s="58" t="e">
        <f>VLOOKUP($A245,'S48'!$C:$BQ,40,0)</f>
        <v>#N/A</v>
      </c>
      <c r="AO245" s="58" t="e">
        <f>VLOOKUP($A245,'S48'!$C:$BQ,22,0)</f>
        <v>#N/A</v>
      </c>
      <c r="AP245" s="66" t="e">
        <f>VLOOKUP($A245,'S48'!$C:$BQ,29,0)</f>
        <v>#N/A</v>
      </c>
      <c r="AQ245" s="66" t="e">
        <f>VLOOKUP($A245,'S48'!$C:$BQ,30,0)</f>
        <v>#N/A</v>
      </c>
      <c r="AR245" s="66" t="e">
        <f>VLOOKUP($A245,'S48'!$C:$BQ,52,0)</f>
        <v>#N/A</v>
      </c>
      <c r="AS245" s="66" t="e">
        <f>VLOOKUP($A245,'S48'!$C:$BQ,59,0)</f>
        <v>#N/A</v>
      </c>
      <c r="AT245" s="66" t="e">
        <f>VLOOKUP($A245,'S48'!$C:$BQ,60,0)</f>
        <v>#N/A</v>
      </c>
      <c r="AU245" s="58" t="e">
        <f>VLOOKUP($A245,'S49'!$C:$BQ,32,0)</f>
        <v>#N/A</v>
      </c>
      <c r="AV245" s="58" t="e">
        <f>VLOOKUP($A245,'S49'!$C:$BQ,39,0)</f>
        <v>#N/A</v>
      </c>
      <c r="AW245" s="58" t="e">
        <f>VLOOKUP($A245,'S49'!$C:$BQ,40,0)</f>
        <v>#N/A</v>
      </c>
      <c r="AX245" s="58" t="e">
        <f>VLOOKUP($A245,'S49'!$C:$BQ,22,0)</f>
        <v>#N/A</v>
      </c>
      <c r="AY245" s="66" t="e">
        <f>VLOOKUP($A245,'S49'!$C:$BQ,29,0)</f>
        <v>#N/A</v>
      </c>
      <c r="AZ245" s="66" t="e">
        <f>VLOOKUP($A245,'S49'!$C:$BQ,30,0)</f>
        <v>#N/A</v>
      </c>
      <c r="BA245" s="66" t="e">
        <f>VLOOKUP($A245,'S49'!$C:$BQ,52,0)</f>
        <v>#N/A</v>
      </c>
      <c r="BB245" s="66" t="e">
        <f>VLOOKUP($A245,'S49'!$C:$BQ,59,0)</f>
        <v>#N/A</v>
      </c>
      <c r="BC245" s="66" t="e">
        <f>VLOOKUP($A245,'S49'!$C:$BQ,60,0)</f>
        <v>#N/A</v>
      </c>
      <c r="BD245" s="58" t="e">
        <f>VLOOKUP($A245,'S50'!$C:$BQ,32,0)</f>
        <v>#N/A</v>
      </c>
      <c r="BE245" s="58" t="e">
        <f>VLOOKUP($A245,'S50'!$C:$BQ,39,0)</f>
        <v>#N/A</v>
      </c>
      <c r="BF245" s="58" t="e">
        <f>VLOOKUP($A245,'S50'!$C:$BQ,40,0)</f>
        <v>#N/A</v>
      </c>
      <c r="BG245" s="58" t="e">
        <f>VLOOKUP($A245,'S50'!$C:$BQ,22,0)</f>
        <v>#N/A</v>
      </c>
      <c r="BH245" s="66" t="e">
        <f>VLOOKUP($A245,'S50'!$C:$BQ,29,0)</f>
        <v>#N/A</v>
      </c>
      <c r="BI245" s="66" t="e">
        <f>VLOOKUP($A245,'S50'!$C:$BQ,30,0)</f>
        <v>#N/A</v>
      </c>
      <c r="BJ245" s="66" t="e">
        <f>VLOOKUP($A245,'S50'!$C:$BQ,52,0)</f>
        <v>#N/A</v>
      </c>
      <c r="BK245" s="66" t="e">
        <f>VLOOKUP($A245,'S50'!$C:$BQ,59,0)</f>
        <v>#N/A</v>
      </c>
      <c r="BL245" s="66" t="e">
        <f>VLOOKUP($A245,'S50'!$C:$BQ,60,0)</f>
        <v>#N/A</v>
      </c>
    </row>
    <row r="246" spans="1:64" x14ac:dyDescent="0.2">
      <c r="A246" s="57" t="s">
        <v>317</v>
      </c>
      <c r="B246" s="58">
        <f>VLOOKUP($A246,'S0 remplacer avec S44'!$C:$BQ,32,0)</f>
        <v>145.69999999999999</v>
      </c>
      <c r="C246" s="58">
        <f>VLOOKUP($A246,'S0 remplacer avec S44'!$C:$BQ,39,0)</f>
        <v>118</v>
      </c>
      <c r="D246" s="58">
        <f>VLOOKUP($A246,'S0 remplacer avec S44'!$C:$BQ,40,0)</f>
        <v>170</v>
      </c>
      <c r="E246" s="58">
        <f>VLOOKUP($A246,'S0 remplacer avec S44'!$C:$BQ,22,0)</f>
        <v>2254.0992249999999</v>
      </c>
      <c r="F246" s="66">
        <f>VLOOKUP($A246,'S0 remplacer avec S44'!$C:$BQ,29,0)</f>
        <v>138</v>
      </c>
      <c r="G246" s="66">
        <f>VLOOKUP($A246,'S0 remplacer avec S44'!$C:$BQ,30,0)</f>
        <v>617</v>
      </c>
      <c r="H246" s="66">
        <f>VLOOKUP($A246,'S0 remplacer avec S44'!$C:$BQ,52,0)</f>
        <v>126.4</v>
      </c>
      <c r="I246" s="66">
        <f>VLOOKUP($A246,'S0 remplacer avec S44'!$C:$BQ,59,0)</f>
        <v>8</v>
      </c>
      <c r="J246" s="66">
        <f>VLOOKUP($A246,'S0 remplacer avec S44'!$C:$BQ,60,0)</f>
        <v>34</v>
      </c>
      <c r="K246" s="58">
        <f>VLOOKUP($A246,'S45'!$C:$BQ,32,0)</f>
        <v>148.69999999999999</v>
      </c>
      <c r="L246" s="58">
        <f>VLOOKUP($A246,'S45'!$C:$BQ,39,0)</f>
        <v>115</v>
      </c>
      <c r="M246" s="58">
        <f>VLOOKUP($A246,'S45'!$C:$BQ,40,0)</f>
        <v>167</v>
      </c>
      <c r="N246" s="58">
        <f>VLOOKUP($A246,'S45'!$C:$BQ,22,0)</f>
        <v>2326.9833149999999</v>
      </c>
      <c r="O246" s="66">
        <f>VLOOKUP($A246,'S45'!$C:$BQ,29,0)</f>
        <v>65</v>
      </c>
      <c r="P246" s="66">
        <f>VLOOKUP($A246,'S45'!$C:$BQ,30,0)</f>
        <v>544</v>
      </c>
      <c r="Q246" s="66">
        <f>VLOOKUP($A246,'S45'!$C:$BQ,52,0)</f>
        <v>127.4</v>
      </c>
      <c r="R246" s="66">
        <f>VLOOKUP($A246,'S45'!$C:$BQ,59,0)</f>
        <v>7</v>
      </c>
      <c r="S246" s="66">
        <f>VLOOKUP($A246,'S45'!$C:$BQ,60,0)</f>
        <v>33</v>
      </c>
      <c r="T246" s="58">
        <f>VLOOKUP($A246,'S46'!$C:$BQ,32,0)</f>
        <v>150.69999999999999</v>
      </c>
      <c r="U246" s="58">
        <f>VLOOKUP($A246,'S46'!$C:$BQ,39,0)</f>
        <v>113</v>
      </c>
      <c r="V246" s="58">
        <f>VLOOKUP($A246,'S46'!$C:$BQ,40,0)</f>
        <v>165</v>
      </c>
      <c r="W246" s="58">
        <f>VLOOKUP($A246,'S46'!$C:$BQ,22,0)</f>
        <v>2331.4804749999998</v>
      </c>
      <c r="X246" s="66">
        <f>VLOOKUP($A246,'S46'!$C:$BQ,29,0)</f>
        <v>61</v>
      </c>
      <c r="Y246" s="66">
        <f>VLOOKUP($A246,'S46'!$C:$BQ,30,0)</f>
        <v>539</v>
      </c>
      <c r="Z246" s="66">
        <f>VLOOKUP($A246,'S46'!$C:$BQ,52,0)</f>
        <v>131.4</v>
      </c>
      <c r="AA246" s="66">
        <f>VLOOKUP($A246,'S46'!$C:$BQ,59,0)</f>
        <v>3</v>
      </c>
      <c r="AB246" s="66">
        <f>VLOOKUP($A246,'S46'!$C:$BQ,60,0)</f>
        <v>29</v>
      </c>
      <c r="AC246" s="58" t="e">
        <f>VLOOKUP($A246,'S47'!$C:$BQ,32,0)</f>
        <v>#N/A</v>
      </c>
      <c r="AD246" s="58" t="e">
        <f>VLOOKUP($A246,'S47'!$C:$BQ,39,0)</f>
        <v>#N/A</v>
      </c>
      <c r="AE246" s="58" t="e">
        <f>VLOOKUP($A246,'S47'!$C:$BQ,40,0)</f>
        <v>#N/A</v>
      </c>
      <c r="AF246" s="58" t="e">
        <f>VLOOKUP($A246,'S47'!$C:$BQ,22,0)</f>
        <v>#N/A</v>
      </c>
      <c r="AG246" s="66" t="e">
        <f>VLOOKUP($A246,'S47'!$C:$BQ,29,0)</f>
        <v>#N/A</v>
      </c>
      <c r="AH246" s="66" t="e">
        <f>VLOOKUP($A246,'S47'!$C:$BQ,30,0)</f>
        <v>#N/A</v>
      </c>
      <c r="AI246" s="66" t="e">
        <f>VLOOKUP($A246,'S47'!$C:$BQ,52,0)</f>
        <v>#N/A</v>
      </c>
      <c r="AJ246" s="66" t="e">
        <f>VLOOKUP($A246,'S47'!$C:$BQ,59,0)</f>
        <v>#N/A</v>
      </c>
      <c r="AK246" s="66" t="e">
        <f>VLOOKUP($A246,'S47'!$C:$BQ,60,0)</f>
        <v>#N/A</v>
      </c>
      <c r="AL246" s="58" t="e">
        <f>VLOOKUP($A246,'S48'!$C:$BQ,32,0)</f>
        <v>#N/A</v>
      </c>
      <c r="AM246" s="58" t="e">
        <f>VLOOKUP($A246,'S48'!$C:$BQ,39,0)</f>
        <v>#N/A</v>
      </c>
      <c r="AN246" s="58" t="e">
        <f>VLOOKUP($A246,'S48'!$C:$BQ,40,0)</f>
        <v>#N/A</v>
      </c>
      <c r="AO246" s="58" t="e">
        <f>VLOOKUP($A246,'S48'!$C:$BQ,22,0)</f>
        <v>#N/A</v>
      </c>
      <c r="AP246" s="66" t="e">
        <f>VLOOKUP($A246,'S48'!$C:$BQ,29,0)</f>
        <v>#N/A</v>
      </c>
      <c r="AQ246" s="66" t="e">
        <f>VLOOKUP($A246,'S48'!$C:$BQ,30,0)</f>
        <v>#N/A</v>
      </c>
      <c r="AR246" s="66" t="e">
        <f>VLOOKUP($A246,'S48'!$C:$BQ,52,0)</f>
        <v>#N/A</v>
      </c>
      <c r="AS246" s="66" t="e">
        <f>VLOOKUP($A246,'S48'!$C:$BQ,59,0)</f>
        <v>#N/A</v>
      </c>
      <c r="AT246" s="66" t="e">
        <f>VLOOKUP($A246,'S48'!$C:$BQ,60,0)</f>
        <v>#N/A</v>
      </c>
      <c r="AU246" s="58" t="e">
        <f>VLOOKUP($A246,'S49'!$C:$BQ,32,0)</f>
        <v>#N/A</v>
      </c>
      <c r="AV246" s="58" t="e">
        <f>VLOOKUP($A246,'S49'!$C:$BQ,39,0)</f>
        <v>#N/A</v>
      </c>
      <c r="AW246" s="58" t="e">
        <f>VLOOKUP($A246,'S49'!$C:$BQ,40,0)</f>
        <v>#N/A</v>
      </c>
      <c r="AX246" s="58" t="e">
        <f>VLOOKUP($A246,'S49'!$C:$BQ,22,0)</f>
        <v>#N/A</v>
      </c>
      <c r="AY246" s="66" t="e">
        <f>VLOOKUP($A246,'S49'!$C:$BQ,29,0)</f>
        <v>#N/A</v>
      </c>
      <c r="AZ246" s="66" t="e">
        <f>VLOOKUP($A246,'S49'!$C:$BQ,30,0)</f>
        <v>#N/A</v>
      </c>
      <c r="BA246" s="66" t="e">
        <f>VLOOKUP($A246,'S49'!$C:$BQ,52,0)</f>
        <v>#N/A</v>
      </c>
      <c r="BB246" s="66" t="e">
        <f>VLOOKUP($A246,'S49'!$C:$BQ,59,0)</f>
        <v>#N/A</v>
      </c>
      <c r="BC246" s="66" t="e">
        <f>VLOOKUP($A246,'S49'!$C:$BQ,60,0)</f>
        <v>#N/A</v>
      </c>
      <c r="BD246" s="58" t="e">
        <f>VLOOKUP($A246,'S50'!$C:$BQ,32,0)</f>
        <v>#N/A</v>
      </c>
      <c r="BE246" s="58" t="e">
        <f>VLOOKUP($A246,'S50'!$C:$BQ,39,0)</f>
        <v>#N/A</v>
      </c>
      <c r="BF246" s="58" t="e">
        <f>VLOOKUP($A246,'S50'!$C:$BQ,40,0)</f>
        <v>#N/A</v>
      </c>
      <c r="BG246" s="58" t="e">
        <f>VLOOKUP($A246,'S50'!$C:$BQ,22,0)</f>
        <v>#N/A</v>
      </c>
      <c r="BH246" s="66" t="e">
        <f>VLOOKUP($A246,'S50'!$C:$BQ,29,0)</f>
        <v>#N/A</v>
      </c>
      <c r="BI246" s="66" t="e">
        <f>VLOOKUP($A246,'S50'!$C:$BQ,30,0)</f>
        <v>#N/A</v>
      </c>
      <c r="BJ246" s="66" t="e">
        <f>VLOOKUP($A246,'S50'!$C:$BQ,52,0)</f>
        <v>#N/A</v>
      </c>
      <c r="BK246" s="66" t="e">
        <f>VLOOKUP($A246,'S50'!$C:$BQ,59,0)</f>
        <v>#N/A</v>
      </c>
      <c r="BL246" s="66" t="e">
        <f>VLOOKUP($A246,'S50'!$C:$BQ,60,0)</f>
        <v>#N/A</v>
      </c>
    </row>
    <row r="247" spans="1:64" x14ac:dyDescent="0.2">
      <c r="A247" s="57" t="s">
        <v>319</v>
      </c>
      <c r="B247" s="58">
        <f>VLOOKUP($A247,'S0 remplacer avec S44'!$C:$BQ,32,0)</f>
        <v>220.55</v>
      </c>
      <c r="C247" s="58">
        <f>VLOOKUP($A247,'S0 remplacer avec S44'!$C:$BQ,39,0)</f>
        <v>0</v>
      </c>
      <c r="D247" s="58">
        <f>VLOOKUP($A247,'S0 remplacer avec S44'!$C:$BQ,40,0)</f>
        <v>0</v>
      </c>
      <c r="E247" s="58">
        <f>VLOOKUP($A247,'S0 remplacer avec S44'!$C:$BQ,22,0)</f>
        <v>1677.2307450000001</v>
      </c>
      <c r="F247" s="66">
        <f>VLOOKUP($A247,'S0 remplacer avec S44'!$C:$BQ,29,0)</f>
        <v>0</v>
      </c>
      <c r="G247" s="66">
        <f>VLOOKUP($A247,'S0 remplacer avec S44'!$C:$BQ,30,0)</f>
        <v>79</v>
      </c>
      <c r="H247" s="66">
        <f>VLOOKUP($A247,'S0 remplacer avec S44'!$C:$BQ,52,0)</f>
        <v>97.6</v>
      </c>
      <c r="I247" s="66">
        <f>VLOOKUP($A247,'S0 remplacer avec S44'!$C:$BQ,59,0)</f>
        <v>0</v>
      </c>
      <c r="J247" s="66">
        <f>VLOOKUP($A247,'S0 remplacer avec S44'!$C:$BQ,60,0)</f>
        <v>1</v>
      </c>
      <c r="K247" s="58">
        <f>VLOOKUP($A247,'S45'!$C:$BQ,32,0)</f>
        <v>224.05</v>
      </c>
      <c r="L247" s="58">
        <f>VLOOKUP($A247,'S45'!$C:$BQ,39,0)</f>
        <v>0</v>
      </c>
      <c r="M247" s="58">
        <f>VLOOKUP($A247,'S45'!$C:$BQ,40,0)</f>
        <v>0</v>
      </c>
      <c r="N247" s="58">
        <f>VLOOKUP($A247,'S45'!$C:$BQ,22,0)</f>
        <v>1679.8045549999999</v>
      </c>
      <c r="O247" s="66">
        <f>VLOOKUP($A247,'S45'!$C:$BQ,29,0)</f>
        <v>0</v>
      </c>
      <c r="P247" s="66">
        <f>VLOOKUP($A247,'S45'!$C:$BQ,30,0)</f>
        <v>76</v>
      </c>
      <c r="Q247" s="66">
        <f>VLOOKUP($A247,'S45'!$C:$BQ,52,0)</f>
        <v>99.6</v>
      </c>
      <c r="R247" s="66">
        <f>VLOOKUP($A247,'S45'!$C:$BQ,59,0)</f>
        <v>0</v>
      </c>
      <c r="S247" s="66">
        <f>VLOOKUP($A247,'S45'!$C:$BQ,60,0)</f>
        <v>0</v>
      </c>
      <c r="T247" s="58">
        <f>VLOOKUP($A247,'S46'!$C:$BQ,32,0)</f>
        <v>223.55</v>
      </c>
      <c r="U247" s="58">
        <f>VLOOKUP($A247,'S46'!$C:$BQ,39,0)</f>
        <v>0</v>
      </c>
      <c r="V247" s="58">
        <f>VLOOKUP($A247,'S46'!$C:$BQ,40,0)</f>
        <v>0</v>
      </c>
      <c r="W247" s="58">
        <f>VLOOKUP($A247,'S46'!$C:$BQ,22,0)</f>
        <v>1687.9969550000001</v>
      </c>
      <c r="X247" s="66">
        <f>VLOOKUP($A247,'S46'!$C:$BQ,29,0)</f>
        <v>0</v>
      </c>
      <c r="Y247" s="66">
        <f>VLOOKUP($A247,'S46'!$C:$BQ,30,0)</f>
        <v>68</v>
      </c>
      <c r="Z247" s="66">
        <f>VLOOKUP($A247,'S46'!$C:$BQ,52,0)</f>
        <v>99.6</v>
      </c>
      <c r="AA247" s="66">
        <f>VLOOKUP($A247,'S46'!$C:$BQ,59,0)</f>
        <v>0</v>
      </c>
      <c r="AB247" s="66">
        <f>VLOOKUP($A247,'S46'!$C:$BQ,60,0)</f>
        <v>0</v>
      </c>
      <c r="AC247" s="58" t="e">
        <f>VLOOKUP($A247,'S47'!$C:$BQ,32,0)</f>
        <v>#N/A</v>
      </c>
      <c r="AD247" s="58" t="e">
        <f>VLOOKUP($A247,'S47'!$C:$BQ,39,0)</f>
        <v>#N/A</v>
      </c>
      <c r="AE247" s="58" t="e">
        <f>VLOOKUP($A247,'S47'!$C:$BQ,40,0)</f>
        <v>#N/A</v>
      </c>
      <c r="AF247" s="58" t="e">
        <f>VLOOKUP($A247,'S47'!$C:$BQ,22,0)</f>
        <v>#N/A</v>
      </c>
      <c r="AG247" s="66" t="e">
        <f>VLOOKUP($A247,'S47'!$C:$BQ,29,0)</f>
        <v>#N/A</v>
      </c>
      <c r="AH247" s="66" t="e">
        <f>VLOOKUP($A247,'S47'!$C:$BQ,30,0)</f>
        <v>#N/A</v>
      </c>
      <c r="AI247" s="66" t="e">
        <f>VLOOKUP($A247,'S47'!$C:$BQ,52,0)</f>
        <v>#N/A</v>
      </c>
      <c r="AJ247" s="66" t="e">
        <f>VLOOKUP($A247,'S47'!$C:$BQ,59,0)</f>
        <v>#N/A</v>
      </c>
      <c r="AK247" s="66" t="e">
        <f>VLOOKUP($A247,'S47'!$C:$BQ,60,0)</f>
        <v>#N/A</v>
      </c>
      <c r="AL247" s="58" t="e">
        <f>VLOOKUP($A247,'S48'!$C:$BQ,32,0)</f>
        <v>#N/A</v>
      </c>
      <c r="AM247" s="58" t="e">
        <f>VLOOKUP($A247,'S48'!$C:$BQ,39,0)</f>
        <v>#N/A</v>
      </c>
      <c r="AN247" s="58" t="e">
        <f>VLOOKUP($A247,'S48'!$C:$BQ,40,0)</f>
        <v>#N/A</v>
      </c>
      <c r="AO247" s="58" t="e">
        <f>VLOOKUP($A247,'S48'!$C:$BQ,22,0)</f>
        <v>#N/A</v>
      </c>
      <c r="AP247" s="66" t="e">
        <f>VLOOKUP($A247,'S48'!$C:$BQ,29,0)</f>
        <v>#N/A</v>
      </c>
      <c r="AQ247" s="66" t="e">
        <f>VLOOKUP($A247,'S48'!$C:$BQ,30,0)</f>
        <v>#N/A</v>
      </c>
      <c r="AR247" s="66" t="e">
        <f>VLOOKUP($A247,'S48'!$C:$BQ,52,0)</f>
        <v>#N/A</v>
      </c>
      <c r="AS247" s="66" t="e">
        <f>VLOOKUP($A247,'S48'!$C:$BQ,59,0)</f>
        <v>#N/A</v>
      </c>
      <c r="AT247" s="66" t="e">
        <f>VLOOKUP($A247,'S48'!$C:$BQ,60,0)</f>
        <v>#N/A</v>
      </c>
      <c r="AU247" s="58" t="e">
        <f>VLOOKUP($A247,'S49'!$C:$BQ,32,0)</f>
        <v>#N/A</v>
      </c>
      <c r="AV247" s="58" t="e">
        <f>VLOOKUP($A247,'S49'!$C:$BQ,39,0)</f>
        <v>#N/A</v>
      </c>
      <c r="AW247" s="58" t="e">
        <f>VLOOKUP($A247,'S49'!$C:$BQ,40,0)</f>
        <v>#N/A</v>
      </c>
      <c r="AX247" s="58" t="e">
        <f>VLOOKUP($A247,'S49'!$C:$BQ,22,0)</f>
        <v>#N/A</v>
      </c>
      <c r="AY247" s="66" t="e">
        <f>VLOOKUP($A247,'S49'!$C:$BQ,29,0)</f>
        <v>#N/A</v>
      </c>
      <c r="AZ247" s="66" t="e">
        <f>VLOOKUP($A247,'S49'!$C:$BQ,30,0)</f>
        <v>#N/A</v>
      </c>
      <c r="BA247" s="66" t="e">
        <f>VLOOKUP($A247,'S49'!$C:$BQ,52,0)</f>
        <v>#N/A</v>
      </c>
      <c r="BB247" s="66" t="e">
        <f>VLOOKUP($A247,'S49'!$C:$BQ,59,0)</f>
        <v>#N/A</v>
      </c>
      <c r="BC247" s="66" t="e">
        <f>VLOOKUP($A247,'S49'!$C:$BQ,60,0)</f>
        <v>#N/A</v>
      </c>
      <c r="BD247" s="58" t="e">
        <f>VLOOKUP($A247,'S50'!$C:$BQ,32,0)</f>
        <v>#N/A</v>
      </c>
      <c r="BE247" s="58" t="e">
        <f>VLOOKUP($A247,'S50'!$C:$BQ,39,0)</f>
        <v>#N/A</v>
      </c>
      <c r="BF247" s="58" t="e">
        <f>VLOOKUP($A247,'S50'!$C:$BQ,40,0)</f>
        <v>#N/A</v>
      </c>
      <c r="BG247" s="58" t="e">
        <f>VLOOKUP($A247,'S50'!$C:$BQ,22,0)</f>
        <v>#N/A</v>
      </c>
      <c r="BH247" s="66" t="e">
        <f>VLOOKUP($A247,'S50'!$C:$BQ,29,0)</f>
        <v>#N/A</v>
      </c>
      <c r="BI247" s="66" t="e">
        <f>VLOOKUP($A247,'S50'!$C:$BQ,30,0)</f>
        <v>#N/A</v>
      </c>
      <c r="BJ247" s="66" t="e">
        <f>VLOOKUP($A247,'S50'!$C:$BQ,52,0)</f>
        <v>#N/A</v>
      </c>
      <c r="BK247" s="66" t="e">
        <f>VLOOKUP($A247,'S50'!$C:$BQ,59,0)</f>
        <v>#N/A</v>
      </c>
      <c r="BL247" s="66" t="e">
        <f>VLOOKUP($A247,'S50'!$C:$BQ,60,0)</f>
        <v>#N/A</v>
      </c>
    </row>
    <row r="248" spans="1:64" x14ac:dyDescent="0.2">
      <c r="A248" s="57" t="s">
        <v>320</v>
      </c>
      <c r="B248" s="58">
        <f>VLOOKUP($A248,'S0 remplacer avec S44'!$C:$BQ,32,0)</f>
        <v>60.3</v>
      </c>
      <c r="C248" s="58">
        <f>VLOOKUP($A248,'S0 remplacer avec S44'!$C:$BQ,39,0)</f>
        <v>82</v>
      </c>
      <c r="D248" s="58">
        <f>VLOOKUP($A248,'S0 remplacer avec S44'!$C:$BQ,40,0)</f>
        <v>110</v>
      </c>
      <c r="E248" s="58">
        <f>VLOOKUP($A248,'S0 remplacer avec S44'!$C:$BQ,22,0)</f>
        <v>1086.08935</v>
      </c>
      <c r="F248" s="66">
        <f>VLOOKUP($A248,'S0 remplacer avec S44'!$C:$BQ,29,0)</f>
        <v>205</v>
      </c>
      <c r="G248" s="66">
        <f>VLOOKUP($A248,'S0 remplacer avec S44'!$C:$BQ,30,0)</f>
        <v>463</v>
      </c>
      <c r="H248" s="66">
        <f>VLOOKUP($A248,'S0 remplacer avec S44'!$C:$BQ,52,0)</f>
        <v>61.6</v>
      </c>
      <c r="I248" s="66">
        <f>VLOOKUP($A248,'S0 remplacer avec S44'!$C:$BQ,59,0)</f>
        <v>11</v>
      </c>
      <c r="J248" s="66">
        <f>VLOOKUP($A248,'S0 remplacer avec S44'!$C:$BQ,60,0)</f>
        <v>25</v>
      </c>
      <c r="K248" s="58">
        <f>VLOOKUP($A248,'S45'!$C:$BQ,32,0)</f>
        <v>63.3</v>
      </c>
      <c r="L248" s="58">
        <f>VLOOKUP($A248,'S45'!$C:$BQ,39,0)</f>
        <v>79</v>
      </c>
      <c r="M248" s="58">
        <f>VLOOKUP($A248,'S45'!$C:$BQ,40,0)</f>
        <v>107</v>
      </c>
      <c r="N248" s="58">
        <f>VLOOKUP($A248,'S45'!$C:$BQ,22,0)</f>
        <v>1100.9779599999999</v>
      </c>
      <c r="O248" s="66">
        <f>VLOOKUP($A248,'S45'!$C:$BQ,29,0)</f>
        <v>190</v>
      </c>
      <c r="P248" s="66">
        <f>VLOOKUP($A248,'S45'!$C:$BQ,30,0)</f>
        <v>448</v>
      </c>
      <c r="Q248" s="66">
        <f>VLOOKUP($A248,'S45'!$C:$BQ,52,0)</f>
        <v>61.6</v>
      </c>
      <c r="R248" s="66">
        <f>VLOOKUP($A248,'S45'!$C:$BQ,59,0)</f>
        <v>11</v>
      </c>
      <c r="S248" s="66">
        <f>VLOOKUP($A248,'S45'!$C:$BQ,60,0)</f>
        <v>25</v>
      </c>
      <c r="T248" s="58">
        <f>VLOOKUP($A248,'S46'!$C:$BQ,32,0)</f>
        <v>63.8</v>
      </c>
      <c r="U248" s="58">
        <f>VLOOKUP($A248,'S46'!$C:$BQ,39,0)</f>
        <v>79</v>
      </c>
      <c r="V248" s="58">
        <f>VLOOKUP($A248,'S46'!$C:$BQ,40,0)</f>
        <v>107</v>
      </c>
      <c r="W248" s="58">
        <f>VLOOKUP($A248,'S46'!$C:$BQ,22,0)</f>
        <v>1188.0812599999999</v>
      </c>
      <c r="X248" s="66">
        <f>VLOOKUP($A248,'S46'!$C:$BQ,29,0)</f>
        <v>103</v>
      </c>
      <c r="Y248" s="66">
        <f>VLOOKUP($A248,'S46'!$C:$BQ,30,0)</f>
        <v>361</v>
      </c>
      <c r="Z248" s="66">
        <f>VLOOKUP($A248,'S46'!$C:$BQ,52,0)</f>
        <v>61.6</v>
      </c>
      <c r="AA248" s="66">
        <f>VLOOKUP($A248,'S46'!$C:$BQ,59,0)</f>
        <v>11</v>
      </c>
      <c r="AB248" s="66">
        <f>VLOOKUP($A248,'S46'!$C:$BQ,60,0)</f>
        <v>25</v>
      </c>
      <c r="AC248" s="58" t="e">
        <f>VLOOKUP($A248,'S47'!$C:$BQ,32,0)</f>
        <v>#N/A</v>
      </c>
      <c r="AD248" s="58" t="e">
        <f>VLOOKUP($A248,'S47'!$C:$BQ,39,0)</f>
        <v>#N/A</v>
      </c>
      <c r="AE248" s="58" t="e">
        <f>VLOOKUP($A248,'S47'!$C:$BQ,40,0)</f>
        <v>#N/A</v>
      </c>
      <c r="AF248" s="58" t="e">
        <f>VLOOKUP($A248,'S47'!$C:$BQ,22,0)</f>
        <v>#N/A</v>
      </c>
      <c r="AG248" s="66" t="e">
        <f>VLOOKUP($A248,'S47'!$C:$BQ,29,0)</f>
        <v>#N/A</v>
      </c>
      <c r="AH248" s="66" t="e">
        <f>VLOOKUP($A248,'S47'!$C:$BQ,30,0)</f>
        <v>#N/A</v>
      </c>
      <c r="AI248" s="66" t="e">
        <f>VLOOKUP($A248,'S47'!$C:$BQ,52,0)</f>
        <v>#N/A</v>
      </c>
      <c r="AJ248" s="66" t="e">
        <f>VLOOKUP($A248,'S47'!$C:$BQ,59,0)</f>
        <v>#N/A</v>
      </c>
      <c r="AK248" s="66" t="e">
        <f>VLOOKUP($A248,'S47'!$C:$BQ,60,0)</f>
        <v>#N/A</v>
      </c>
      <c r="AL248" s="58" t="e">
        <f>VLOOKUP($A248,'S48'!$C:$BQ,32,0)</f>
        <v>#N/A</v>
      </c>
      <c r="AM248" s="58" t="e">
        <f>VLOOKUP($A248,'S48'!$C:$BQ,39,0)</f>
        <v>#N/A</v>
      </c>
      <c r="AN248" s="58" t="e">
        <f>VLOOKUP($A248,'S48'!$C:$BQ,40,0)</f>
        <v>#N/A</v>
      </c>
      <c r="AO248" s="58" t="e">
        <f>VLOOKUP($A248,'S48'!$C:$BQ,22,0)</f>
        <v>#N/A</v>
      </c>
      <c r="AP248" s="66" t="e">
        <f>VLOOKUP($A248,'S48'!$C:$BQ,29,0)</f>
        <v>#N/A</v>
      </c>
      <c r="AQ248" s="66" t="e">
        <f>VLOOKUP($A248,'S48'!$C:$BQ,30,0)</f>
        <v>#N/A</v>
      </c>
      <c r="AR248" s="66" t="e">
        <f>VLOOKUP($A248,'S48'!$C:$BQ,52,0)</f>
        <v>#N/A</v>
      </c>
      <c r="AS248" s="66" t="e">
        <f>VLOOKUP($A248,'S48'!$C:$BQ,59,0)</f>
        <v>#N/A</v>
      </c>
      <c r="AT248" s="66" t="e">
        <f>VLOOKUP($A248,'S48'!$C:$BQ,60,0)</f>
        <v>#N/A</v>
      </c>
      <c r="AU248" s="58" t="e">
        <f>VLOOKUP($A248,'S49'!$C:$BQ,32,0)</f>
        <v>#N/A</v>
      </c>
      <c r="AV248" s="58" t="e">
        <f>VLOOKUP($A248,'S49'!$C:$BQ,39,0)</f>
        <v>#N/A</v>
      </c>
      <c r="AW248" s="58" t="e">
        <f>VLOOKUP($A248,'S49'!$C:$BQ,40,0)</f>
        <v>#N/A</v>
      </c>
      <c r="AX248" s="58" t="e">
        <f>VLOOKUP($A248,'S49'!$C:$BQ,22,0)</f>
        <v>#N/A</v>
      </c>
      <c r="AY248" s="66" t="e">
        <f>VLOOKUP($A248,'S49'!$C:$BQ,29,0)</f>
        <v>#N/A</v>
      </c>
      <c r="AZ248" s="66" t="e">
        <f>VLOOKUP($A248,'S49'!$C:$BQ,30,0)</f>
        <v>#N/A</v>
      </c>
      <c r="BA248" s="66" t="e">
        <f>VLOOKUP($A248,'S49'!$C:$BQ,52,0)</f>
        <v>#N/A</v>
      </c>
      <c r="BB248" s="66" t="e">
        <f>VLOOKUP($A248,'S49'!$C:$BQ,59,0)</f>
        <v>#N/A</v>
      </c>
      <c r="BC248" s="66" t="e">
        <f>VLOOKUP($A248,'S49'!$C:$BQ,60,0)</f>
        <v>#N/A</v>
      </c>
      <c r="BD248" s="58" t="e">
        <f>VLOOKUP($A248,'S50'!$C:$BQ,32,0)</f>
        <v>#N/A</v>
      </c>
      <c r="BE248" s="58" t="e">
        <f>VLOOKUP($A248,'S50'!$C:$BQ,39,0)</f>
        <v>#N/A</v>
      </c>
      <c r="BF248" s="58" t="e">
        <f>VLOOKUP($A248,'S50'!$C:$BQ,40,0)</f>
        <v>#N/A</v>
      </c>
      <c r="BG248" s="58" t="e">
        <f>VLOOKUP($A248,'S50'!$C:$BQ,22,0)</f>
        <v>#N/A</v>
      </c>
      <c r="BH248" s="66" t="e">
        <f>VLOOKUP($A248,'S50'!$C:$BQ,29,0)</f>
        <v>#N/A</v>
      </c>
      <c r="BI248" s="66" t="e">
        <f>VLOOKUP($A248,'S50'!$C:$BQ,30,0)</f>
        <v>#N/A</v>
      </c>
      <c r="BJ248" s="66" t="e">
        <f>VLOOKUP($A248,'S50'!$C:$BQ,52,0)</f>
        <v>#N/A</v>
      </c>
      <c r="BK248" s="66" t="e">
        <f>VLOOKUP($A248,'S50'!$C:$BQ,59,0)</f>
        <v>#N/A</v>
      </c>
      <c r="BL248" s="66" t="e">
        <f>VLOOKUP($A248,'S50'!$C:$BQ,60,0)</f>
        <v>#N/A</v>
      </c>
    </row>
    <row r="249" spans="1:64" x14ac:dyDescent="0.2">
      <c r="A249" s="57" t="s">
        <v>321</v>
      </c>
      <c r="B249" s="58">
        <f>VLOOKUP($A249,'S0 remplacer avec S44'!$C:$BQ,32,0)</f>
        <v>107.05</v>
      </c>
      <c r="C249" s="58">
        <f>VLOOKUP($A249,'S0 remplacer avec S44'!$C:$BQ,39,0)</f>
        <v>72</v>
      </c>
      <c r="D249" s="58">
        <f>VLOOKUP($A249,'S0 remplacer avec S44'!$C:$BQ,40,0)</f>
        <v>108</v>
      </c>
      <c r="E249" s="58">
        <f>VLOOKUP($A249,'S0 remplacer avec S44'!$C:$BQ,22,0)</f>
        <v>906.45474999999999</v>
      </c>
      <c r="F249" s="66">
        <f>VLOOKUP($A249,'S0 remplacer avec S44'!$C:$BQ,29,0)</f>
        <v>721</v>
      </c>
      <c r="G249" s="66">
        <f>VLOOKUP($A249,'S0 remplacer avec S44'!$C:$BQ,30,0)</f>
        <v>1047</v>
      </c>
      <c r="H249" s="66">
        <f>VLOOKUP($A249,'S0 remplacer avec S44'!$C:$BQ,52,0)</f>
        <v>53.4</v>
      </c>
      <c r="I249" s="66">
        <f>VLOOKUP($A249,'S0 remplacer avec S44'!$C:$BQ,59,0)</f>
        <v>38</v>
      </c>
      <c r="J249" s="66">
        <f>VLOOKUP($A249,'S0 remplacer avec S44'!$C:$BQ,60,0)</f>
        <v>56</v>
      </c>
      <c r="K249" s="58">
        <f>VLOOKUP($A249,'S45'!$C:$BQ,32,0)</f>
        <v>110.8</v>
      </c>
      <c r="L249" s="58">
        <f>VLOOKUP($A249,'S45'!$C:$BQ,39,0)</f>
        <v>69</v>
      </c>
      <c r="M249" s="58">
        <f>VLOOKUP($A249,'S45'!$C:$BQ,40,0)</f>
        <v>104</v>
      </c>
      <c r="N249" s="58">
        <f>VLOOKUP($A249,'S45'!$C:$BQ,22,0)</f>
        <v>907.42178000000001</v>
      </c>
      <c r="O249" s="66">
        <f>VLOOKUP($A249,'S45'!$C:$BQ,29,0)</f>
        <v>720</v>
      </c>
      <c r="P249" s="66">
        <f>VLOOKUP($A249,'S45'!$C:$BQ,30,0)</f>
        <v>1046</v>
      </c>
      <c r="Q249" s="66">
        <f>VLOOKUP($A249,'S45'!$C:$BQ,52,0)</f>
        <v>53.4</v>
      </c>
      <c r="R249" s="66">
        <f>VLOOKUP($A249,'S45'!$C:$BQ,59,0)</f>
        <v>38</v>
      </c>
      <c r="S249" s="66">
        <f>VLOOKUP($A249,'S45'!$C:$BQ,60,0)</f>
        <v>56</v>
      </c>
      <c r="T249" s="58">
        <f>VLOOKUP($A249,'S46'!$C:$BQ,32,0)</f>
        <v>110.3</v>
      </c>
      <c r="U249" s="58">
        <f>VLOOKUP($A249,'S46'!$C:$BQ,39,0)</f>
        <v>69</v>
      </c>
      <c r="V249" s="58">
        <f>VLOOKUP($A249,'S46'!$C:$BQ,40,0)</f>
        <v>105</v>
      </c>
      <c r="W249" s="58">
        <f>VLOOKUP($A249,'S46'!$C:$BQ,22,0)</f>
        <v>909.82177999999999</v>
      </c>
      <c r="X249" s="66">
        <f>VLOOKUP($A249,'S46'!$C:$BQ,29,0)</f>
        <v>718</v>
      </c>
      <c r="Y249" s="66">
        <f>VLOOKUP($A249,'S46'!$C:$BQ,30,0)</f>
        <v>1043</v>
      </c>
      <c r="Z249" s="66">
        <f>VLOOKUP($A249,'S46'!$C:$BQ,52,0)</f>
        <v>54.4</v>
      </c>
      <c r="AA249" s="66">
        <f>VLOOKUP($A249,'S46'!$C:$BQ,59,0)</f>
        <v>37</v>
      </c>
      <c r="AB249" s="66">
        <f>VLOOKUP($A249,'S46'!$C:$BQ,60,0)</f>
        <v>55</v>
      </c>
      <c r="AC249" s="58" t="e">
        <f>VLOOKUP($A249,'S47'!$C:$BQ,32,0)</f>
        <v>#N/A</v>
      </c>
      <c r="AD249" s="58" t="e">
        <f>VLOOKUP($A249,'S47'!$C:$BQ,39,0)</f>
        <v>#N/A</v>
      </c>
      <c r="AE249" s="58" t="e">
        <f>VLOOKUP($A249,'S47'!$C:$BQ,40,0)</f>
        <v>#N/A</v>
      </c>
      <c r="AF249" s="58" t="e">
        <f>VLOOKUP($A249,'S47'!$C:$BQ,22,0)</f>
        <v>#N/A</v>
      </c>
      <c r="AG249" s="66" t="e">
        <f>VLOOKUP($A249,'S47'!$C:$BQ,29,0)</f>
        <v>#N/A</v>
      </c>
      <c r="AH249" s="66" t="e">
        <f>VLOOKUP($A249,'S47'!$C:$BQ,30,0)</f>
        <v>#N/A</v>
      </c>
      <c r="AI249" s="66" t="e">
        <f>VLOOKUP($A249,'S47'!$C:$BQ,52,0)</f>
        <v>#N/A</v>
      </c>
      <c r="AJ249" s="66" t="e">
        <f>VLOOKUP($A249,'S47'!$C:$BQ,59,0)</f>
        <v>#N/A</v>
      </c>
      <c r="AK249" s="66" t="e">
        <f>VLOOKUP($A249,'S47'!$C:$BQ,60,0)</f>
        <v>#N/A</v>
      </c>
      <c r="AL249" s="58" t="e">
        <f>VLOOKUP($A249,'S48'!$C:$BQ,32,0)</f>
        <v>#N/A</v>
      </c>
      <c r="AM249" s="58" t="e">
        <f>VLOOKUP($A249,'S48'!$C:$BQ,39,0)</f>
        <v>#N/A</v>
      </c>
      <c r="AN249" s="58" t="e">
        <f>VLOOKUP($A249,'S48'!$C:$BQ,40,0)</f>
        <v>#N/A</v>
      </c>
      <c r="AO249" s="58" t="e">
        <f>VLOOKUP($A249,'S48'!$C:$BQ,22,0)</f>
        <v>#N/A</v>
      </c>
      <c r="AP249" s="66" t="e">
        <f>VLOOKUP($A249,'S48'!$C:$BQ,29,0)</f>
        <v>#N/A</v>
      </c>
      <c r="AQ249" s="66" t="e">
        <f>VLOOKUP($A249,'S48'!$C:$BQ,30,0)</f>
        <v>#N/A</v>
      </c>
      <c r="AR249" s="66" t="e">
        <f>VLOOKUP($A249,'S48'!$C:$BQ,52,0)</f>
        <v>#N/A</v>
      </c>
      <c r="AS249" s="66" t="e">
        <f>VLOOKUP($A249,'S48'!$C:$BQ,59,0)</f>
        <v>#N/A</v>
      </c>
      <c r="AT249" s="66" t="e">
        <f>VLOOKUP($A249,'S48'!$C:$BQ,60,0)</f>
        <v>#N/A</v>
      </c>
      <c r="AU249" s="58" t="e">
        <f>VLOOKUP($A249,'S49'!$C:$BQ,32,0)</f>
        <v>#N/A</v>
      </c>
      <c r="AV249" s="58" t="e">
        <f>VLOOKUP($A249,'S49'!$C:$BQ,39,0)</f>
        <v>#N/A</v>
      </c>
      <c r="AW249" s="58" t="e">
        <f>VLOOKUP($A249,'S49'!$C:$BQ,40,0)</f>
        <v>#N/A</v>
      </c>
      <c r="AX249" s="58" t="e">
        <f>VLOOKUP($A249,'S49'!$C:$BQ,22,0)</f>
        <v>#N/A</v>
      </c>
      <c r="AY249" s="66" t="e">
        <f>VLOOKUP($A249,'S49'!$C:$BQ,29,0)</f>
        <v>#N/A</v>
      </c>
      <c r="AZ249" s="66" t="e">
        <f>VLOOKUP($A249,'S49'!$C:$BQ,30,0)</f>
        <v>#N/A</v>
      </c>
      <c r="BA249" s="66" t="e">
        <f>VLOOKUP($A249,'S49'!$C:$BQ,52,0)</f>
        <v>#N/A</v>
      </c>
      <c r="BB249" s="66" t="e">
        <f>VLOOKUP($A249,'S49'!$C:$BQ,59,0)</f>
        <v>#N/A</v>
      </c>
      <c r="BC249" s="66" t="e">
        <f>VLOOKUP($A249,'S49'!$C:$BQ,60,0)</f>
        <v>#N/A</v>
      </c>
      <c r="BD249" s="58" t="e">
        <f>VLOOKUP($A249,'S50'!$C:$BQ,32,0)</f>
        <v>#N/A</v>
      </c>
      <c r="BE249" s="58" t="e">
        <f>VLOOKUP($A249,'S50'!$C:$BQ,39,0)</f>
        <v>#N/A</v>
      </c>
      <c r="BF249" s="58" t="e">
        <f>VLOOKUP($A249,'S50'!$C:$BQ,40,0)</f>
        <v>#N/A</v>
      </c>
      <c r="BG249" s="58" t="e">
        <f>VLOOKUP($A249,'S50'!$C:$BQ,22,0)</f>
        <v>#N/A</v>
      </c>
      <c r="BH249" s="66" t="e">
        <f>VLOOKUP($A249,'S50'!$C:$BQ,29,0)</f>
        <v>#N/A</v>
      </c>
      <c r="BI249" s="66" t="e">
        <f>VLOOKUP($A249,'S50'!$C:$BQ,30,0)</f>
        <v>#N/A</v>
      </c>
      <c r="BJ249" s="66" t="e">
        <f>VLOOKUP($A249,'S50'!$C:$BQ,52,0)</f>
        <v>#N/A</v>
      </c>
      <c r="BK249" s="66" t="e">
        <f>VLOOKUP($A249,'S50'!$C:$BQ,59,0)</f>
        <v>#N/A</v>
      </c>
      <c r="BL249" s="66" t="e">
        <f>VLOOKUP($A249,'S50'!$C:$BQ,60,0)</f>
        <v>#N/A</v>
      </c>
    </row>
    <row r="250" spans="1:64" x14ac:dyDescent="0.2">
      <c r="A250" s="57" t="s">
        <v>322</v>
      </c>
      <c r="B250" s="58">
        <f>VLOOKUP($A250,'S0 remplacer avec S44'!$C:$BQ,32,0)</f>
        <v>154.9</v>
      </c>
      <c r="C250" s="58">
        <f>VLOOKUP($A250,'S0 remplacer avec S44'!$C:$BQ,39,0)</f>
        <v>9</v>
      </c>
      <c r="D250" s="58">
        <f>VLOOKUP($A250,'S0 remplacer avec S44'!$C:$BQ,40,0)</f>
        <v>42</v>
      </c>
      <c r="E250" s="58">
        <f>VLOOKUP($A250,'S0 remplacer avec S44'!$C:$BQ,22,0)</f>
        <v>1959.1198750000001</v>
      </c>
      <c r="F250" s="66">
        <f>VLOOKUP($A250,'S0 remplacer avec S44'!$C:$BQ,29,0)</f>
        <v>0</v>
      </c>
      <c r="G250" s="66">
        <f>VLOOKUP($A250,'S0 remplacer avec S44'!$C:$BQ,30,0)</f>
        <v>0</v>
      </c>
      <c r="H250" s="66">
        <f>VLOOKUP($A250,'S0 remplacer avec S44'!$C:$BQ,52,0)</f>
        <v>86.8</v>
      </c>
      <c r="I250" s="66">
        <f>VLOOKUP($A250,'S0 remplacer avec S44'!$C:$BQ,59,0)</f>
        <v>0</v>
      </c>
      <c r="J250" s="66">
        <f>VLOOKUP($A250,'S0 remplacer avec S44'!$C:$BQ,60,0)</f>
        <v>13</v>
      </c>
      <c r="K250" s="58">
        <f>VLOOKUP($A250,'S45'!$C:$BQ,32,0)</f>
        <v>157.9</v>
      </c>
      <c r="L250" s="58">
        <f>VLOOKUP($A250,'S45'!$C:$BQ,39,0)</f>
        <v>6</v>
      </c>
      <c r="M250" s="58">
        <f>VLOOKUP($A250,'S45'!$C:$BQ,40,0)</f>
        <v>39</v>
      </c>
      <c r="N250" s="58">
        <f>VLOOKUP($A250,'S45'!$C:$BQ,22,0)</f>
        <v>1981.6294949999999</v>
      </c>
      <c r="O250" s="66">
        <f>VLOOKUP($A250,'S45'!$C:$BQ,29,0)</f>
        <v>0</v>
      </c>
      <c r="P250" s="66">
        <f>VLOOKUP($A250,'S45'!$C:$BQ,30,0)</f>
        <v>0</v>
      </c>
      <c r="Q250" s="66">
        <f>VLOOKUP($A250,'S45'!$C:$BQ,52,0)</f>
        <v>86.8</v>
      </c>
      <c r="R250" s="66">
        <f>VLOOKUP($A250,'S45'!$C:$BQ,59,0)</f>
        <v>0</v>
      </c>
      <c r="S250" s="66">
        <f>VLOOKUP($A250,'S45'!$C:$BQ,60,0)</f>
        <v>13</v>
      </c>
      <c r="T250" s="58">
        <f>VLOOKUP($A250,'S46'!$C:$BQ,32,0)</f>
        <v>158.9</v>
      </c>
      <c r="U250" s="58">
        <f>VLOOKUP($A250,'S46'!$C:$BQ,39,0)</f>
        <v>5</v>
      </c>
      <c r="V250" s="58">
        <f>VLOOKUP($A250,'S46'!$C:$BQ,40,0)</f>
        <v>38</v>
      </c>
      <c r="W250" s="58">
        <f>VLOOKUP($A250,'S46'!$C:$BQ,22,0)</f>
        <v>1985.717245</v>
      </c>
      <c r="X250" s="66">
        <f>VLOOKUP($A250,'S46'!$C:$BQ,29,0)</f>
        <v>0</v>
      </c>
      <c r="Y250" s="66">
        <f>VLOOKUP($A250,'S46'!$C:$BQ,30,0)</f>
        <v>0</v>
      </c>
      <c r="Z250" s="66">
        <f>VLOOKUP($A250,'S46'!$C:$BQ,52,0)</f>
        <v>86.8</v>
      </c>
      <c r="AA250" s="66">
        <f>VLOOKUP($A250,'S46'!$C:$BQ,59,0)</f>
        <v>0</v>
      </c>
      <c r="AB250" s="66">
        <f>VLOOKUP($A250,'S46'!$C:$BQ,60,0)</f>
        <v>13</v>
      </c>
      <c r="AC250" s="58" t="e">
        <f>VLOOKUP($A250,'S47'!$C:$BQ,32,0)</f>
        <v>#N/A</v>
      </c>
      <c r="AD250" s="58" t="e">
        <f>VLOOKUP($A250,'S47'!$C:$BQ,39,0)</f>
        <v>#N/A</v>
      </c>
      <c r="AE250" s="58" t="e">
        <f>VLOOKUP($A250,'S47'!$C:$BQ,40,0)</f>
        <v>#N/A</v>
      </c>
      <c r="AF250" s="58" t="e">
        <f>VLOOKUP($A250,'S47'!$C:$BQ,22,0)</f>
        <v>#N/A</v>
      </c>
      <c r="AG250" s="66" t="e">
        <f>VLOOKUP($A250,'S47'!$C:$BQ,29,0)</f>
        <v>#N/A</v>
      </c>
      <c r="AH250" s="66" t="e">
        <f>VLOOKUP($A250,'S47'!$C:$BQ,30,0)</f>
        <v>#N/A</v>
      </c>
      <c r="AI250" s="66" t="e">
        <f>VLOOKUP($A250,'S47'!$C:$BQ,52,0)</f>
        <v>#N/A</v>
      </c>
      <c r="AJ250" s="66" t="e">
        <f>VLOOKUP($A250,'S47'!$C:$BQ,59,0)</f>
        <v>#N/A</v>
      </c>
      <c r="AK250" s="66" t="e">
        <f>VLOOKUP($A250,'S47'!$C:$BQ,60,0)</f>
        <v>#N/A</v>
      </c>
      <c r="AL250" s="58" t="e">
        <f>VLOOKUP($A250,'S48'!$C:$BQ,32,0)</f>
        <v>#N/A</v>
      </c>
      <c r="AM250" s="58" t="e">
        <f>VLOOKUP($A250,'S48'!$C:$BQ,39,0)</f>
        <v>#N/A</v>
      </c>
      <c r="AN250" s="58" t="e">
        <f>VLOOKUP($A250,'S48'!$C:$BQ,40,0)</f>
        <v>#N/A</v>
      </c>
      <c r="AO250" s="58" t="e">
        <f>VLOOKUP($A250,'S48'!$C:$BQ,22,0)</f>
        <v>#N/A</v>
      </c>
      <c r="AP250" s="66" t="e">
        <f>VLOOKUP($A250,'S48'!$C:$BQ,29,0)</f>
        <v>#N/A</v>
      </c>
      <c r="AQ250" s="66" t="e">
        <f>VLOOKUP($A250,'S48'!$C:$BQ,30,0)</f>
        <v>#N/A</v>
      </c>
      <c r="AR250" s="66" t="e">
        <f>VLOOKUP($A250,'S48'!$C:$BQ,52,0)</f>
        <v>#N/A</v>
      </c>
      <c r="AS250" s="66" t="e">
        <f>VLOOKUP($A250,'S48'!$C:$BQ,59,0)</f>
        <v>#N/A</v>
      </c>
      <c r="AT250" s="66" t="e">
        <f>VLOOKUP($A250,'S48'!$C:$BQ,60,0)</f>
        <v>#N/A</v>
      </c>
      <c r="AU250" s="58" t="e">
        <f>VLOOKUP($A250,'S49'!$C:$BQ,32,0)</f>
        <v>#N/A</v>
      </c>
      <c r="AV250" s="58" t="e">
        <f>VLOOKUP($A250,'S49'!$C:$BQ,39,0)</f>
        <v>#N/A</v>
      </c>
      <c r="AW250" s="58" t="e">
        <f>VLOOKUP($A250,'S49'!$C:$BQ,40,0)</f>
        <v>#N/A</v>
      </c>
      <c r="AX250" s="58" t="e">
        <f>VLOOKUP($A250,'S49'!$C:$BQ,22,0)</f>
        <v>#N/A</v>
      </c>
      <c r="AY250" s="66" t="e">
        <f>VLOOKUP($A250,'S49'!$C:$BQ,29,0)</f>
        <v>#N/A</v>
      </c>
      <c r="AZ250" s="66" t="e">
        <f>VLOOKUP($A250,'S49'!$C:$BQ,30,0)</f>
        <v>#N/A</v>
      </c>
      <c r="BA250" s="66" t="e">
        <f>VLOOKUP($A250,'S49'!$C:$BQ,52,0)</f>
        <v>#N/A</v>
      </c>
      <c r="BB250" s="66" t="e">
        <f>VLOOKUP($A250,'S49'!$C:$BQ,59,0)</f>
        <v>#N/A</v>
      </c>
      <c r="BC250" s="66" t="e">
        <f>VLOOKUP($A250,'S49'!$C:$BQ,60,0)</f>
        <v>#N/A</v>
      </c>
      <c r="BD250" s="58" t="e">
        <f>VLOOKUP($A250,'S50'!$C:$BQ,32,0)</f>
        <v>#N/A</v>
      </c>
      <c r="BE250" s="58" t="e">
        <f>VLOOKUP($A250,'S50'!$C:$BQ,39,0)</f>
        <v>#N/A</v>
      </c>
      <c r="BF250" s="58" t="e">
        <f>VLOOKUP($A250,'S50'!$C:$BQ,40,0)</f>
        <v>#N/A</v>
      </c>
      <c r="BG250" s="58" t="e">
        <f>VLOOKUP($A250,'S50'!$C:$BQ,22,0)</f>
        <v>#N/A</v>
      </c>
      <c r="BH250" s="66" t="e">
        <f>VLOOKUP($A250,'S50'!$C:$BQ,29,0)</f>
        <v>#N/A</v>
      </c>
      <c r="BI250" s="66" t="e">
        <f>VLOOKUP($A250,'S50'!$C:$BQ,30,0)</f>
        <v>#N/A</v>
      </c>
      <c r="BJ250" s="66" t="e">
        <f>VLOOKUP($A250,'S50'!$C:$BQ,52,0)</f>
        <v>#N/A</v>
      </c>
      <c r="BK250" s="66" t="e">
        <f>VLOOKUP($A250,'S50'!$C:$BQ,59,0)</f>
        <v>#N/A</v>
      </c>
      <c r="BL250" s="66" t="e">
        <f>VLOOKUP($A250,'S50'!$C:$BQ,60,0)</f>
        <v>#N/A</v>
      </c>
    </row>
    <row r="251" spans="1:64" x14ac:dyDescent="0.2">
      <c r="A251" s="57" t="s">
        <v>323</v>
      </c>
      <c r="B251" s="58">
        <f>VLOOKUP($A251,'S0 remplacer avec S44'!$C:$BQ,32,0)</f>
        <v>118.25</v>
      </c>
      <c r="C251" s="58">
        <f>VLOOKUP($A251,'S0 remplacer avec S44'!$C:$BQ,39,0)</f>
        <v>98</v>
      </c>
      <c r="D251" s="58">
        <f>VLOOKUP($A251,'S0 remplacer avec S44'!$C:$BQ,40,0)</f>
        <v>141</v>
      </c>
      <c r="E251" s="58">
        <f>VLOOKUP($A251,'S0 remplacer avec S44'!$C:$BQ,22,0)</f>
        <v>2392.0116149999999</v>
      </c>
      <c r="F251" s="66">
        <f>VLOOKUP($A251,'S0 remplacer avec S44'!$C:$BQ,29,0)</f>
        <v>0</v>
      </c>
      <c r="G251" s="66">
        <f>VLOOKUP($A251,'S0 remplacer avec S44'!$C:$BQ,30,0)</f>
        <v>0</v>
      </c>
      <c r="H251" s="66">
        <f>VLOOKUP($A251,'S0 remplacer avec S44'!$C:$BQ,52,0)</f>
        <v>144.6</v>
      </c>
      <c r="I251" s="66">
        <f>VLOOKUP($A251,'S0 remplacer avec S44'!$C:$BQ,59,0)</f>
        <v>0</v>
      </c>
      <c r="J251" s="66">
        <f>VLOOKUP($A251,'S0 remplacer avec S44'!$C:$BQ,60,0)</f>
        <v>0</v>
      </c>
      <c r="K251" s="58">
        <f>VLOOKUP($A251,'S45'!$C:$BQ,32,0)</f>
        <v>120.25</v>
      </c>
      <c r="L251" s="58">
        <f>VLOOKUP($A251,'S45'!$C:$BQ,39,0)</f>
        <v>96</v>
      </c>
      <c r="M251" s="58">
        <f>VLOOKUP($A251,'S45'!$C:$BQ,40,0)</f>
        <v>139</v>
      </c>
      <c r="N251" s="58">
        <f>VLOOKUP($A251,'S45'!$C:$BQ,22,0)</f>
        <v>2449.4453050000002</v>
      </c>
      <c r="O251" s="66">
        <f>VLOOKUP($A251,'S45'!$C:$BQ,29,0)</f>
        <v>0</v>
      </c>
      <c r="P251" s="66">
        <f>VLOOKUP($A251,'S45'!$C:$BQ,30,0)</f>
        <v>0</v>
      </c>
      <c r="Q251" s="66">
        <f>VLOOKUP($A251,'S45'!$C:$BQ,52,0)</f>
        <v>147.6</v>
      </c>
      <c r="R251" s="66">
        <f>VLOOKUP($A251,'S45'!$C:$BQ,59,0)</f>
        <v>0</v>
      </c>
      <c r="S251" s="66">
        <f>VLOOKUP($A251,'S45'!$C:$BQ,60,0)</f>
        <v>0</v>
      </c>
      <c r="T251" s="58">
        <f>VLOOKUP($A251,'S46'!$C:$BQ,32,0)</f>
        <v>120.25</v>
      </c>
      <c r="U251" s="58">
        <f>VLOOKUP($A251,'S46'!$C:$BQ,39,0)</f>
        <v>96</v>
      </c>
      <c r="V251" s="58">
        <f>VLOOKUP($A251,'S46'!$C:$BQ,40,0)</f>
        <v>139</v>
      </c>
      <c r="W251" s="58">
        <f>VLOOKUP($A251,'S46'!$C:$BQ,22,0)</f>
        <v>2460.007865</v>
      </c>
      <c r="X251" s="66">
        <f>VLOOKUP($A251,'S46'!$C:$BQ,29,0)</f>
        <v>0</v>
      </c>
      <c r="Y251" s="66">
        <f>VLOOKUP($A251,'S46'!$C:$BQ,30,0)</f>
        <v>0</v>
      </c>
      <c r="Z251" s="66">
        <f>VLOOKUP($A251,'S46'!$C:$BQ,52,0)</f>
        <v>149.6</v>
      </c>
      <c r="AA251" s="66">
        <f>VLOOKUP($A251,'S46'!$C:$BQ,59,0)</f>
        <v>0</v>
      </c>
      <c r="AB251" s="66">
        <f>VLOOKUP($A251,'S46'!$C:$BQ,60,0)</f>
        <v>0</v>
      </c>
      <c r="AC251" s="58" t="e">
        <f>VLOOKUP($A251,'S47'!$C:$BQ,32,0)</f>
        <v>#N/A</v>
      </c>
      <c r="AD251" s="58" t="e">
        <f>VLOOKUP($A251,'S47'!$C:$BQ,39,0)</f>
        <v>#N/A</v>
      </c>
      <c r="AE251" s="58" t="e">
        <f>VLOOKUP($A251,'S47'!$C:$BQ,40,0)</f>
        <v>#N/A</v>
      </c>
      <c r="AF251" s="58" t="e">
        <f>VLOOKUP($A251,'S47'!$C:$BQ,22,0)</f>
        <v>#N/A</v>
      </c>
      <c r="AG251" s="66" t="e">
        <f>VLOOKUP($A251,'S47'!$C:$BQ,29,0)</f>
        <v>#N/A</v>
      </c>
      <c r="AH251" s="66" t="e">
        <f>VLOOKUP($A251,'S47'!$C:$BQ,30,0)</f>
        <v>#N/A</v>
      </c>
      <c r="AI251" s="66" t="e">
        <f>VLOOKUP($A251,'S47'!$C:$BQ,52,0)</f>
        <v>#N/A</v>
      </c>
      <c r="AJ251" s="66" t="e">
        <f>VLOOKUP($A251,'S47'!$C:$BQ,59,0)</f>
        <v>#N/A</v>
      </c>
      <c r="AK251" s="66" t="e">
        <f>VLOOKUP($A251,'S47'!$C:$BQ,60,0)</f>
        <v>#N/A</v>
      </c>
      <c r="AL251" s="58" t="e">
        <f>VLOOKUP($A251,'S48'!$C:$BQ,32,0)</f>
        <v>#N/A</v>
      </c>
      <c r="AM251" s="58" t="e">
        <f>VLOOKUP($A251,'S48'!$C:$BQ,39,0)</f>
        <v>#N/A</v>
      </c>
      <c r="AN251" s="58" t="e">
        <f>VLOOKUP($A251,'S48'!$C:$BQ,40,0)</f>
        <v>#N/A</v>
      </c>
      <c r="AO251" s="58" t="e">
        <f>VLOOKUP($A251,'S48'!$C:$BQ,22,0)</f>
        <v>#N/A</v>
      </c>
      <c r="AP251" s="66" t="e">
        <f>VLOOKUP($A251,'S48'!$C:$BQ,29,0)</f>
        <v>#N/A</v>
      </c>
      <c r="AQ251" s="66" t="e">
        <f>VLOOKUP($A251,'S48'!$C:$BQ,30,0)</f>
        <v>#N/A</v>
      </c>
      <c r="AR251" s="66" t="e">
        <f>VLOOKUP($A251,'S48'!$C:$BQ,52,0)</f>
        <v>#N/A</v>
      </c>
      <c r="AS251" s="66" t="e">
        <f>VLOOKUP($A251,'S48'!$C:$BQ,59,0)</f>
        <v>#N/A</v>
      </c>
      <c r="AT251" s="66" t="e">
        <f>VLOOKUP($A251,'S48'!$C:$BQ,60,0)</f>
        <v>#N/A</v>
      </c>
      <c r="AU251" s="58" t="e">
        <f>VLOOKUP($A251,'S49'!$C:$BQ,32,0)</f>
        <v>#N/A</v>
      </c>
      <c r="AV251" s="58" t="e">
        <f>VLOOKUP($A251,'S49'!$C:$BQ,39,0)</f>
        <v>#N/A</v>
      </c>
      <c r="AW251" s="58" t="e">
        <f>VLOOKUP($A251,'S49'!$C:$BQ,40,0)</f>
        <v>#N/A</v>
      </c>
      <c r="AX251" s="58" t="e">
        <f>VLOOKUP($A251,'S49'!$C:$BQ,22,0)</f>
        <v>#N/A</v>
      </c>
      <c r="AY251" s="66" t="e">
        <f>VLOOKUP($A251,'S49'!$C:$BQ,29,0)</f>
        <v>#N/A</v>
      </c>
      <c r="AZ251" s="66" t="e">
        <f>VLOOKUP($A251,'S49'!$C:$BQ,30,0)</f>
        <v>#N/A</v>
      </c>
      <c r="BA251" s="66" t="e">
        <f>VLOOKUP($A251,'S49'!$C:$BQ,52,0)</f>
        <v>#N/A</v>
      </c>
      <c r="BB251" s="66" t="e">
        <f>VLOOKUP($A251,'S49'!$C:$BQ,59,0)</f>
        <v>#N/A</v>
      </c>
      <c r="BC251" s="66" t="e">
        <f>VLOOKUP($A251,'S49'!$C:$BQ,60,0)</f>
        <v>#N/A</v>
      </c>
      <c r="BD251" s="58" t="e">
        <f>VLOOKUP($A251,'S50'!$C:$BQ,32,0)</f>
        <v>#N/A</v>
      </c>
      <c r="BE251" s="58" t="e">
        <f>VLOOKUP($A251,'S50'!$C:$BQ,39,0)</f>
        <v>#N/A</v>
      </c>
      <c r="BF251" s="58" t="e">
        <f>VLOOKUP($A251,'S50'!$C:$BQ,40,0)</f>
        <v>#N/A</v>
      </c>
      <c r="BG251" s="58" t="e">
        <f>VLOOKUP($A251,'S50'!$C:$BQ,22,0)</f>
        <v>#N/A</v>
      </c>
      <c r="BH251" s="66" t="e">
        <f>VLOOKUP($A251,'S50'!$C:$BQ,29,0)</f>
        <v>#N/A</v>
      </c>
      <c r="BI251" s="66" t="e">
        <f>VLOOKUP($A251,'S50'!$C:$BQ,30,0)</f>
        <v>#N/A</v>
      </c>
      <c r="BJ251" s="66" t="e">
        <f>VLOOKUP($A251,'S50'!$C:$BQ,52,0)</f>
        <v>#N/A</v>
      </c>
      <c r="BK251" s="66" t="e">
        <f>VLOOKUP($A251,'S50'!$C:$BQ,59,0)</f>
        <v>#N/A</v>
      </c>
      <c r="BL251" s="66" t="e">
        <f>VLOOKUP($A251,'S50'!$C:$BQ,60,0)</f>
        <v>#N/A</v>
      </c>
    </row>
    <row r="252" spans="1:64" x14ac:dyDescent="0.2">
      <c r="A252" s="57" t="s">
        <v>324</v>
      </c>
      <c r="B252" s="58">
        <f>VLOOKUP($A252,'S0 remplacer avec S44'!$C:$BQ,32,0)</f>
        <v>192.8</v>
      </c>
      <c r="C252" s="58">
        <f>VLOOKUP($A252,'S0 remplacer avec S44'!$C:$BQ,39,0)</f>
        <v>0</v>
      </c>
      <c r="D252" s="58">
        <f>VLOOKUP($A252,'S0 remplacer avec S44'!$C:$BQ,40,0)</f>
        <v>7</v>
      </c>
      <c r="E252" s="58">
        <f>VLOOKUP($A252,'S0 remplacer avec S44'!$C:$BQ,22,0)</f>
        <v>1962.0951299999999</v>
      </c>
      <c r="F252" s="66">
        <f>VLOOKUP($A252,'S0 remplacer avec S44'!$C:$BQ,29,0)</f>
        <v>0</v>
      </c>
      <c r="G252" s="66">
        <f>VLOOKUP($A252,'S0 remplacer avec S44'!$C:$BQ,30,0)</f>
        <v>0</v>
      </c>
      <c r="H252" s="66">
        <f>VLOOKUP($A252,'S0 remplacer avec S44'!$C:$BQ,52,0)</f>
        <v>168.8</v>
      </c>
      <c r="I252" s="66">
        <f>VLOOKUP($A252,'S0 remplacer avec S44'!$C:$BQ,59,0)</f>
        <v>0</v>
      </c>
      <c r="J252" s="66">
        <f>VLOOKUP($A252,'S0 remplacer avec S44'!$C:$BQ,60,0)</f>
        <v>0</v>
      </c>
      <c r="K252" s="58">
        <f>VLOOKUP($A252,'S45'!$C:$BQ,32,0)</f>
        <v>199.8</v>
      </c>
      <c r="L252" s="58">
        <f>VLOOKUP($A252,'S45'!$C:$BQ,39,0)</f>
        <v>0</v>
      </c>
      <c r="M252" s="58">
        <f>VLOOKUP($A252,'S45'!$C:$BQ,40,0)</f>
        <v>0</v>
      </c>
      <c r="N252" s="58">
        <f>VLOOKUP($A252,'S45'!$C:$BQ,22,0)</f>
        <v>2014.3644300000001</v>
      </c>
      <c r="O252" s="66">
        <f>VLOOKUP($A252,'S45'!$C:$BQ,29,0)</f>
        <v>0</v>
      </c>
      <c r="P252" s="66">
        <f>VLOOKUP($A252,'S45'!$C:$BQ,30,0)</f>
        <v>0</v>
      </c>
      <c r="Q252" s="66">
        <f>VLOOKUP($A252,'S45'!$C:$BQ,52,0)</f>
        <v>169.8</v>
      </c>
      <c r="R252" s="66">
        <f>VLOOKUP($A252,'S45'!$C:$BQ,59,0)</f>
        <v>0</v>
      </c>
      <c r="S252" s="66">
        <f>VLOOKUP($A252,'S45'!$C:$BQ,60,0)</f>
        <v>0</v>
      </c>
      <c r="T252" s="58">
        <f>VLOOKUP($A252,'S46'!$C:$BQ,32,0)</f>
        <v>199.3</v>
      </c>
      <c r="U252" s="58">
        <f>VLOOKUP($A252,'S46'!$C:$BQ,39,0)</f>
        <v>0</v>
      </c>
      <c r="V252" s="58">
        <f>VLOOKUP($A252,'S46'!$C:$BQ,40,0)</f>
        <v>1</v>
      </c>
      <c r="W252" s="58">
        <f>VLOOKUP($A252,'S46'!$C:$BQ,22,0)</f>
        <v>2016.01143</v>
      </c>
      <c r="X252" s="66">
        <f>VLOOKUP($A252,'S46'!$C:$BQ,29,0)</f>
        <v>0</v>
      </c>
      <c r="Y252" s="66">
        <f>VLOOKUP($A252,'S46'!$C:$BQ,30,0)</f>
        <v>0</v>
      </c>
      <c r="Z252" s="66">
        <f>VLOOKUP($A252,'S46'!$C:$BQ,52,0)</f>
        <v>169.8</v>
      </c>
      <c r="AA252" s="66">
        <f>VLOOKUP($A252,'S46'!$C:$BQ,59,0)</f>
        <v>0</v>
      </c>
      <c r="AB252" s="66">
        <f>VLOOKUP($A252,'S46'!$C:$BQ,60,0)</f>
        <v>0</v>
      </c>
      <c r="AC252" s="58" t="e">
        <f>VLOOKUP($A252,'S47'!$C:$BQ,32,0)</f>
        <v>#N/A</v>
      </c>
      <c r="AD252" s="58" t="e">
        <f>VLOOKUP($A252,'S47'!$C:$BQ,39,0)</f>
        <v>#N/A</v>
      </c>
      <c r="AE252" s="58" t="e">
        <f>VLOOKUP($A252,'S47'!$C:$BQ,40,0)</f>
        <v>#N/A</v>
      </c>
      <c r="AF252" s="58" t="e">
        <f>VLOOKUP($A252,'S47'!$C:$BQ,22,0)</f>
        <v>#N/A</v>
      </c>
      <c r="AG252" s="66" t="e">
        <f>VLOOKUP($A252,'S47'!$C:$BQ,29,0)</f>
        <v>#N/A</v>
      </c>
      <c r="AH252" s="66" t="e">
        <f>VLOOKUP($A252,'S47'!$C:$BQ,30,0)</f>
        <v>#N/A</v>
      </c>
      <c r="AI252" s="66" t="e">
        <f>VLOOKUP($A252,'S47'!$C:$BQ,52,0)</f>
        <v>#N/A</v>
      </c>
      <c r="AJ252" s="66" t="e">
        <f>VLOOKUP($A252,'S47'!$C:$BQ,59,0)</f>
        <v>#N/A</v>
      </c>
      <c r="AK252" s="66" t="e">
        <f>VLOOKUP($A252,'S47'!$C:$BQ,60,0)</f>
        <v>#N/A</v>
      </c>
      <c r="AL252" s="58" t="e">
        <f>VLOOKUP($A252,'S48'!$C:$BQ,32,0)</f>
        <v>#N/A</v>
      </c>
      <c r="AM252" s="58" t="e">
        <f>VLOOKUP($A252,'S48'!$C:$BQ,39,0)</f>
        <v>#N/A</v>
      </c>
      <c r="AN252" s="58" t="e">
        <f>VLOOKUP($A252,'S48'!$C:$BQ,40,0)</f>
        <v>#N/A</v>
      </c>
      <c r="AO252" s="58" t="e">
        <f>VLOOKUP($A252,'S48'!$C:$BQ,22,0)</f>
        <v>#N/A</v>
      </c>
      <c r="AP252" s="66" t="e">
        <f>VLOOKUP($A252,'S48'!$C:$BQ,29,0)</f>
        <v>#N/A</v>
      </c>
      <c r="AQ252" s="66" t="e">
        <f>VLOOKUP($A252,'S48'!$C:$BQ,30,0)</f>
        <v>#N/A</v>
      </c>
      <c r="AR252" s="66" t="e">
        <f>VLOOKUP($A252,'S48'!$C:$BQ,52,0)</f>
        <v>#N/A</v>
      </c>
      <c r="AS252" s="66" t="e">
        <f>VLOOKUP($A252,'S48'!$C:$BQ,59,0)</f>
        <v>#N/A</v>
      </c>
      <c r="AT252" s="66" t="e">
        <f>VLOOKUP($A252,'S48'!$C:$BQ,60,0)</f>
        <v>#N/A</v>
      </c>
      <c r="AU252" s="58" t="e">
        <f>VLOOKUP($A252,'S49'!$C:$BQ,32,0)</f>
        <v>#N/A</v>
      </c>
      <c r="AV252" s="58" t="e">
        <f>VLOOKUP($A252,'S49'!$C:$BQ,39,0)</f>
        <v>#N/A</v>
      </c>
      <c r="AW252" s="58" t="e">
        <f>VLOOKUP($A252,'S49'!$C:$BQ,40,0)</f>
        <v>#N/A</v>
      </c>
      <c r="AX252" s="58" t="e">
        <f>VLOOKUP($A252,'S49'!$C:$BQ,22,0)</f>
        <v>#N/A</v>
      </c>
      <c r="AY252" s="66" t="e">
        <f>VLOOKUP($A252,'S49'!$C:$BQ,29,0)</f>
        <v>#N/A</v>
      </c>
      <c r="AZ252" s="66" t="e">
        <f>VLOOKUP($A252,'S49'!$C:$BQ,30,0)</f>
        <v>#N/A</v>
      </c>
      <c r="BA252" s="66" t="e">
        <f>VLOOKUP($A252,'S49'!$C:$BQ,52,0)</f>
        <v>#N/A</v>
      </c>
      <c r="BB252" s="66" t="e">
        <f>VLOOKUP($A252,'S49'!$C:$BQ,59,0)</f>
        <v>#N/A</v>
      </c>
      <c r="BC252" s="66" t="e">
        <f>VLOOKUP($A252,'S49'!$C:$BQ,60,0)</f>
        <v>#N/A</v>
      </c>
      <c r="BD252" s="58" t="e">
        <f>VLOOKUP($A252,'S50'!$C:$BQ,32,0)</f>
        <v>#N/A</v>
      </c>
      <c r="BE252" s="58" t="e">
        <f>VLOOKUP($A252,'S50'!$C:$BQ,39,0)</f>
        <v>#N/A</v>
      </c>
      <c r="BF252" s="58" t="e">
        <f>VLOOKUP($A252,'S50'!$C:$BQ,40,0)</f>
        <v>#N/A</v>
      </c>
      <c r="BG252" s="58" t="e">
        <f>VLOOKUP($A252,'S50'!$C:$BQ,22,0)</f>
        <v>#N/A</v>
      </c>
      <c r="BH252" s="66" t="e">
        <f>VLOOKUP($A252,'S50'!$C:$BQ,29,0)</f>
        <v>#N/A</v>
      </c>
      <c r="BI252" s="66" t="e">
        <f>VLOOKUP($A252,'S50'!$C:$BQ,30,0)</f>
        <v>#N/A</v>
      </c>
      <c r="BJ252" s="66" t="e">
        <f>VLOOKUP($A252,'S50'!$C:$BQ,52,0)</f>
        <v>#N/A</v>
      </c>
      <c r="BK252" s="66" t="e">
        <f>VLOOKUP($A252,'S50'!$C:$BQ,59,0)</f>
        <v>#N/A</v>
      </c>
      <c r="BL252" s="66" t="e">
        <f>VLOOKUP($A252,'S50'!$C:$BQ,60,0)</f>
        <v>#N/A</v>
      </c>
    </row>
    <row r="253" spans="1:64" x14ac:dyDescent="0.2">
      <c r="A253" s="57" t="s">
        <v>325</v>
      </c>
      <c r="B253" s="58">
        <f>VLOOKUP($A253,'S0 remplacer avec S44'!$C:$BQ,32,0)</f>
        <v>114.25</v>
      </c>
      <c r="C253" s="58">
        <f>VLOOKUP($A253,'S0 remplacer avec S44'!$C:$BQ,39,0)</f>
        <v>78</v>
      </c>
      <c r="D253" s="58">
        <f>VLOOKUP($A253,'S0 remplacer avec S44'!$C:$BQ,40,0)</f>
        <v>117</v>
      </c>
      <c r="E253" s="58">
        <f>VLOOKUP($A253,'S0 remplacer avec S44'!$C:$BQ,22,0)</f>
        <v>1874.3177499999999</v>
      </c>
      <c r="F253" s="66">
        <f>VLOOKUP($A253,'S0 remplacer avec S44'!$C:$BQ,29,0)</f>
        <v>0</v>
      </c>
      <c r="G253" s="66">
        <f>VLOOKUP($A253,'S0 remplacer avec S44'!$C:$BQ,30,0)</f>
        <v>223</v>
      </c>
      <c r="H253" s="66">
        <f>VLOOKUP($A253,'S0 remplacer avec S44'!$C:$BQ,52,0)</f>
        <v>97.4</v>
      </c>
      <c r="I253" s="66">
        <f>VLOOKUP($A253,'S0 remplacer avec S44'!$C:$BQ,59,0)</f>
        <v>1</v>
      </c>
      <c r="J253" s="66">
        <f>VLOOKUP($A253,'S0 remplacer avec S44'!$C:$BQ,60,0)</f>
        <v>20</v>
      </c>
      <c r="K253" s="58">
        <f>VLOOKUP($A253,'S45'!$C:$BQ,32,0)</f>
        <v>117.75</v>
      </c>
      <c r="L253" s="58">
        <f>VLOOKUP($A253,'S45'!$C:$BQ,39,0)</f>
        <v>75</v>
      </c>
      <c r="M253" s="58">
        <f>VLOOKUP($A253,'S45'!$C:$BQ,40,0)</f>
        <v>113</v>
      </c>
      <c r="N253" s="58">
        <f>VLOOKUP($A253,'S45'!$C:$BQ,22,0)</f>
        <v>1893.91904</v>
      </c>
      <c r="O253" s="66">
        <f>VLOOKUP($A253,'S45'!$C:$BQ,29,0)</f>
        <v>0</v>
      </c>
      <c r="P253" s="66">
        <f>VLOOKUP($A253,'S45'!$C:$BQ,30,0)</f>
        <v>204</v>
      </c>
      <c r="Q253" s="66">
        <f>VLOOKUP($A253,'S45'!$C:$BQ,52,0)</f>
        <v>97.4</v>
      </c>
      <c r="R253" s="66">
        <f>VLOOKUP($A253,'S45'!$C:$BQ,59,0)</f>
        <v>1</v>
      </c>
      <c r="S253" s="66">
        <f>VLOOKUP($A253,'S45'!$C:$BQ,60,0)</f>
        <v>20</v>
      </c>
      <c r="T253" s="58">
        <f>VLOOKUP($A253,'S46'!$C:$BQ,32,0)</f>
        <v>120.75</v>
      </c>
      <c r="U253" s="58">
        <f>VLOOKUP($A253,'S46'!$C:$BQ,39,0)</f>
        <v>72</v>
      </c>
      <c r="V253" s="58">
        <f>VLOOKUP($A253,'S46'!$C:$BQ,40,0)</f>
        <v>110</v>
      </c>
      <c r="W253" s="58">
        <f>VLOOKUP($A253,'S46'!$C:$BQ,22,0)</f>
        <v>1895.6180400000001</v>
      </c>
      <c r="X253" s="66">
        <f>VLOOKUP($A253,'S46'!$C:$BQ,29,0)</f>
        <v>0</v>
      </c>
      <c r="Y253" s="66">
        <f>VLOOKUP($A253,'S46'!$C:$BQ,30,0)</f>
        <v>202</v>
      </c>
      <c r="Z253" s="66">
        <f>VLOOKUP($A253,'S46'!$C:$BQ,52,0)</f>
        <v>98.4</v>
      </c>
      <c r="AA253" s="66">
        <f>VLOOKUP($A253,'S46'!$C:$BQ,59,0)</f>
        <v>0</v>
      </c>
      <c r="AB253" s="66">
        <f>VLOOKUP($A253,'S46'!$C:$BQ,60,0)</f>
        <v>19</v>
      </c>
      <c r="AC253" s="58" t="e">
        <f>VLOOKUP($A253,'S47'!$C:$BQ,32,0)</f>
        <v>#N/A</v>
      </c>
      <c r="AD253" s="58" t="e">
        <f>VLOOKUP($A253,'S47'!$C:$BQ,39,0)</f>
        <v>#N/A</v>
      </c>
      <c r="AE253" s="58" t="e">
        <f>VLOOKUP($A253,'S47'!$C:$BQ,40,0)</f>
        <v>#N/A</v>
      </c>
      <c r="AF253" s="58" t="e">
        <f>VLOOKUP($A253,'S47'!$C:$BQ,22,0)</f>
        <v>#N/A</v>
      </c>
      <c r="AG253" s="66" t="e">
        <f>VLOOKUP($A253,'S47'!$C:$BQ,29,0)</f>
        <v>#N/A</v>
      </c>
      <c r="AH253" s="66" t="e">
        <f>VLOOKUP($A253,'S47'!$C:$BQ,30,0)</f>
        <v>#N/A</v>
      </c>
      <c r="AI253" s="66" t="e">
        <f>VLOOKUP($A253,'S47'!$C:$BQ,52,0)</f>
        <v>#N/A</v>
      </c>
      <c r="AJ253" s="66" t="e">
        <f>VLOOKUP($A253,'S47'!$C:$BQ,59,0)</f>
        <v>#N/A</v>
      </c>
      <c r="AK253" s="66" t="e">
        <f>VLOOKUP($A253,'S47'!$C:$BQ,60,0)</f>
        <v>#N/A</v>
      </c>
      <c r="AL253" s="58" t="e">
        <f>VLOOKUP($A253,'S48'!$C:$BQ,32,0)</f>
        <v>#N/A</v>
      </c>
      <c r="AM253" s="58" t="e">
        <f>VLOOKUP($A253,'S48'!$C:$BQ,39,0)</f>
        <v>#N/A</v>
      </c>
      <c r="AN253" s="58" t="e">
        <f>VLOOKUP($A253,'S48'!$C:$BQ,40,0)</f>
        <v>#N/A</v>
      </c>
      <c r="AO253" s="58" t="e">
        <f>VLOOKUP($A253,'S48'!$C:$BQ,22,0)</f>
        <v>#N/A</v>
      </c>
      <c r="AP253" s="66" t="e">
        <f>VLOOKUP($A253,'S48'!$C:$BQ,29,0)</f>
        <v>#N/A</v>
      </c>
      <c r="AQ253" s="66" t="e">
        <f>VLOOKUP($A253,'S48'!$C:$BQ,30,0)</f>
        <v>#N/A</v>
      </c>
      <c r="AR253" s="66" t="e">
        <f>VLOOKUP($A253,'S48'!$C:$BQ,52,0)</f>
        <v>#N/A</v>
      </c>
      <c r="AS253" s="66" t="e">
        <f>VLOOKUP($A253,'S48'!$C:$BQ,59,0)</f>
        <v>#N/A</v>
      </c>
      <c r="AT253" s="66" t="e">
        <f>VLOOKUP($A253,'S48'!$C:$BQ,60,0)</f>
        <v>#N/A</v>
      </c>
      <c r="AU253" s="58" t="e">
        <f>VLOOKUP($A253,'S49'!$C:$BQ,32,0)</f>
        <v>#N/A</v>
      </c>
      <c r="AV253" s="58" t="e">
        <f>VLOOKUP($A253,'S49'!$C:$BQ,39,0)</f>
        <v>#N/A</v>
      </c>
      <c r="AW253" s="58" t="e">
        <f>VLOOKUP($A253,'S49'!$C:$BQ,40,0)</f>
        <v>#N/A</v>
      </c>
      <c r="AX253" s="58" t="e">
        <f>VLOOKUP($A253,'S49'!$C:$BQ,22,0)</f>
        <v>#N/A</v>
      </c>
      <c r="AY253" s="66" t="e">
        <f>VLOOKUP($A253,'S49'!$C:$BQ,29,0)</f>
        <v>#N/A</v>
      </c>
      <c r="AZ253" s="66" t="e">
        <f>VLOOKUP($A253,'S49'!$C:$BQ,30,0)</f>
        <v>#N/A</v>
      </c>
      <c r="BA253" s="66" t="e">
        <f>VLOOKUP($A253,'S49'!$C:$BQ,52,0)</f>
        <v>#N/A</v>
      </c>
      <c r="BB253" s="66" t="e">
        <f>VLOOKUP($A253,'S49'!$C:$BQ,59,0)</f>
        <v>#N/A</v>
      </c>
      <c r="BC253" s="66" t="e">
        <f>VLOOKUP($A253,'S49'!$C:$BQ,60,0)</f>
        <v>#N/A</v>
      </c>
      <c r="BD253" s="58" t="e">
        <f>VLOOKUP($A253,'S50'!$C:$BQ,32,0)</f>
        <v>#N/A</v>
      </c>
      <c r="BE253" s="58" t="e">
        <f>VLOOKUP($A253,'S50'!$C:$BQ,39,0)</f>
        <v>#N/A</v>
      </c>
      <c r="BF253" s="58" t="e">
        <f>VLOOKUP($A253,'S50'!$C:$BQ,40,0)</f>
        <v>#N/A</v>
      </c>
      <c r="BG253" s="58" t="e">
        <f>VLOOKUP($A253,'S50'!$C:$BQ,22,0)</f>
        <v>#N/A</v>
      </c>
      <c r="BH253" s="66" t="e">
        <f>VLOOKUP($A253,'S50'!$C:$BQ,29,0)</f>
        <v>#N/A</v>
      </c>
      <c r="BI253" s="66" t="e">
        <f>VLOOKUP($A253,'S50'!$C:$BQ,30,0)</f>
        <v>#N/A</v>
      </c>
      <c r="BJ253" s="66" t="e">
        <f>VLOOKUP($A253,'S50'!$C:$BQ,52,0)</f>
        <v>#N/A</v>
      </c>
      <c r="BK253" s="66" t="e">
        <f>VLOOKUP($A253,'S50'!$C:$BQ,59,0)</f>
        <v>#N/A</v>
      </c>
      <c r="BL253" s="66" t="e">
        <f>VLOOKUP($A253,'S50'!$C:$BQ,60,0)</f>
        <v>#N/A</v>
      </c>
    </row>
    <row r="254" spans="1:64" x14ac:dyDescent="0.2">
      <c r="A254" s="57" t="s">
        <v>326</v>
      </c>
      <c r="B254" s="58">
        <f>VLOOKUP($A254,'S0 remplacer avec S44'!$C:$BQ,32,0)</f>
        <v>156.25</v>
      </c>
      <c r="C254" s="58">
        <f>VLOOKUP($A254,'S0 remplacer avec S44'!$C:$BQ,39,0)</f>
        <v>24</v>
      </c>
      <c r="D254" s="58">
        <f>VLOOKUP($A254,'S0 remplacer avec S44'!$C:$BQ,40,0)</f>
        <v>60</v>
      </c>
      <c r="E254" s="58">
        <f>VLOOKUP($A254,'S0 remplacer avec S44'!$C:$BQ,22,0)</f>
        <v>1820.2441100000001</v>
      </c>
      <c r="F254" s="66">
        <f>VLOOKUP($A254,'S0 remplacer avec S44'!$C:$BQ,29,0)</f>
        <v>0</v>
      </c>
      <c r="G254" s="66">
        <f>VLOOKUP($A254,'S0 remplacer avec S44'!$C:$BQ,30,0)</f>
        <v>139</v>
      </c>
      <c r="H254" s="66">
        <f>VLOOKUP($A254,'S0 remplacer avec S44'!$C:$BQ,52,0)</f>
        <v>108</v>
      </c>
      <c r="I254" s="66">
        <f>VLOOKUP($A254,'S0 remplacer avec S44'!$C:$BQ,59,0)</f>
        <v>0</v>
      </c>
      <c r="J254" s="66">
        <f>VLOOKUP($A254,'S0 remplacer avec S44'!$C:$BQ,60,0)</f>
        <v>2</v>
      </c>
      <c r="K254" s="58">
        <f>VLOOKUP($A254,'S45'!$C:$BQ,32,0)</f>
        <v>162.75</v>
      </c>
      <c r="L254" s="58">
        <f>VLOOKUP($A254,'S45'!$C:$BQ,39,0)</f>
        <v>17</v>
      </c>
      <c r="M254" s="58">
        <f>VLOOKUP($A254,'S45'!$C:$BQ,40,0)</f>
        <v>53</v>
      </c>
      <c r="N254" s="58">
        <f>VLOOKUP($A254,'S45'!$C:$BQ,22,0)</f>
        <v>1879.9676400000001</v>
      </c>
      <c r="O254" s="66">
        <f>VLOOKUP($A254,'S45'!$C:$BQ,29,0)</f>
        <v>0</v>
      </c>
      <c r="P254" s="66">
        <f>VLOOKUP($A254,'S45'!$C:$BQ,30,0)</f>
        <v>80</v>
      </c>
      <c r="Q254" s="66">
        <f>VLOOKUP($A254,'S45'!$C:$BQ,52,0)</f>
        <v>112</v>
      </c>
      <c r="R254" s="66">
        <f>VLOOKUP($A254,'S45'!$C:$BQ,59,0)</f>
        <v>0</v>
      </c>
      <c r="S254" s="66">
        <f>VLOOKUP($A254,'S45'!$C:$BQ,60,0)</f>
        <v>0</v>
      </c>
      <c r="T254" s="58">
        <f>VLOOKUP($A254,'S46'!$C:$BQ,32,0)</f>
        <v>164.25</v>
      </c>
      <c r="U254" s="58">
        <f>VLOOKUP($A254,'S46'!$C:$BQ,39,0)</f>
        <v>16</v>
      </c>
      <c r="V254" s="58">
        <f>VLOOKUP($A254,'S46'!$C:$BQ,40,0)</f>
        <v>52</v>
      </c>
      <c r="W254" s="58">
        <f>VLOOKUP($A254,'S46'!$C:$BQ,22,0)</f>
        <v>1880.67527</v>
      </c>
      <c r="X254" s="66">
        <f>VLOOKUP($A254,'S46'!$C:$BQ,29,0)</f>
        <v>0</v>
      </c>
      <c r="Y254" s="66">
        <f>VLOOKUP($A254,'S46'!$C:$BQ,30,0)</f>
        <v>79</v>
      </c>
      <c r="Z254" s="66">
        <f>VLOOKUP($A254,'S46'!$C:$BQ,52,0)</f>
        <v>113</v>
      </c>
      <c r="AA254" s="66">
        <f>VLOOKUP($A254,'S46'!$C:$BQ,59,0)</f>
        <v>0</v>
      </c>
      <c r="AB254" s="66">
        <f>VLOOKUP($A254,'S46'!$C:$BQ,60,0)</f>
        <v>0</v>
      </c>
      <c r="AC254" s="58" t="e">
        <f>VLOOKUP($A254,'S47'!$C:$BQ,32,0)</f>
        <v>#N/A</v>
      </c>
      <c r="AD254" s="58" t="e">
        <f>VLOOKUP($A254,'S47'!$C:$BQ,39,0)</f>
        <v>#N/A</v>
      </c>
      <c r="AE254" s="58" t="e">
        <f>VLOOKUP($A254,'S47'!$C:$BQ,40,0)</f>
        <v>#N/A</v>
      </c>
      <c r="AF254" s="58" t="e">
        <f>VLOOKUP($A254,'S47'!$C:$BQ,22,0)</f>
        <v>#N/A</v>
      </c>
      <c r="AG254" s="66" t="e">
        <f>VLOOKUP($A254,'S47'!$C:$BQ,29,0)</f>
        <v>#N/A</v>
      </c>
      <c r="AH254" s="66" t="e">
        <f>VLOOKUP($A254,'S47'!$C:$BQ,30,0)</f>
        <v>#N/A</v>
      </c>
      <c r="AI254" s="66" t="e">
        <f>VLOOKUP($A254,'S47'!$C:$BQ,52,0)</f>
        <v>#N/A</v>
      </c>
      <c r="AJ254" s="66" t="e">
        <f>VLOOKUP($A254,'S47'!$C:$BQ,59,0)</f>
        <v>#N/A</v>
      </c>
      <c r="AK254" s="66" t="e">
        <f>VLOOKUP($A254,'S47'!$C:$BQ,60,0)</f>
        <v>#N/A</v>
      </c>
      <c r="AL254" s="58" t="e">
        <f>VLOOKUP($A254,'S48'!$C:$BQ,32,0)</f>
        <v>#N/A</v>
      </c>
      <c r="AM254" s="58" t="e">
        <f>VLOOKUP($A254,'S48'!$C:$BQ,39,0)</f>
        <v>#N/A</v>
      </c>
      <c r="AN254" s="58" t="e">
        <f>VLOOKUP($A254,'S48'!$C:$BQ,40,0)</f>
        <v>#N/A</v>
      </c>
      <c r="AO254" s="58" t="e">
        <f>VLOOKUP($A254,'S48'!$C:$BQ,22,0)</f>
        <v>#N/A</v>
      </c>
      <c r="AP254" s="66" t="e">
        <f>VLOOKUP($A254,'S48'!$C:$BQ,29,0)</f>
        <v>#N/A</v>
      </c>
      <c r="AQ254" s="66" t="e">
        <f>VLOOKUP($A254,'S48'!$C:$BQ,30,0)</f>
        <v>#N/A</v>
      </c>
      <c r="AR254" s="66" t="e">
        <f>VLOOKUP($A254,'S48'!$C:$BQ,52,0)</f>
        <v>#N/A</v>
      </c>
      <c r="AS254" s="66" t="e">
        <f>VLOOKUP($A254,'S48'!$C:$BQ,59,0)</f>
        <v>#N/A</v>
      </c>
      <c r="AT254" s="66" t="e">
        <f>VLOOKUP($A254,'S48'!$C:$BQ,60,0)</f>
        <v>#N/A</v>
      </c>
      <c r="AU254" s="58" t="e">
        <f>VLOOKUP($A254,'S49'!$C:$BQ,32,0)</f>
        <v>#N/A</v>
      </c>
      <c r="AV254" s="58" t="e">
        <f>VLOOKUP($A254,'S49'!$C:$BQ,39,0)</f>
        <v>#N/A</v>
      </c>
      <c r="AW254" s="58" t="e">
        <f>VLOOKUP($A254,'S49'!$C:$BQ,40,0)</f>
        <v>#N/A</v>
      </c>
      <c r="AX254" s="58" t="e">
        <f>VLOOKUP($A254,'S49'!$C:$BQ,22,0)</f>
        <v>#N/A</v>
      </c>
      <c r="AY254" s="66" t="e">
        <f>VLOOKUP($A254,'S49'!$C:$BQ,29,0)</f>
        <v>#N/A</v>
      </c>
      <c r="AZ254" s="66" t="e">
        <f>VLOOKUP($A254,'S49'!$C:$BQ,30,0)</f>
        <v>#N/A</v>
      </c>
      <c r="BA254" s="66" t="e">
        <f>VLOOKUP($A254,'S49'!$C:$BQ,52,0)</f>
        <v>#N/A</v>
      </c>
      <c r="BB254" s="66" t="e">
        <f>VLOOKUP($A254,'S49'!$C:$BQ,59,0)</f>
        <v>#N/A</v>
      </c>
      <c r="BC254" s="66" t="e">
        <f>VLOOKUP($A254,'S49'!$C:$BQ,60,0)</f>
        <v>#N/A</v>
      </c>
      <c r="BD254" s="58" t="e">
        <f>VLOOKUP($A254,'S50'!$C:$BQ,32,0)</f>
        <v>#N/A</v>
      </c>
      <c r="BE254" s="58" t="e">
        <f>VLOOKUP($A254,'S50'!$C:$BQ,39,0)</f>
        <v>#N/A</v>
      </c>
      <c r="BF254" s="58" t="e">
        <f>VLOOKUP($A254,'S50'!$C:$BQ,40,0)</f>
        <v>#N/A</v>
      </c>
      <c r="BG254" s="58" t="e">
        <f>VLOOKUP($A254,'S50'!$C:$BQ,22,0)</f>
        <v>#N/A</v>
      </c>
      <c r="BH254" s="66" t="e">
        <f>VLOOKUP($A254,'S50'!$C:$BQ,29,0)</f>
        <v>#N/A</v>
      </c>
      <c r="BI254" s="66" t="e">
        <f>VLOOKUP($A254,'S50'!$C:$BQ,30,0)</f>
        <v>#N/A</v>
      </c>
      <c r="BJ254" s="66" t="e">
        <f>VLOOKUP($A254,'S50'!$C:$BQ,52,0)</f>
        <v>#N/A</v>
      </c>
      <c r="BK254" s="66" t="e">
        <f>VLOOKUP($A254,'S50'!$C:$BQ,59,0)</f>
        <v>#N/A</v>
      </c>
      <c r="BL254" s="66" t="e">
        <f>VLOOKUP($A254,'S50'!$C:$BQ,60,0)</f>
        <v>#N/A</v>
      </c>
    </row>
    <row r="255" spans="1:64" x14ac:dyDescent="0.2">
      <c r="A255" s="57" t="s">
        <v>327</v>
      </c>
      <c r="B255" s="58">
        <f>VLOOKUP($A255,'S0 remplacer avec S44'!$C:$BQ,32,0)</f>
        <v>415.3</v>
      </c>
      <c r="C255" s="58">
        <f>VLOOKUP($A255,'S0 remplacer avec S44'!$C:$BQ,39,0)</f>
        <v>80</v>
      </c>
      <c r="D255" s="58">
        <f>VLOOKUP($A255,'S0 remplacer avec S44'!$C:$BQ,40,0)</f>
        <v>179</v>
      </c>
      <c r="E255" s="58">
        <f>VLOOKUP($A255,'S0 remplacer avec S44'!$C:$BQ,22,0)</f>
        <v>4756.6229499999999</v>
      </c>
      <c r="F255" s="66">
        <f>VLOOKUP($A255,'S0 remplacer avec S44'!$C:$BQ,29,0)</f>
        <v>0</v>
      </c>
      <c r="G255" s="66">
        <f>VLOOKUP($A255,'S0 remplacer avec S44'!$C:$BQ,30,0)</f>
        <v>644</v>
      </c>
      <c r="H255" s="66">
        <f>VLOOKUP($A255,'S0 remplacer avec S44'!$C:$BQ,52,0)</f>
        <v>250.2</v>
      </c>
      <c r="I255" s="66">
        <f>VLOOKUP($A255,'S0 remplacer avec S44'!$C:$BQ,59,0)</f>
        <v>2</v>
      </c>
      <c r="J255" s="66">
        <f>VLOOKUP($A255,'S0 remplacer avec S44'!$C:$BQ,60,0)</f>
        <v>52</v>
      </c>
      <c r="K255" s="58">
        <f>VLOOKUP($A255,'S45'!$C:$BQ,32,0)</f>
        <v>416.3</v>
      </c>
      <c r="L255" s="58">
        <f>VLOOKUP($A255,'S45'!$C:$BQ,39,0)</f>
        <v>79</v>
      </c>
      <c r="M255" s="58">
        <f>VLOOKUP($A255,'S45'!$C:$BQ,40,0)</f>
        <v>178</v>
      </c>
      <c r="N255" s="58">
        <f>VLOOKUP($A255,'S45'!$C:$BQ,22,0)</f>
        <v>4831.8079799999996</v>
      </c>
      <c r="O255" s="66">
        <f>VLOOKUP($A255,'S45'!$C:$BQ,29,0)</f>
        <v>0</v>
      </c>
      <c r="P255" s="66">
        <f>VLOOKUP($A255,'S45'!$C:$BQ,30,0)</f>
        <v>569</v>
      </c>
      <c r="Q255" s="66">
        <f>VLOOKUP($A255,'S45'!$C:$BQ,52,0)</f>
        <v>254.2</v>
      </c>
      <c r="R255" s="66">
        <f>VLOOKUP($A255,'S45'!$C:$BQ,59,0)</f>
        <v>0</v>
      </c>
      <c r="S255" s="66">
        <f>VLOOKUP($A255,'S45'!$C:$BQ,60,0)</f>
        <v>48</v>
      </c>
      <c r="T255" s="58">
        <f>VLOOKUP($A255,'S46'!$C:$BQ,32,0)</f>
        <v>420.3</v>
      </c>
      <c r="U255" s="58">
        <f>VLOOKUP($A255,'S46'!$C:$BQ,39,0)</f>
        <v>75</v>
      </c>
      <c r="V255" s="58">
        <f>VLOOKUP($A255,'S46'!$C:$BQ,40,0)</f>
        <v>174</v>
      </c>
      <c r="W255" s="58">
        <f>VLOOKUP($A255,'S46'!$C:$BQ,22,0)</f>
        <v>4828.6669899999997</v>
      </c>
      <c r="X255" s="66">
        <f>VLOOKUP($A255,'S46'!$C:$BQ,29,0)</f>
        <v>0</v>
      </c>
      <c r="Y255" s="66">
        <f>VLOOKUP($A255,'S46'!$C:$BQ,30,0)</f>
        <v>572</v>
      </c>
      <c r="Z255" s="66">
        <f>VLOOKUP($A255,'S46'!$C:$BQ,52,0)</f>
        <v>258.2</v>
      </c>
      <c r="AA255" s="66">
        <f>VLOOKUP($A255,'S46'!$C:$BQ,59,0)</f>
        <v>0</v>
      </c>
      <c r="AB255" s="66">
        <f>VLOOKUP($A255,'S46'!$C:$BQ,60,0)</f>
        <v>44</v>
      </c>
      <c r="AC255" s="58" t="e">
        <f>VLOOKUP($A255,'S47'!$C:$BQ,32,0)</f>
        <v>#N/A</v>
      </c>
      <c r="AD255" s="58" t="e">
        <f>VLOOKUP($A255,'S47'!$C:$BQ,39,0)</f>
        <v>#N/A</v>
      </c>
      <c r="AE255" s="58" t="e">
        <f>VLOOKUP($A255,'S47'!$C:$BQ,40,0)</f>
        <v>#N/A</v>
      </c>
      <c r="AF255" s="58" t="e">
        <f>VLOOKUP($A255,'S47'!$C:$BQ,22,0)</f>
        <v>#N/A</v>
      </c>
      <c r="AG255" s="66" t="e">
        <f>VLOOKUP($A255,'S47'!$C:$BQ,29,0)</f>
        <v>#N/A</v>
      </c>
      <c r="AH255" s="66" t="e">
        <f>VLOOKUP($A255,'S47'!$C:$BQ,30,0)</f>
        <v>#N/A</v>
      </c>
      <c r="AI255" s="66" t="e">
        <f>VLOOKUP($A255,'S47'!$C:$BQ,52,0)</f>
        <v>#N/A</v>
      </c>
      <c r="AJ255" s="66" t="e">
        <f>VLOOKUP($A255,'S47'!$C:$BQ,59,0)</f>
        <v>#N/A</v>
      </c>
      <c r="AK255" s="66" t="e">
        <f>VLOOKUP($A255,'S47'!$C:$BQ,60,0)</f>
        <v>#N/A</v>
      </c>
      <c r="AL255" s="58" t="e">
        <f>VLOOKUP($A255,'S48'!$C:$BQ,32,0)</f>
        <v>#N/A</v>
      </c>
      <c r="AM255" s="58" t="e">
        <f>VLOOKUP($A255,'S48'!$C:$BQ,39,0)</f>
        <v>#N/A</v>
      </c>
      <c r="AN255" s="58" t="e">
        <f>VLOOKUP($A255,'S48'!$C:$BQ,40,0)</f>
        <v>#N/A</v>
      </c>
      <c r="AO255" s="58" t="e">
        <f>VLOOKUP($A255,'S48'!$C:$BQ,22,0)</f>
        <v>#N/A</v>
      </c>
      <c r="AP255" s="66" t="e">
        <f>VLOOKUP($A255,'S48'!$C:$BQ,29,0)</f>
        <v>#N/A</v>
      </c>
      <c r="AQ255" s="66" t="e">
        <f>VLOOKUP($A255,'S48'!$C:$BQ,30,0)</f>
        <v>#N/A</v>
      </c>
      <c r="AR255" s="66" t="e">
        <f>VLOOKUP($A255,'S48'!$C:$BQ,52,0)</f>
        <v>#N/A</v>
      </c>
      <c r="AS255" s="66" t="e">
        <f>VLOOKUP($A255,'S48'!$C:$BQ,59,0)</f>
        <v>#N/A</v>
      </c>
      <c r="AT255" s="66" t="e">
        <f>VLOOKUP($A255,'S48'!$C:$BQ,60,0)</f>
        <v>#N/A</v>
      </c>
      <c r="AU255" s="58" t="e">
        <f>VLOOKUP($A255,'S49'!$C:$BQ,32,0)</f>
        <v>#N/A</v>
      </c>
      <c r="AV255" s="58" t="e">
        <f>VLOOKUP($A255,'S49'!$C:$BQ,39,0)</f>
        <v>#N/A</v>
      </c>
      <c r="AW255" s="58" t="e">
        <f>VLOOKUP($A255,'S49'!$C:$BQ,40,0)</f>
        <v>#N/A</v>
      </c>
      <c r="AX255" s="58" t="e">
        <f>VLOOKUP($A255,'S49'!$C:$BQ,22,0)</f>
        <v>#N/A</v>
      </c>
      <c r="AY255" s="66" t="e">
        <f>VLOOKUP($A255,'S49'!$C:$BQ,29,0)</f>
        <v>#N/A</v>
      </c>
      <c r="AZ255" s="66" t="e">
        <f>VLOOKUP($A255,'S49'!$C:$BQ,30,0)</f>
        <v>#N/A</v>
      </c>
      <c r="BA255" s="66" t="e">
        <f>VLOOKUP($A255,'S49'!$C:$BQ,52,0)</f>
        <v>#N/A</v>
      </c>
      <c r="BB255" s="66" t="e">
        <f>VLOOKUP($A255,'S49'!$C:$BQ,59,0)</f>
        <v>#N/A</v>
      </c>
      <c r="BC255" s="66" t="e">
        <f>VLOOKUP($A255,'S49'!$C:$BQ,60,0)</f>
        <v>#N/A</v>
      </c>
      <c r="BD255" s="58" t="e">
        <f>VLOOKUP($A255,'S50'!$C:$BQ,32,0)</f>
        <v>#N/A</v>
      </c>
      <c r="BE255" s="58" t="e">
        <f>VLOOKUP($A255,'S50'!$C:$BQ,39,0)</f>
        <v>#N/A</v>
      </c>
      <c r="BF255" s="58" t="e">
        <f>VLOOKUP($A255,'S50'!$C:$BQ,40,0)</f>
        <v>#N/A</v>
      </c>
      <c r="BG255" s="58" t="e">
        <f>VLOOKUP($A255,'S50'!$C:$BQ,22,0)</f>
        <v>#N/A</v>
      </c>
      <c r="BH255" s="66" t="e">
        <f>VLOOKUP($A255,'S50'!$C:$BQ,29,0)</f>
        <v>#N/A</v>
      </c>
      <c r="BI255" s="66" t="e">
        <f>VLOOKUP($A255,'S50'!$C:$BQ,30,0)</f>
        <v>#N/A</v>
      </c>
      <c r="BJ255" s="66" t="e">
        <f>VLOOKUP($A255,'S50'!$C:$BQ,52,0)</f>
        <v>#N/A</v>
      </c>
      <c r="BK255" s="66" t="e">
        <f>VLOOKUP($A255,'S50'!$C:$BQ,59,0)</f>
        <v>#N/A</v>
      </c>
      <c r="BL255" s="66" t="e">
        <f>VLOOKUP($A255,'S50'!$C:$BQ,60,0)</f>
        <v>#N/A</v>
      </c>
    </row>
    <row r="256" spans="1:64" x14ac:dyDescent="0.2">
      <c r="A256" s="57" t="s">
        <v>328</v>
      </c>
      <c r="B256" s="58">
        <f>VLOOKUP($A256,'S0 remplacer avec S44'!$C:$BQ,32,0)</f>
        <v>404.45</v>
      </c>
      <c r="C256" s="58">
        <f>VLOOKUP($A256,'S0 remplacer avec S44'!$C:$BQ,39,0)</f>
        <v>157</v>
      </c>
      <c r="D256" s="58">
        <f>VLOOKUP($A256,'S0 remplacer avec S44'!$C:$BQ,40,0)</f>
        <v>270</v>
      </c>
      <c r="E256" s="58">
        <f>VLOOKUP($A256,'S0 remplacer avec S44'!$C:$BQ,22,0)</f>
        <v>3567.6172350000002</v>
      </c>
      <c r="F256" s="66">
        <f>VLOOKUP($A256,'S0 remplacer avec S44'!$C:$BQ,29,0)</f>
        <v>1538</v>
      </c>
      <c r="G256" s="66">
        <f>VLOOKUP($A256,'S0 remplacer avec S44'!$C:$BQ,30,0)</f>
        <v>2559</v>
      </c>
      <c r="H256" s="66">
        <f>VLOOKUP($A256,'S0 remplacer avec S44'!$C:$BQ,52,0)</f>
        <v>267.2</v>
      </c>
      <c r="I256" s="66">
        <f>VLOOKUP($A256,'S0 remplacer avec S44'!$C:$BQ,59,0)</f>
        <v>18</v>
      </c>
      <c r="J256" s="66">
        <f>VLOOKUP($A256,'S0 remplacer avec S44'!$C:$BQ,60,0)</f>
        <v>75</v>
      </c>
      <c r="K256" s="58">
        <f>VLOOKUP($A256,'S45'!$C:$BQ,32,0)</f>
        <v>413.95</v>
      </c>
      <c r="L256" s="58">
        <f>VLOOKUP($A256,'S45'!$C:$BQ,39,0)</f>
        <v>148</v>
      </c>
      <c r="M256" s="58">
        <f>VLOOKUP($A256,'S45'!$C:$BQ,40,0)</f>
        <v>260</v>
      </c>
      <c r="N256" s="58">
        <f>VLOOKUP($A256,'S45'!$C:$BQ,22,0)</f>
        <v>3622.8774749999998</v>
      </c>
      <c r="O256" s="66">
        <f>VLOOKUP($A256,'S45'!$C:$BQ,29,0)</f>
        <v>1483</v>
      </c>
      <c r="P256" s="66">
        <f>VLOOKUP($A256,'S45'!$C:$BQ,30,0)</f>
        <v>2504</v>
      </c>
      <c r="Q256" s="66">
        <f>VLOOKUP($A256,'S45'!$C:$BQ,52,0)</f>
        <v>271.2</v>
      </c>
      <c r="R256" s="66">
        <f>VLOOKUP($A256,'S45'!$C:$BQ,59,0)</f>
        <v>14</v>
      </c>
      <c r="S256" s="66">
        <f>VLOOKUP($A256,'S45'!$C:$BQ,60,0)</f>
        <v>71</v>
      </c>
      <c r="T256" s="58">
        <f>VLOOKUP($A256,'S46'!$C:$BQ,32,0)</f>
        <v>413.45</v>
      </c>
      <c r="U256" s="58">
        <f>VLOOKUP($A256,'S46'!$C:$BQ,39,0)</f>
        <v>148</v>
      </c>
      <c r="V256" s="58">
        <f>VLOOKUP($A256,'S46'!$C:$BQ,40,0)</f>
        <v>261</v>
      </c>
      <c r="W256" s="58">
        <f>VLOOKUP($A256,'S46'!$C:$BQ,22,0)</f>
        <v>3632.368375</v>
      </c>
      <c r="X256" s="66">
        <f>VLOOKUP($A256,'S46'!$C:$BQ,29,0)</f>
        <v>1474</v>
      </c>
      <c r="Y256" s="66">
        <f>VLOOKUP($A256,'S46'!$C:$BQ,30,0)</f>
        <v>2495</v>
      </c>
      <c r="Z256" s="66">
        <f>VLOOKUP($A256,'S46'!$C:$BQ,52,0)</f>
        <v>271.2</v>
      </c>
      <c r="AA256" s="66">
        <f>VLOOKUP($A256,'S46'!$C:$BQ,59,0)</f>
        <v>14</v>
      </c>
      <c r="AB256" s="66">
        <f>VLOOKUP($A256,'S46'!$C:$BQ,60,0)</f>
        <v>71</v>
      </c>
      <c r="AC256" s="58" t="e">
        <f>VLOOKUP($A256,'S47'!$C:$BQ,32,0)</f>
        <v>#N/A</v>
      </c>
      <c r="AD256" s="58" t="e">
        <f>VLOOKUP($A256,'S47'!$C:$BQ,39,0)</f>
        <v>#N/A</v>
      </c>
      <c r="AE256" s="58" t="e">
        <f>VLOOKUP($A256,'S47'!$C:$BQ,40,0)</f>
        <v>#N/A</v>
      </c>
      <c r="AF256" s="58" t="e">
        <f>VLOOKUP($A256,'S47'!$C:$BQ,22,0)</f>
        <v>#N/A</v>
      </c>
      <c r="AG256" s="66" t="e">
        <f>VLOOKUP($A256,'S47'!$C:$BQ,29,0)</f>
        <v>#N/A</v>
      </c>
      <c r="AH256" s="66" t="e">
        <f>VLOOKUP($A256,'S47'!$C:$BQ,30,0)</f>
        <v>#N/A</v>
      </c>
      <c r="AI256" s="66" t="e">
        <f>VLOOKUP($A256,'S47'!$C:$BQ,52,0)</f>
        <v>#N/A</v>
      </c>
      <c r="AJ256" s="66" t="e">
        <f>VLOOKUP($A256,'S47'!$C:$BQ,59,0)</f>
        <v>#N/A</v>
      </c>
      <c r="AK256" s="66" t="e">
        <f>VLOOKUP($A256,'S47'!$C:$BQ,60,0)</f>
        <v>#N/A</v>
      </c>
      <c r="AL256" s="58" t="e">
        <f>VLOOKUP($A256,'S48'!$C:$BQ,32,0)</f>
        <v>#N/A</v>
      </c>
      <c r="AM256" s="58" t="e">
        <f>VLOOKUP($A256,'S48'!$C:$BQ,39,0)</f>
        <v>#N/A</v>
      </c>
      <c r="AN256" s="58" t="e">
        <f>VLOOKUP($A256,'S48'!$C:$BQ,40,0)</f>
        <v>#N/A</v>
      </c>
      <c r="AO256" s="58" t="e">
        <f>VLOOKUP($A256,'S48'!$C:$BQ,22,0)</f>
        <v>#N/A</v>
      </c>
      <c r="AP256" s="66" t="e">
        <f>VLOOKUP($A256,'S48'!$C:$BQ,29,0)</f>
        <v>#N/A</v>
      </c>
      <c r="AQ256" s="66" t="e">
        <f>VLOOKUP($A256,'S48'!$C:$BQ,30,0)</f>
        <v>#N/A</v>
      </c>
      <c r="AR256" s="66" t="e">
        <f>VLOOKUP($A256,'S48'!$C:$BQ,52,0)</f>
        <v>#N/A</v>
      </c>
      <c r="AS256" s="66" t="e">
        <f>VLOOKUP($A256,'S48'!$C:$BQ,59,0)</f>
        <v>#N/A</v>
      </c>
      <c r="AT256" s="66" t="e">
        <f>VLOOKUP($A256,'S48'!$C:$BQ,60,0)</f>
        <v>#N/A</v>
      </c>
      <c r="AU256" s="58" t="e">
        <f>VLOOKUP($A256,'S49'!$C:$BQ,32,0)</f>
        <v>#N/A</v>
      </c>
      <c r="AV256" s="58" t="e">
        <f>VLOOKUP($A256,'S49'!$C:$BQ,39,0)</f>
        <v>#N/A</v>
      </c>
      <c r="AW256" s="58" t="e">
        <f>VLOOKUP($A256,'S49'!$C:$BQ,40,0)</f>
        <v>#N/A</v>
      </c>
      <c r="AX256" s="58" t="e">
        <f>VLOOKUP($A256,'S49'!$C:$BQ,22,0)</f>
        <v>#N/A</v>
      </c>
      <c r="AY256" s="66" t="e">
        <f>VLOOKUP($A256,'S49'!$C:$BQ,29,0)</f>
        <v>#N/A</v>
      </c>
      <c r="AZ256" s="66" t="e">
        <f>VLOOKUP($A256,'S49'!$C:$BQ,30,0)</f>
        <v>#N/A</v>
      </c>
      <c r="BA256" s="66" t="e">
        <f>VLOOKUP($A256,'S49'!$C:$BQ,52,0)</f>
        <v>#N/A</v>
      </c>
      <c r="BB256" s="66" t="e">
        <f>VLOOKUP($A256,'S49'!$C:$BQ,59,0)</f>
        <v>#N/A</v>
      </c>
      <c r="BC256" s="66" t="e">
        <f>VLOOKUP($A256,'S49'!$C:$BQ,60,0)</f>
        <v>#N/A</v>
      </c>
      <c r="BD256" s="58" t="e">
        <f>VLOOKUP($A256,'S50'!$C:$BQ,32,0)</f>
        <v>#N/A</v>
      </c>
      <c r="BE256" s="58" t="e">
        <f>VLOOKUP($A256,'S50'!$C:$BQ,39,0)</f>
        <v>#N/A</v>
      </c>
      <c r="BF256" s="58" t="e">
        <f>VLOOKUP($A256,'S50'!$C:$BQ,40,0)</f>
        <v>#N/A</v>
      </c>
      <c r="BG256" s="58" t="e">
        <f>VLOOKUP($A256,'S50'!$C:$BQ,22,0)</f>
        <v>#N/A</v>
      </c>
      <c r="BH256" s="66" t="e">
        <f>VLOOKUP($A256,'S50'!$C:$BQ,29,0)</f>
        <v>#N/A</v>
      </c>
      <c r="BI256" s="66" t="e">
        <f>VLOOKUP($A256,'S50'!$C:$BQ,30,0)</f>
        <v>#N/A</v>
      </c>
      <c r="BJ256" s="66" t="e">
        <f>VLOOKUP($A256,'S50'!$C:$BQ,52,0)</f>
        <v>#N/A</v>
      </c>
      <c r="BK256" s="66" t="e">
        <f>VLOOKUP($A256,'S50'!$C:$BQ,59,0)</f>
        <v>#N/A</v>
      </c>
      <c r="BL256" s="66" t="e">
        <f>VLOOKUP($A256,'S50'!$C:$BQ,60,0)</f>
        <v>#N/A</v>
      </c>
    </row>
    <row r="257" spans="1:64" x14ac:dyDescent="0.2">
      <c r="A257" s="57" t="s">
        <v>329</v>
      </c>
      <c r="B257" s="58">
        <f>VLOOKUP($A257,'S0 remplacer avec S44'!$C:$BQ,32,0)</f>
        <v>230.55</v>
      </c>
      <c r="C257" s="58">
        <f>VLOOKUP($A257,'S0 remplacer avec S44'!$C:$BQ,39,0)</f>
        <v>5</v>
      </c>
      <c r="D257" s="58">
        <f>VLOOKUP($A257,'S0 remplacer avec S44'!$C:$BQ,40,0)</f>
        <v>51</v>
      </c>
      <c r="E257" s="58">
        <f>VLOOKUP($A257,'S0 remplacer avec S44'!$C:$BQ,22,0)</f>
        <v>2821.0601550000001</v>
      </c>
      <c r="F257" s="66">
        <f>VLOOKUP($A257,'S0 remplacer avec S44'!$C:$BQ,29,0)</f>
        <v>0</v>
      </c>
      <c r="G257" s="66">
        <f>VLOOKUP($A257,'S0 remplacer avec S44'!$C:$BQ,30,0)</f>
        <v>0</v>
      </c>
      <c r="H257" s="66">
        <f>VLOOKUP($A257,'S0 remplacer avec S44'!$C:$BQ,52,0)</f>
        <v>153.80000000000001</v>
      </c>
      <c r="I257" s="66">
        <f>VLOOKUP($A257,'S0 remplacer avec S44'!$C:$BQ,59,0)</f>
        <v>0</v>
      </c>
      <c r="J257" s="66">
        <f>VLOOKUP($A257,'S0 remplacer avec S44'!$C:$BQ,60,0)</f>
        <v>0</v>
      </c>
      <c r="K257" s="58">
        <f>VLOOKUP($A257,'S45'!$C:$BQ,32,0)</f>
        <v>237.05</v>
      </c>
      <c r="L257" s="58">
        <f>VLOOKUP($A257,'S45'!$C:$BQ,39,0)</f>
        <v>0</v>
      </c>
      <c r="M257" s="58">
        <f>VLOOKUP($A257,'S45'!$C:$BQ,40,0)</f>
        <v>45</v>
      </c>
      <c r="N257" s="58">
        <f>VLOOKUP($A257,'S45'!$C:$BQ,22,0)</f>
        <v>2855.3015350000001</v>
      </c>
      <c r="O257" s="66">
        <f>VLOOKUP($A257,'S45'!$C:$BQ,29,0)</f>
        <v>0</v>
      </c>
      <c r="P257" s="66">
        <f>VLOOKUP($A257,'S45'!$C:$BQ,30,0)</f>
        <v>0</v>
      </c>
      <c r="Q257" s="66">
        <f>VLOOKUP($A257,'S45'!$C:$BQ,52,0)</f>
        <v>153.80000000000001</v>
      </c>
      <c r="R257" s="66">
        <f>VLOOKUP($A257,'S45'!$C:$BQ,59,0)</f>
        <v>0</v>
      </c>
      <c r="S257" s="66">
        <f>VLOOKUP($A257,'S45'!$C:$BQ,60,0)</f>
        <v>0</v>
      </c>
      <c r="T257" s="58">
        <f>VLOOKUP($A257,'S46'!$C:$BQ,32,0)</f>
        <v>238.05</v>
      </c>
      <c r="U257" s="58">
        <f>VLOOKUP($A257,'S46'!$C:$BQ,39,0)</f>
        <v>0</v>
      </c>
      <c r="V257" s="58">
        <f>VLOOKUP($A257,'S46'!$C:$BQ,40,0)</f>
        <v>44</v>
      </c>
      <c r="W257" s="58">
        <f>VLOOKUP($A257,'S46'!$C:$BQ,22,0)</f>
        <v>2866.6980549999998</v>
      </c>
      <c r="X257" s="66">
        <f>VLOOKUP($A257,'S46'!$C:$BQ,29,0)</f>
        <v>0</v>
      </c>
      <c r="Y257" s="66">
        <f>VLOOKUP($A257,'S46'!$C:$BQ,30,0)</f>
        <v>0</v>
      </c>
      <c r="Z257" s="66">
        <f>VLOOKUP($A257,'S46'!$C:$BQ,52,0)</f>
        <v>154.80000000000001</v>
      </c>
      <c r="AA257" s="66">
        <f>VLOOKUP($A257,'S46'!$C:$BQ,59,0)</f>
        <v>0</v>
      </c>
      <c r="AB257" s="66">
        <f>VLOOKUP($A257,'S46'!$C:$BQ,60,0)</f>
        <v>0</v>
      </c>
      <c r="AC257" s="58" t="e">
        <f>VLOOKUP($A257,'S47'!$C:$BQ,32,0)</f>
        <v>#N/A</v>
      </c>
      <c r="AD257" s="58" t="e">
        <f>VLOOKUP($A257,'S47'!$C:$BQ,39,0)</f>
        <v>#N/A</v>
      </c>
      <c r="AE257" s="58" t="e">
        <f>VLOOKUP($A257,'S47'!$C:$BQ,40,0)</f>
        <v>#N/A</v>
      </c>
      <c r="AF257" s="58" t="e">
        <f>VLOOKUP($A257,'S47'!$C:$BQ,22,0)</f>
        <v>#N/A</v>
      </c>
      <c r="AG257" s="66" t="e">
        <f>VLOOKUP($A257,'S47'!$C:$BQ,29,0)</f>
        <v>#N/A</v>
      </c>
      <c r="AH257" s="66" t="e">
        <f>VLOOKUP($A257,'S47'!$C:$BQ,30,0)</f>
        <v>#N/A</v>
      </c>
      <c r="AI257" s="66" t="e">
        <f>VLOOKUP($A257,'S47'!$C:$BQ,52,0)</f>
        <v>#N/A</v>
      </c>
      <c r="AJ257" s="66" t="e">
        <f>VLOOKUP($A257,'S47'!$C:$BQ,59,0)</f>
        <v>#N/A</v>
      </c>
      <c r="AK257" s="66" t="e">
        <f>VLOOKUP($A257,'S47'!$C:$BQ,60,0)</f>
        <v>#N/A</v>
      </c>
      <c r="AL257" s="58" t="e">
        <f>VLOOKUP($A257,'S48'!$C:$BQ,32,0)</f>
        <v>#N/A</v>
      </c>
      <c r="AM257" s="58" t="e">
        <f>VLOOKUP($A257,'S48'!$C:$BQ,39,0)</f>
        <v>#N/A</v>
      </c>
      <c r="AN257" s="58" t="e">
        <f>VLOOKUP($A257,'S48'!$C:$BQ,40,0)</f>
        <v>#N/A</v>
      </c>
      <c r="AO257" s="58" t="e">
        <f>VLOOKUP($A257,'S48'!$C:$BQ,22,0)</f>
        <v>#N/A</v>
      </c>
      <c r="AP257" s="66" t="e">
        <f>VLOOKUP($A257,'S48'!$C:$BQ,29,0)</f>
        <v>#N/A</v>
      </c>
      <c r="AQ257" s="66" t="e">
        <f>VLOOKUP($A257,'S48'!$C:$BQ,30,0)</f>
        <v>#N/A</v>
      </c>
      <c r="AR257" s="66" t="e">
        <f>VLOOKUP($A257,'S48'!$C:$BQ,52,0)</f>
        <v>#N/A</v>
      </c>
      <c r="AS257" s="66" t="e">
        <f>VLOOKUP($A257,'S48'!$C:$BQ,59,0)</f>
        <v>#N/A</v>
      </c>
      <c r="AT257" s="66" t="e">
        <f>VLOOKUP($A257,'S48'!$C:$BQ,60,0)</f>
        <v>#N/A</v>
      </c>
      <c r="AU257" s="58" t="e">
        <f>VLOOKUP($A257,'S49'!$C:$BQ,32,0)</f>
        <v>#N/A</v>
      </c>
      <c r="AV257" s="58" t="e">
        <f>VLOOKUP($A257,'S49'!$C:$BQ,39,0)</f>
        <v>#N/A</v>
      </c>
      <c r="AW257" s="58" t="e">
        <f>VLOOKUP($A257,'S49'!$C:$BQ,40,0)</f>
        <v>#N/A</v>
      </c>
      <c r="AX257" s="58" t="e">
        <f>VLOOKUP($A257,'S49'!$C:$BQ,22,0)</f>
        <v>#N/A</v>
      </c>
      <c r="AY257" s="66" t="e">
        <f>VLOOKUP($A257,'S49'!$C:$BQ,29,0)</f>
        <v>#N/A</v>
      </c>
      <c r="AZ257" s="66" t="e">
        <f>VLOOKUP($A257,'S49'!$C:$BQ,30,0)</f>
        <v>#N/A</v>
      </c>
      <c r="BA257" s="66" t="e">
        <f>VLOOKUP($A257,'S49'!$C:$BQ,52,0)</f>
        <v>#N/A</v>
      </c>
      <c r="BB257" s="66" t="e">
        <f>VLOOKUP($A257,'S49'!$C:$BQ,59,0)</f>
        <v>#N/A</v>
      </c>
      <c r="BC257" s="66" t="e">
        <f>VLOOKUP($A257,'S49'!$C:$BQ,60,0)</f>
        <v>#N/A</v>
      </c>
      <c r="BD257" s="58" t="e">
        <f>VLOOKUP($A257,'S50'!$C:$BQ,32,0)</f>
        <v>#N/A</v>
      </c>
      <c r="BE257" s="58" t="e">
        <f>VLOOKUP($A257,'S50'!$C:$BQ,39,0)</f>
        <v>#N/A</v>
      </c>
      <c r="BF257" s="58" t="e">
        <f>VLOOKUP($A257,'S50'!$C:$BQ,40,0)</f>
        <v>#N/A</v>
      </c>
      <c r="BG257" s="58" t="e">
        <f>VLOOKUP($A257,'S50'!$C:$BQ,22,0)</f>
        <v>#N/A</v>
      </c>
      <c r="BH257" s="66" t="e">
        <f>VLOOKUP($A257,'S50'!$C:$BQ,29,0)</f>
        <v>#N/A</v>
      </c>
      <c r="BI257" s="66" t="e">
        <f>VLOOKUP($A257,'S50'!$C:$BQ,30,0)</f>
        <v>#N/A</v>
      </c>
      <c r="BJ257" s="66" t="e">
        <f>VLOOKUP($A257,'S50'!$C:$BQ,52,0)</f>
        <v>#N/A</v>
      </c>
      <c r="BK257" s="66" t="e">
        <f>VLOOKUP($A257,'S50'!$C:$BQ,59,0)</f>
        <v>#N/A</v>
      </c>
      <c r="BL257" s="66" t="e">
        <f>VLOOKUP($A257,'S50'!$C:$BQ,60,0)</f>
        <v>#N/A</v>
      </c>
    </row>
    <row r="258" spans="1:64" x14ac:dyDescent="0.2">
      <c r="A258" s="57" t="s">
        <v>330</v>
      </c>
      <c r="B258" s="58">
        <f>VLOOKUP($A258,'S0 remplacer avec S44'!$C:$BQ,32,0)</f>
        <v>147.6</v>
      </c>
      <c r="C258" s="58">
        <f>VLOOKUP($A258,'S0 remplacer avec S44'!$C:$BQ,39,0)</f>
        <v>10</v>
      </c>
      <c r="D258" s="58">
        <f>VLOOKUP($A258,'S0 remplacer avec S44'!$C:$BQ,40,0)</f>
        <v>41</v>
      </c>
      <c r="E258" s="58">
        <f>VLOOKUP($A258,'S0 remplacer avec S44'!$C:$BQ,22,0)</f>
        <v>1308.4677750000001</v>
      </c>
      <c r="F258" s="66">
        <f>VLOOKUP($A258,'S0 remplacer avec S44'!$C:$BQ,29,0)</f>
        <v>117</v>
      </c>
      <c r="G258" s="66">
        <f>VLOOKUP($A258,'S0 remplacer avec S44'!$C:$BQ,30,0)</f>
        <v>402</v>
      </c>
      <c r="H258" s="66">
        <f>VLOOKUP($A258,'S0 remplacer avec S44'!$C:$BQ,52,0)</f>
        <v>90.6</v>
      </c>
      <c r="I258" s="66">
        <f>VLOOKUP($A258,'S0 remplacer avec S44'!$C:$BQ,59,0)</f>
        <v>0</v>
      </c>
      <c r="J258" s="66">
        <f>VLOOKUP($A258,'S0 remplacer avec S44'!$C:$BQ,60,0)</f>
        <v>5</v>
      </c>
      <c r="K258" s="58">
        <f>VLOOKUP($A258,'S45'!$C:$BQ,32,0)</f>
        <v>159.6</v>
      </c>
      <c r="L258" s="58">
        <f>VLOOKUP($A258,'S45'!$C:$BQ,39,0)</f>
        <v>0</v>
      </c>
      <c r="M258" s="58">
        <f>VLOOKUP($A258,'S45'!$C:$BQ,40,0)</f>
        <v>29</v>
      </c>
      <c r="N258" s="58">
        <f>VLOOKUP($A258,'S45'!$C:$BQ,22,0)</f>
        <v>1340.597765</v>
      </c>
      <c r="O258" s="66">
        <f>VLOOKUP($A258,'S45'!$C:$BQ,29,0)</f>
        <v>85</v>
      </c>
      <c r="P258" s="66">
        <f>VLOOKUP($A258,'S45'!$C:$BQ,30,0)</f>
        <v>370</v>
      </c>
      <c r="Q258" s="66">
        <f>VLOOKUP($A258,'S45'!$C:$BQ,52,0)</f>
        <v>90.6</v>
      </c>
      <c r="R258" s="66">
        <f>VLOOKUP($A258,'S45'!$C:$BQ,59,0)</f>
        <v>0</v>
      </c>
      <c r="S258" s="66">
        <f>VLOOKUP($A258,'S45'!$C:$BQ,60,0)</f>
        <v>5</v>
      </c>
      <c r="T258" s="58">
        <f>VLOOKUP($A258,'S46'!$C:$BQ,32,0)</f>
        <v>159.6</v>
      </c>
      <c r="U258" s="58">
        <f>VLOOKUP($A258,'S46'!$C:$BQ,39,0)</f>
        <v>0</v>
      </c>
      <c r="V258" s="58">
        <f>VLOOKUP($A258,'S46'!$C:$BQ,40,0)</f>
        <v>29</v>
      </c>
      <c r="W258" s="58">
        <f>VLOOKUP($A258,'S46'!$C:$BQ,22,0)</f>
        <v>1341.867765</v>
      </c>
      <c r="X258" s="66">
        <f>VLOOKUP($A258,'S46'!$C:$BQ,29,0)</f>
        <v>84</v>
      </c>
      <c r="Y258" s="66">
        <f>VLOOKUP($A258,'S46'!$C:$BQ,30,0)</f>
        <v>369</v>
      </c>
      <c r="Z258" s="66">
        <f>VLOOKUP($A258,'S46'!$C:$BQ,52,0)</f>
        <v>91.6</v>
      </c>
      <c r="AA258" s="66">
        <f>VLOOKUP($A258,'S46'!$C:$BQ,59,0)</f>
        <v>0</v>
      </c>
      <c r="AB258" s="66">
        <f>VLOOKUP($A258,'S46'!$C:$BQ,60,0)</f>
        <v>4</v>
      </c>
      <c r="AC258" s="58" t="e">
        <f>VLOOKUP($A258,'S47'!$C:$BQ,32,0)</f>
        <v>#N/A</v>
      </c>
      <c r="AD258" s="58" t="e">
        <f>VLOOKUP($A258,'S47'!$C:$BQ,39,0)</f>
        <v>#N/A</v>
      </c>
      <c r="AE258" s="58" t="e">
        <f>VLOOKUP($A258,'S47'!$C:$BQ,40,0)</f>
        <v>#N/A</v>
      </c>
      <c r="AF258" s="58" t="e">
        <f>VLOOKUP($A258,'S47'!$C:$BQ,22,0)</f>
        <v>#N/A</v>
      </c>
      <c r="AG258" s="66" t="e">
        <f>VLOOKUP($A258,'S47'!$C:$BQ,29,0)</f>
        <v>#N/A</v>
      </c>
      <c r="AH258" s="66" t="e">
        <f>VLOOKUP($A258,'S47'!$C:$BQ,30,0)</f>
        <v>#N/A</v>
      </c>
      <c r="AI258" s="66" t="e">
        <f>VLOOKUP($A258,'S47'!$C:$BQ,52,0)</f>
        <v>#N/A</v>
      </c>
      <c r="AJ258" s="66" t="e">
        <f>VLOOKUP($A258,'S47'!$C:$BQ,59,0)</f>
        <v>#N/A</v>
      </c>
      <c r="AK258" s="66" t="e">
        <f>VLOOKUP($A258,'S47'!$C:$BQ,60,0)</f>
        <v>#N/A</v>
      </c>
      <c r="AL258" s="58" t="e">
        <f>VLOOKUP($A258,'S48'!$C:$BQ,32,0)</f>
        <v>#N/A</v>
      </c>
      <c r="AM258" s="58" t="e">
        <f>VLOOKUP($A258,'S48'!$C:$BQ,39,0)</f>
        <v>#N/A</v>
      </c>
      <c r="AN258" s="58" t="e">
        <f>VLOOKUP($A258,'S48'!$C:$BQ,40,0)</f>
        <v>#N/A</v>
      </c>
      <c r="AO258" s="58" t="e">
        <f>VLOOKUP($A258,'S48'!$C:$BQ,22,0)</f>
        <v>#N/A</v>
      </c>
      <c r="AP258" s="66" t="e">
        <f>VLOOKUP($A258,'S48'!$C:$BQ,29,0)</f>
        <v>#N/A</v>
      </c>
      <c r="AQ258" s="66" t="e">
        <f>VLOOKUP($A258,'S48'!$C:$BQ,30,0)</f>
        <v>#N/A</v>
      </c>
      <c r="AR258" s="66" t="e">
        <f>VLOOKUP($A258,'S48'!$C:$BQ,52,0)</f>
        <v>#N/A</v>
      </c>
      <c r="AS258" s="66" t="e">
        <f>VLOOKUP($A258,'S48'!$C:$BQ,59,0)</f>
        <v>#N/A</v>
      </c>
      <c r="AT258" s="66" t="e">
        <f>VLOOKUP($A258,'S48'!$C:$BQ,60,0)</f>
        <v>#N/A</v>
      </c>
      <c r="AU258" s="58" t="e">
        <f>VLOOKUP($A258,'S49'!$C:$BQ,32,0)</f>
        <v>#N/A</v>
      </c>
      <c r="AV258" s="58" t="e">
        <f>VLOOKUP($A258,'S49'!$C:$BQ,39,0)</f>
        <v>#N/A</v>
      </c>
      <c r="AW258" s="58" t="e">
        <f>VLOOKUP($A258,'S49'!$C:$BQ,40,0)</f>
        <v>#N/A</v>
      </c>
      <c r="AX258" s="58" t="e">
        <f>VLOOKUP($A258,'S49'!$C:$BQ,22,0)</f>
        <v>#N/A</v>
      </c>
      <c r="AY258" s="66" t="e">
        <f>VLOOKUP($A258,'S49'!$C:$BQ,29,0)</f>
        <v>#N/A</v>
      </c>
      <c r="AZ258" s="66" t="e">
        <f>VLOOKUP($A258,'S49'!$C:$BQ,30,0)</f>
        <v>#N/A</v>
      </c>
      <c r="BA258" s="66" t="e">
        <f>VLOOKUP($A258,'S49'!$C:$BQ,52,0)</f>
        <v>#N/A</v>
      </c>
      <c r="BB258" s="66" t="e">
        <f>VLOOKUP($A258,'S49'!$C:$BQ,59,0)</f>
        <v>#N/A</v>
      </c>
      <c r="BC258" s="66" t="e">
        <f>VLOOKUP($A258,'S49'!$C:$BQ,60,0)</f>
        <v>#N/A</v>
      </c>
      <c r="BD258" s="58" t="e">
        <f>VLOOKUP($A258,'S50'!$C:$BQ,32,0)</f>
        <v>#N/A</v>
      </c>
      <c r="BE258" s="58" t="e">
        <f>VLOOKUP($A258,'S50'!$C:$BQ,39,0)</f>
        <v>#N/A</v>
      </c>
      <c r="BF258" s="58" t="e">
        <f>VLOOKUP($A258,'S50'!$C:$BQ,40,0)</f>
        <v>#N/A</v>
      </c>
      <c r="BG258" s="58" t="e">
        <f>VLOOKUP($A258,'S50'!$C:$BQ,22,0)</f>
        <v>#N/A</v>
      </c>
      <c r="BH258" s="66" t="e">
        <f>VLOOKUP($A258,'S50'!$C:$BQ,29,0)</f>
        <v>#N/A</v>
      </c>
      <c r="BI258" s="66" t="e">
        <f>VLOOKUP($A258,'S50'!$C:$BQ,30,0)</f>
        <v>#N/A</v>
      </c>
      <c r="BJ258" s="66" t="e">
        <f>VLOOKUP($A258,'S50'!$C:$BQ,52,0)</f>
        <v>#N/A</v>
      </c>
      <c r="BK258" s="66" t="e">
        <f>VLOOKUP($A258,'S50'!$C:$BQ,59,0)</f>
        <v>#N/A</v>
      </c>
      <c r="BL258" s="66" t="e">
        <f>VLOOKUP($A258,'S50'!$C:$BQ,60,0)</f>
        <v>#N/A</v>
      </c>
    </row>
    <row r="259" spans="1:64" x14ac:dyDescent="0.2">
      <c r="A259" s="57" t="s">
        <v>331</v>
      </c>
      <c r="B259" s="58">
        <f>VLOOKUP($A259,'S0 remplacer avec S44'!$C:$BQ,32,0)</f>
        <v>269.45</v>
      </c>
      <c r="C259" s="58">
        <f>VLOOKUP($A259,'S0 remplacer avec S44'!$C:$BQ,39,0)</f>
        <v>0</v>
      </c>
      <c r="D259" s="58">
        <f>VLOOKUP($A259,'S0 remplacer avec S44'!$C:$BQ,40,0)</f>
        <v>0</v>
      </c>
      <c r="E259" s="58">
        <f>VLOOKUP($A259,'S0 remplacer avec S44'!$C:$BQ,22,0)</f>
        <v>1911.418365</v>
      </c>
      <c r="F259" s="66">
        <f>VLOOKUP($A259,'S0 remplacer avec S44'!$C:$BQ,29,0)</f>
        <v>0</v>
      </c>
      <c r="G259" s="66">
        <f>VLOOKUP($A259,'S0 remplacer avec S44'!$C:$BQ,30,0)</f>
        <v>0</v>
      </c>
      <c r="H259" s="66">
        <f>VLOOKUP($A259,'S0 remplacer avec S44'!$C:$BQ,52,0)</f>
        <v>167.8</v>
      </c>
      <c r="I259" s="66">
        <f>VLOOKUP($A259,'S0 remplacer avec S44'!$C:$BQ,59,0)</f>
        <v>0</v>
      </c>
      <c r="J259" s="66">
        <f>VLOOKUP($A259,'S0 remplacer avec S44'!$C:$BQ,60,0)</f>
        <v>0</v>
      </c>
      <c r="K259" s="58">
        <f>VLOOKUP($A259,'S45'!$C:$BQ,32,0)</f>
        <v>275.95</v>
      </c>
      <c r="L259" s="58">
        <f>VLOOKUP($A259,'S45'!$C:$BQ,39,0)</f>
        <v>0</v>
      </c>
      <c r="M259" s="58">
        <f>VLOOKUP($A259,'S45'!$C:$BQ,40,0)</f>
        <v>0</v>
      </c>
      <c r="N259" s="58">
        <f>VLOOKUP($A259,'S45'!$C:$BQ,22,0)</f>
        <v>1961.8183650000001</v>
      </c>
      <c r="O259" s="66">
        <f>VLOOKUP($A259,'S45'!$C:$BQ,29,0)</f>
        <v>0</v>
      </c>
      <c r="P259" s="66">
        <f>VLOOKUP($A259,'S45'!$C:$BQ,30,0)</f>
        <v>0</v>
      </c>
      <c r="Q259" s="66">
        <f>VLOOKUP($A259,'S45'!$C:$BQ,52,0)</f>
        <v>172.8</v>
      </c>
      <c r="R259" s="66">
        <f>VLOOKUP($A259,'S45'!$C:$BQ,59,0)</f>
        <v>0</v>
      </c>
      <c r="S259" s="66">
        <f>VLOOKUP($A259,'S45'!$C:$BQ,60,0)</f>
        <v>0</v>
      </c>
      <c r="T259" s="58">
        <f>VLOOKUP($A259,'S46'!$C:$BQ,32,0)</f>
        <v>276.95</v>
      </c>
      <c r="U259" s="58">
        <f>VLOOKUP($A259,'S46'!$C:$BQ,39,0)</f>
        <v>0</v>
      </c>
      <c r="V259" s="58">
        <f>VLOOKUP($A259,'S46'!$C:$BQ,40,0)</f>
        <v>0</v>
      </c>
      <c r="W259" s="58">
        <f>VLOOKUP($A259,'S46'!$C:$BQ,22,0)</f>
        <v>1927.890795</v>
      </c>
      <c r="X259" s="66">
        <f>VLOOKUP($A259,'S46'!$C:$BQ,29,0)</f>
        <v>0</v>
      </c>
      <c r="Y259" s="66">
        <f>VLOOKUP($A259,'S46'!$C:$BQ,30,0)</f>
        <v>0</v>
      </c>
      <c r="Z259" s="66">
        <f>VLOOKUP($A259,'S46'!$C:$BQ,52,0)</f>
        <v>173.8</v>
      </c>
      <c r="AA259" s="66">
        <f>VLOOKUP($A259,'S46'!$C:$BQ,59,0)</f>
        <v>0</v>
      </c>
      <c r="AB259" s="66">
        <f>VLOOKUP($A259,'S46'!$C:$BQ,60,0)</f>
        <v>0</v>
      </c>
      <c r="AC259" s="58" t="e">
        <f>VLOOKUP($A259,'S47'!$C:$BQ,32,0)</f>
        <v>#N/A</v>
      </c>
      <c r="AD259" s="58" t="e">
        <f>VLOOKUP($A259,'S47'!$C:$BQ,39,0)</f>
        <v>#N/A</v>
      </c>
      <c r="AE259" s="58" t="e">
        <f>VLOOKUP($A259,'S47'!$C:$BQ,40,0)</f>
        <v>#N/A</v>
      </c>
      <c r="AF259" s="58" t="e">
        <f>VLOOKUP($A259,'S47'!$C:$BQ,22,0)</f>
        <v>#N/A</v>
      </c>
      <c r="AG259" s="66" t="e">
        <f>VLOOKUP($A259,'S47'!$C:$BQ,29,0)</f>
        <v>#N/A</v>
      </c>
      <c r="AH259" s="66" t="e">
        <f>VLOOKUP($A259,'S47'!$C:$BQ,30,0)</f>
        <v>#N/A</v>
      </c>
      <c r="AI259" s="66" t="e">
        <f>VLOOKUP($A259,'S47'!$C:$BQ,52,0)</f>
        <v>#N/A</v>
      </c>
      <c r="AJ259" s="66" t="e">
        <f>VLOOKUP($A259,'S47'!$C:$BQ,59,0)</f>
        <v>#N/A</v>
      </c>
      <c r="AK259" s="66" t="e">
        <f>VLOOKUP($A259,'S47'!$C:$BQ,60,0)</f>
        <v>#N/A</v>
      </c>
      <c r="AL259" s="58" t="e">
        <f>VLOOKUP($A259,'S48'!$C:$BQ,32,0)</f>
        <v>#N/A</v>
      </c>
      <c r="AM259" s="58" t="e">
        <f>VLOOKUP($A259,'S48'!$C:$BQ,39,0)</f>
        <v>#N/A</v>
      </c>
      <c r="AN259" s="58" t="e">
        <f>VLOOKUP($A259,'S48'!$C:$BQ,40,0)</f>
        <v>#N/A</v>
      </c>
      <c r="AO259" s="58" t="e">
        <f>VLOOKUP($A259,'S48'!$C:$BQ,22,0)</f>
        <v>#N/A</v>
      </c>
      <c r="AP259" s="66" t="e">
        <f>VLOOKUP($A259,'S48'!$C:$BQ,29,0)</f>
        <v>#N/A</v>
      </c>
      <c r="AQ259" s="66" t="e">
        <f>VLOOKUP($A259,'S48'!$C:$BQ,30,0)</f>
        <v>#N/A</v>
      </c>
      <c r="AR259" s="66" t="e">
        <f>VLOOKUP($A259,'S48'!$C:$BQ,52,0)</f>
        <v>#N/A</v>
      </c>
      <c r="AS259" s="66" t="e">
        <f>VLOOKUP($A259,'S48'!$C:$BQ,59,0)</f>
        <v>#N/A</v>
      </c>
      <c r="AT259" s="66" t="e">
        <f>VLOOKUP($A259,'S48'!$C:$BQ,60,0)</f>
        <v>#N/A</v>
      </c>
      <c r="AU259" s="58" t="e">
        <f>VLOOKUP($A259,'S49'!$C:$BQ,32,0)</f>
        <v>#N/A</v>
      </c>
      <c r="AV259" s="58" t="e">
        <f>VLOOKUP($A259,'S49'!$C:$BQ,39,0)</f>
        <v>#N/A</v>
      </c>
      <c r="AW259" s="58" t="e">
        <f>VLOOKUP($A259,'S49'!$C:$BQ,40,0)</f>
        <v>#N/A</v>
      </c>
      <c r="AX259" s="58" t="e">
        <f>VLOOKUP($A259,'S49'!$C:$BQ,22,0)</f>
        <v>#N/A</v>
      </c>
      <c r="AY259" s="66" t="e">
        <f>VLOOKUP($A259,'S49'!$C:$BQ,29,0)</f>
        <v>#N/A</v>
      </c>
      <c r="AZ259" s="66" t="e">
        <f>VLOOKUP($A259,'S49'!$C:$BQ,30,0)</f>
        <v>#N/A</v>
      </c>
      <c r="BA259" s="66" t="e">
        <f>VLOOKUP($A259,'S49'!$C:$BQ,52,0)</f>
        <v>#N/A</v>
      </c>
      <c r="BB259" s="66" t="e">
        <f>VLOOKUP($A259,'S49'!$C:$BQ,59,0)</f>
        <v>#N/A</v>
      </c>
      <c r="BC259" s="66" t="e">
        <f>VLOOKUP($A259,'S49'!$C:$BQ,60,0)</f>
        <v>#N/A</v>
      </c>
      <c r="BD259" s="58" t="e">
        <f>VLOOKUP($A259,'S50'!$C:$BQ,32,0)</f>
        <v>#N/A</v>
      </c>
      <c r="BE259" s="58" t="e">
        <f>VLOOKUP($A259,'S50'!$C:$BQ,39,0)</f>
        <v>#N/A</v>
      </c>
      <c r="BF259" s="58" t="e">
        <f>VLOOKUP($A259,'S50'!$C:$BQ,40,0)</f>
        <v>#N/A</v>
      </c>
      <c r="BG259" s="58" t="e">
        <f>VLOOKUP($A259,'S50'!$C:$BQ,22,0)</f>
        <v>#N/A</v>
      </c>
      <c r="BH259" s="66" t="e">
        <f>VLOOKUP($A259,'S50'!$C:$BQ,29,0)</f>
        <v>#N/A</v>
      </c>
      <c r="BI259" s="66" t="e">
        <f>VLOOKUP($A259,'S50'!$C:$BQ,30,0)</f>
        <v>#N/A</v>
      </c>
      <c r="BJ259" s="66" t="e">
        <f>VLOOKUP($A259,'S50'!$C:$BQ,52,0)</f>
        <v>#N/A</v>
      </c>
      <c r="BK259" s="66" t="e">
        <f>VLOOKUP($A259,'S50'!$C:$BQ,59,0)</f>
        <v>#N/A</v>
      </c>
      <c r="BL259" s="66" t="e">
        <f>VLOOKUP($A259,'S50'!$C:$BQ,60,0)</f>
        <v>#N/A</v>
      </c>
    </row>
    <row r="260" spans="1:64" x14ac:dyDescent="0.2">
      <c r="A260" s="57" t="s">
        <v>332</v>
      </c>
      <c r="B260" s="58">
        <f>VLOOKUP($A260,'S0 remplacer avec S44'!$C:$BQ,32,0)</f>
        <v>115.95</v>
      </c>
      <c r="C260" s="58">
        <f>VLOOKUP($A260,'S0 remplacer avec S44'!$C:$BQ,39,0)</f>
        <v>45</v>
      </c>
      <c r="D260" s="58">
        <f>VLOOKUP($A260,'S0 remplacer avec S44'!$C:$BQ,40,0)</f>
        <v>77</v>
      </c>
      <c r="E260" s="58">
        <f>VLOOKUP($A260,'S0 remplacer avec S44'!$C:$BQ,22,0)</f>
        <v>1334.525445</v>
      </c>
      <c r="F260" s="66">
        <f>VLOOKUP($A260,'S0 remplacer avec S44'!$C:$BQ,29,0)</f>
        <v>125</v>
      </c>
      <c r="G260" s="66">
        <f>VLOOKUP($A260,'S0 remplacer avec S44'!$C:$BQ,30,0)</f>
        <v>417</v>
      </c>
      <c r="H260" s="66">
        <f>VLOOKUP($A260,'S0 remplacer avec S44'!$C:$BQ,52,0)</f>
        <v>88.6</v>
      </c>
      <c r="I260" s="66">
        <f>VLOOKUP($A260,'S0 remplacer avec S44'!$C:$BQ,59,0)</f>
        <v>0</v>
      </c>
      <c r="J260" s="66">
        <f>VLOOKUP($A260,'S0 remplacer avec S44'!$C:$BQ,60,0)</f>
        <v>10</v>
      </c>
      <c r="K260" s="58">
        <f>VLOOKUP($A260,'S45'!$C:$BQ,32,0)</f>
        <v>122.45</v>
      </c>
      <c r="L260" s="58">
        <f>VLOOKUP($A260,'S45'!$C:$BQ,39,0)</f>
        <v>38</v>
      </c>
      <c r="M260" s="58">
        <f>VLOOKUP($A260,'S45'!$C:$BQ,40,0)</f>
        <v>71</v>
      </c>
      <c r="N260" s="58">
        <f>VLOOKUP($A260,'S45'!$C:$BQ,22,0)</f>
        <v>1336.977995</v>
      </c>
      <c r="O260" s="66">
        <f>VLOOKUP($A260,'S45'!$C:$BQ,29,0)</f>
        <v>122</v>
      </c>
      <c r="P260" s="66">
        <f>VLOOKUP($A260,'S45'!$C:$BQ,30,0)</f>
        <v>414</v>
      </c>
      <c r="Q260" s="66">
        <f>VLOOKUP($A260,'S45'!$C:$BQ,52,0)</f>
        <v>88.6</v>
      </c>
      <c r="R260" s="66">
        <f>VLOOKUP($A260,'S45'!$C:$BQ,59,0)</f>
        <v>0</v>
      </c>
      <c r="S260" s="66">
        <f>VLOOKUP($A260,'S45'!$C:$BQ,60,0)</f>
        <v>10</v>
      </c>
      <c r="T260" s="58">
        <f>VLOOKUP($A260,'S46'!$C:$BQ,32,0)</f>
        <v>123.45</v>
      </c>
      <c r="U260" s="58">
        <f>VLOOKUP($A260,'S46'!$C:$BQ,39,0)</f>
        <v>37</v>
      </c>
      <c r="V260" s="58">
        <f>VLOOKUP($A260,'S46'!$C:$BQ,40,0)</f>
        <v>70</v>
      </c>
      <c r="W260" s="58">
        <f>VLOOKUP($A260,'S46'!$C:$BQ,22,0)</f>
        <v>1337.447995</v>
      </c>
      <c r="X260" s="66">
        <f>VLOOKUP($A260,'S46'!$C:$BQ,29,0)</f>
        <v>122</v>
      </c>
      <c r="Y260" s="66">
        <f>VLOOKUP($A260,'S46'!$C:$BQ,30,0)</f>
        <v>414</v>
      </c>
      <c r="Z260" s="66">
        <f>VLOOKUP($A260,'S46'!$C:$BQ,52,0)</f>
        <v>91.6</v>
      </c>
      <c r="AA260" s="66">
        <f>VLOOKUP($A260,'S46'!$C:$BQ,59,0)</f>
        <v>0</v>
      </c>
      <c r="AB260" s="66">
        <f>VLOOKUP($A260,'S46'!$C:$BQ,60,0)</f>
        <v>7</v>
      </c>
      <c r="AC260" s="58" t="e">
        <f>VLOOKUP($A260,'S47'!$C:$BQ,32,0)</f>
        <v>#N/A</v>
      </c>
      <c r="AD260" s="58" t="e">
        <f>VLOOKUP($A260,'S47'!$C:$BQ,39,0)</f>
        <v>#N/A</v>
      </c>
      <c r="AE260" s="58" t="e">
        <f>VLOOKUP($A260,'S47'!$C:$BQ,40,0)</f>
        <v>#N/A</v>
      </c>
      <c r="AF260" s="58" t="e">
        <f>VLOOKUP($A260,'S47'!$C:$BQ,22,0)</f>
        <v>#N/A</v>
      </c>
      <c r="AG260" s="66" t="e">
        <f>VLOOKUP($A260,'S47'!$C:$BQ,29,0)</f>
        <v>#N/A</v>
      </c>
      <c r="AH260" s="66" t="e">
        <f>VLOOKUP($A260,'S47'!$C:$BQ,30,0)</f>
        <v>#N/A</v>
      </c>
      <c r="AI260" s="66" t="e">
        <f>VLOOKUP($A260,'S47'!$C:$BQ,52,0)</f>
        <v>#N/A</v>
      </c>
      <c r="AJ260" s="66" t="e">
        <f>VLOOKUP($A260,'S47'!$C:$BQ,59,0)</f>
        <v>#N/A</v>
      </c>
      <c r="AK260" s="66" t="e">
        <f>VLOOKUP($A260,'S47'!$C:$BQ,60,0)</f>
        <v>#N/A</v>
      </c>
      <c r="AL260" s="58" t="e">
        <f>VLOOKUP($A260,'S48'!$C:$BQ,32,0)</f>
        <v>#N/A</v>
      </c>
      <c r="AM260" s="58" t="e">
        <f>VLOOKUP($A260,'S48'!$C:$BQ,39,0)</f>
        <v>#N/A</v>
      </c>
      <c r="AN260" s="58" t="e">
        <f>VLOOKUP($A260,'S48'!$C:$BQ,40,0)</f>
        <v>#N/A</v>
      </c>
      <c r="AO260" s="58" t="e">
        <f>VLOOKUP($A260,'S48'!$C:$BQ,22,0)</f>
        <v>#N/A</v>
      </c>
      <c r="AP260" s="66" t="e">
        <f>VLOOKUP($A260,'S48'!$C:$BQ,29,0)</f>
        <v>#N/A</v>
      </c>
      <c r="AQ260" s="66" t="e">
        <f>VLOOKUP($A260,'S48'!$C:$BQ,30,0)</f>
        <v>#N/A</v>
      </c>
      <c r="AR260" s="66" t="e">
        <f>VLOOKUP($A260,'S48'!$C:$BQ,52,0)</f>
        <v>#N/A</v>
      </c>
      <c r="AS260" s="66" t="e">
        <f>VLOOKUP($A260,'S48'!$C:$BQ,59,0)</f>
        <v>#N/A</v>
      </c>
      <c r="AT260" s="66" t="e">
        <f>VLOOKUP($A260,'S48'!$C:$BQ,60,0)</f>
        <v>#N/A</v>
      </c>
      <c r="AU260" s="58" t="e">
        <f>VLOOKUP($A260,'S49'!$C:$BQ,32,0)</f>
        <v>#N/A</v>
      </c>
      <c r="AV260" s="58" t="e">
        <f>VLOOKUP($A260,'S49'!$C:$BQ,39,0)</f>
        <v>#N/A</v>
      </c>
      <c r="AW260" s="58" t="e">
        <f>VLOOKUP($A260,'S49'!$C:$BQ,40,0)</f>
        <v>#N/A</v>
      </c>
      <c r="AX260" s="58" t="e">
        <f>VLOOKUP($A260,'S49'!$C:$BQ,22,0)</f>
        <v>#N/A</v>
      </c>
      <c r="AY260" s="66" t="e">
        <f>VLOOKUP($A260,'S49'!$C:$BQ,29,0)</f>
        <v>#N/A</v>
      </c>
      <c r="AZ260" s="66" t="e">
        <f>VLOOKUP($A260,'S49'!$C:$BQ,30,0)</f>
        <v>#N/A</v>
      </c>
      <c r="BA260" s="66" t="e">
        <f>VLOOKUP($A260,'S49'!$C:$BQ,52,0)</f>
        <v>#N/A</v>
      </c>
      <c r="BB260" s="66" t="e">
        <f>VLOOKUP($A260,'S49'!$C:$BQ,59,0)</f>
        <v>#N/A</v>
      </c>
      <c r="BC260" s="66" t="e">
        <f>VLOOKUP($A260,'S49'!$C:$BQ,60,0)</f>
        <v>#N/A</v>
      </c>
      <c r="BD260" s="58" t="e">
        <f>VLOOKUP($A260,'S50'!$C:$BQ,32,0)</f>
        <v>#N/A</v>
      </c>
      <c r="BE260" s="58" t="e">
        <f>VLOOKUP($A260,'S50'!$C:$BQ,39,0)</f>
        <v>#N/A</v>
      </c>
      <c r="BF260" s="58" t="e">
        <f>VLOOKUP($A260,'S50'!$C:$BQ,40,0)</f>
        <v>#N/A</v>
      </c>
      <c r="BG260" s="58" t="e">
        <f>VLOOKUP($A260,'S50'!$C:$BQ,22,0)</f>
        <v>#N/A</v>
      </c>
      <c r="BH260" s="66" t="e">
        <f>VLOOKUP($A260,'S50'!$C:$BQ,29,0)</f>
        <v>#N/A</v>
      </c>
      <c r="BI260" s="66" t="e">
        <f>VLOOKUP($A260,'S50'!$C:$BQ,30,0)</f>
        <v>#N/A</v>
      </c>
      <c r="BJ260" s="66" t="e">
        <f>VLOOKUP($A260,'S50'!$C:$BQ,52,0)</f>
        <v>#N/A</v>
      </c>
      <c r="BK260" s="66" t="e">
        <f>VLOOKUP($A260,'S50'!$C:$BQ,59,0)</f>
        <v>#N/A</v>
      </c>
      <c r="BL260" s="66" t="e">
        <f>VLOOKUP($A260,'S50'!$C:$BQ,60,0)</f>
        <v>#N/A</v>
      </c>
    </row>
    <row r="261" spans="1:64" x14ac:dyDescent="0.2">
      <c r="A261" s="57" t="s">
        <v>333</v>
      </c>
      <c r="B261" s="58">
        <f>VLOOKUP($A261,'S0 remplacer avec S44'!$C:$BQ,32,0)</f>
        <v>68.349999999999994</v>
      </c>
      <c r="C261" s="58">
        <f>VLOOKUP($A261,'S0 remplacer avec S44'!$C:$BQ,39,0)</f>
        <v>78</v>
      </c>
      <c r="D261" s="58">
        <f>VLOOKUP($A261,'S0 remplacer avec S44'!$C:$BQ,40,0)</f>
        <v>107</v>
      </c>
      <c r="E261" s="58">
        <f>VLOOKUP($A261,'S0 remplacer avec S44'!$C:$BQ,22,0)</f>
        <v>1445.844525</v>
      </c>
      <c r="F261" s="66">
        <f>VLOOKUP($A261,'S0 remplacer avec S44'!$C:$BQ,29,0)</f>
        <v>0</v>
      </c>
      <c r="G261" s="66">
        <f>VLOOKUP($A261,'S0 remplacer avec S44'!$C:$BQ,30,0)</f>
        <v>147</v>
      </c>
      <c r="H261" s="66">
        <f>VLOOKUP($A261,'S0 remplacer avec S44'!$C:$BQ,52,0)</f>
        <v>61</v>
      </c>
      <c r="I261" s="66">
        <f>VLOOKUP($A261,'S0 remplacer avec S44'!$C:$BQ,59,0)</f>
        <v>14</v>
      </c>
      <c r="J261" s="66">
        <f>VLOOKUP($A261,'S0 remplacer avec S44'!$C:$BQ,60,0)</f>
        <v>28</v>
      </c>
      <c r="K261" s="58">
        <f>VLOOKUP($A261,'S45'!$C:$BQ,32,0)</f>
        <v>69.349999999999994</v>
      </c>
      <c r="L261" s="58">
        <f>VLOOKUP($A261,'S45'!$C:$BQ,39,0)</f>
        <v>77</v>
      </c>
      <c r="M261" s="58">
        <f>VLOOKUP($A261,'S45'!$C:$BQ,40,0)</f>
        <v>106</v>
      </c>
      <c r="N261" s="58">
        <f>VLOOKUP($A261,'S45'!$C:$BQ,22,0)</f>
        <v>1449.6372449999999</v>
      </c>
      <c r="O261" s="66">
        <f>VLOOKUP($A261,'S45'!$C:$BQ,29,0)</f>
        <v>0</v>
      </c>
      <c r="P261" s="66">
        <f>VLOOKUP($A261,'S45'!$C:$BQ,30,0)</f>
        <v>143</v>
      </c>
      <c r="Q261" s="66">
        <f>VLOOKUP($A261,'S45'!$C:$BQ,52,0)</f>
        <v>62</v>
      </c>
      <c r="R261" s="66">
        <f>VLOOKUP($A261,'S45'!$C:$BQ,59,0)</f>
        <v>13</v>
      </c>
      <c r="S261" s="66">
        <f>VLOOKUP($A261,'S45'!$C:$BQ,60,0)</f>
        <v>27</v>
      </c>
      <c r="T261" s="58">
        <f>VLOOKUP($A261,'S46'!$C:$BQ,32,0)</f>
        <v>68.849999999999994</v>
      </c>
      <c r="U261" s="58">
        <f>VLOOKUP($A261,'S46'!$C:$BQ,39,0)</f>
        <v>78</v>
      </c>
      <c r="V261" s="58">
        <f>VLOOKUP($A261,'S46'!$C:$BQ,40,0)</f>
        <v>107</v>
      </c>
      <c r="W261" s="58">
        <f>VLOOKUP($A261,'S46'!$C:$BQ,22,0)</f>
        <v>1475.8856049999999</v>
      </c>
      <c r="X261" s="66">
        <f>VLOOKUP($A261,'S46'!$C:$BQ,29,0)</f>
        <v>0</v>
      </c>
      <c r="Y261" s="66">
        <f>VLOOKUP($A261,'S46'!$C:$BQ,30,0)</f>
        <v>117</v>
      </c>
      <c r="Z261" s="66">
        <f>VLOOKUP($A261,'S46'!$C:$BQ,52,0)</f>
        <v>63</v>
      </c>
      <c r="AA261" s="66">
        <f>VLOOKUP($A261,'S46'!$C:$BQ,59,0)</f>
        <v>12</v>
      </c>
      <c r="AB261" s="66">
        <f>VLOOKUP($A261,'S46'!$C:$BQ,60,0)</f>
        <v>26</v>
      </c>
      <c r="AC261" s="58" t="e">
        <f>VLOOKUP($A261,'S47'!$C:$BQ,32,0)</f>
        <v>#N/A</v>
      </c>
      <c r="AD261" s="58" t="e">
        <f>VLOOKUP($A261,'S47'!$C:$BQ,39,0)</f>
        <v>#N/A</v>
      </c>
      <c r="AE261" s="58" t="e">
        <f>VLOOKUP($A261,'S47'!$C:$BQ,40,0)</f>
        <v>#N/A</v>
      </c>
      <c r="AF261" s="58" t="e">
        <f>VLOOKUP($A261,'S47'!$C:$BQ,22,0)</f>
        <v>#N/A</v>
      </c>
      <c r="AG261" s="66" t="e">
        <f>VLOOKUP($A261,'S47'!$C:$BQ,29,0)</f>
        <v>#N/A</v>
      </c>
      <c r="AH261" s="66" t="e">
        <f>VLOOKUP($A261,'S47'!$C:$BQ,30,0)</f>
        <v>#N/A</v>
      </c>
      <c r="AI261" s="66" t="e">
        <f>VLOOKUP($A261,'S47'!$C:$BQ,52,0)</f>
        <v>#N/A</v>
      </c>
      <c r="AJ261" s="66" t="e">
        <f>VLOOKUP($A261,'S47'!$C:$BQ,59,0)</f>
        <v>#N/A</v>
      </c>
      <c r="AK261" s="66" t="e">
        <f>VLOOKUP($A261,'S47'!$C:$BQ,60,0)</f>
        <v>#N/A</v>
      </c>
      <c r="AL261" s="58" t="e">
        <f>VLOOKUP($A261,'S48'!$C:$BQ,32,0)</f>
        <v>#N/A</v>
      </c>
      <c r="AM261" s="58" t="e">
        <f>VLOOKUP($A261,'S48'!$C:$BQ,39,0)</f>
        <v>#N/A</v>
      </c>
      <c r="AN261" s="58" t="e">
        <f>VLOOKUP($A261,'S48'!$C:$BQ,40,0)</f>
        <v>#N/A</v>
      </c>
      <c r="AO261" s="58" t="e">
        <f>VLOOKUP($A261,'S48'!$C:$BQ,22,0)</f>
        <v>#N/A</v>
      </c>
      <c r="AP261" s="66" t="e">
        <f>VLOOKUP($A261,'S48'!$C:$BQ,29,0)</f>
        <v>#N/A</v>
      </c>
      <c r="AQ261" s="66" t="e">
        <f>VLOOKUP($A261,'S48'!$C:$BQ,30,0)</f>
        <v>#N/A</v>
      </c>
      <c r="AR261" s="66" t="e">
        <f>VLOOKUP($A261,'S48'!$C:$BQ,52,0)</f>
        <v>#N/A</v>
      </c>
      <c r="AS261" s="66" t="e">
        <f>VLOOKUP($A261,'S48'!$C:$BQ,59,0)</f>
        <v>#N/A</v>
      </c>
      <c r="AT261" s="66" t="e">
        <f>VLOOKUP($A261,'S48'!$C:$BQ,60,0)</f>
        <v>#N/A</v>
      </c>
      <c r="AU261" s="58" t="e">
        <f>VLOOKUP($A261,'S49'!$C:$BQ,32,0)</f>
        <v>#N/A</v>
      </c>
      <c r="AV261" s="58" t="e">
        <f>VLOOKUP($A261,'S49'!$C:$BQ,39,0)</f>
        <v>#N/A</v>
      </c>
      <c r="AW261" s="58" t="e">
        <f>VLOOKUP($A261,'S49'!$C:$BQ,40,0)</f>
        <v>#N/A</v>
      </c>
      <c r="AX261" s="58" t="e">
        <f>VLOOKUP($A261,'S49'!$C:$BQ,22,0)</f>
        <v>#N/A</v>
      </c>
      <c r="AY261" s="66" t="e">
        <f>VLOOKUP($A261,'S49'!$C:$BQ,29,0)</f>
        <v>#N/A</v>
      </c>
      <c r="AZ261" s="66" t="e">
        <f>VLOOKUP($A261,'S49'!$C:$BQ,30,0)</f>
        <v>#N/A</v>
      </c>
      <c r="BA261" s="66" t="e">
        <f>VLOOKUP($A261,'S49'!$C:$BQ,52,0)</f>
        <v>#N/A</v>
      </c>
      <c r="BB261" s="66" t="e">
        <f>VLOOKUP($A261,'S49'!$C:$BQ,59,0)</f>
        <v>#N/A</v>
      </c>
      <c r="BC261" s="66" t="e">
        <f>VLOOKUP($A261,'S49'!$C:$BQ,60,0)</f>
        <v>#N/A</v>
      </c>
      <c r="BD261" s="58" t="e">
        <f>VLOOKUP($A261,'S50'!$C:$BQ,32,0)</f>
        <v>#N/A</v>
      </c>
      <c r="BE261" s="58" t="e">
        <f>VLOOKUP($A261,'S50'!$C:$BQ,39,0)</f>
        <v>#N/A</v>
      </c>
      <c r="BF261" s="58" t="e">
        <f>VLOOKUP($A261,'S50'!$C:$BQ,40,0)</f>
        <v>#N/A</v>
      </c>
      <c r="BG261" s="58" t="e">
        <f>VLOOKUP($A261,'S50'!$C:$BQ,22,0)</f>
        <v>#N/A</v>
      </c>
      <c r="BH261" s="66" t="e">
        <f>VLOOKUP($A261,'S50'!$C:$BQ,29,0)</f>
        <v>#N/A</v>
      </c>
      <c r="BI261" s="66" t="e">
        <f>VLOOKUP($A261,'S50'!$C:$BQ,30,0)</f>
        <v>#N/A</v>
      </c>
      <c r="BJ261" s="66" t="e">
        <f>VLOOKUP($A261,'S50'!$C:$BQ,52,0)</f>
        <v>#N/A</v>
      </c>
      <c r="BK261" s="66" t="e">
        <f>VLOOKUP($A261,'S50'!$C:$BQ,59,0)</f>
        <v>#N/A</v>
      </c>
      <c r="BL261" s="66" t="e">
        <f>VLOOKUP($A261,'S50'!$C:$BQ,60,0)</f>
        <v>#N/A</v>
      </c>
    </row>
    <row r="262" spans="1:64" x14ac:dyDescent="0.2">
      <c r="A262" s="57" t="s">
        <v>334</v>
      </c>
      <c r="B262" s="58">
        <f>VLOOKUP($A262,'S0 remplacer avec S44'!$C:$BQ,32,0)</f>
        <v>489.75</v>
      </c>
      <c r="C262" s="58">
        <f>VLOOKUP($A262,'S0 remplacer avec S44'!$C:$BQ,39,0)</f>
        <v>60</v>
      </c>
      <c r="D262" s="58">
        <f>VLOOKUP($A262,'S0 remplacer avec S44'!$C:$BQ,40,0)</f>
        <v>170</v>
      </c>
      <c r="E262" s="58">
        <f>VLOOKUP($A262,'S0 remplacer avec S44'!$C:$BQ,22,0)</f>
        <v>3451.98261</v>
      </c>
      <c r="F262" s="66">
        <f>VLOOKUP($A262,'S0 remplacer avec S44'!$C:$BQ,29,0)</f>
        <v>1548</v>
      </c>
      <c r="G262" s="66">
        <f>VLOOKUP($A262,'S0 remplacer avec S44'!$C:$BQ,30,0)</f>
        <v>2547</v>
      </c>
      <c r="H262" s="66">
        <f>VLOOKUP($A262,'S0 remplacer avec S44'!$C:$BQ,52,0)</f>
        <v>267</v>
      </c>
      <c r="I262" s="66">
        <f>VLOOKUP($A262,'S0 remplacer avec S44'!$C:$BQ,59,0)</f>
        <v>13</v>
      </c>
      <c r="J262" s="66">
        <f>VLOOKUP($A262,'S0 remplacer avec S44'!$C:$BQ,60,0)</f>
        <v>69</v>
      </c>
      <c r="K262" s="58">
        <f>VLOOKUP($A262,'S45'!$C:$BQ,32,0)</f>
        <v>493.75</v>
      </c>
      <c r="L262" s="58">
        <f>VLOOKUP($A262,'S45'!$C:$BQ,39,0)</f>
        <v>56</v>
      </c>
      <c r="M262" s="58">
        <f>VLOOKUP($A262,'S45'!$C:$BQ,40,0)</f>
        <v>166</v>
      </c>
      <c r="N262" s="58">
        <f>VLOOKUP($A262,'S45'!$C:$BQ,22,0)</f>
        <v>3499.9886000000001</v>
      </c>
      <c r="O262" s="66">
        <f>VLOOKUP($A262,'S45'!$C:$BQ,29,0)</f>
        <v>1500</v>
      </c>
      <c r="P262" s="66">
        <f>VLOOKUP($A262,'S45'!$C:$BQ,30,0)</f>
        <v>2499</v>
      </c>
      <c r="Q262" s="66">
        <f>VLOOKUP($A262,'S45'!$C:$BQ,52,0)</f>
        <v>273</v>
      </c>
      <c r="R262" s="66">
        <f>VLOOKUP($A262,'S45'!$C:$BQ,59,0)</f>
        <v>7</v>
      </c>
      <c r="S262" s="66">
        <f>VLOOKUP($A262,'S45'!$C:$BQ,60,0)</f>
        <v>63</v>
      </c>
      <c r="T262" s="58">
        <f>VLOOKUP($A262,'S46'!$C:$BQ,32,0)</f>
        <v>493.25</v>
      </c>
      <c r="U262" s="58">
        <f>VLOOKUP($A262,'S46'!$C:$BQ,39,0)</f>
        <v>57</v>
      </c>
      <c r="V262" s="58">
        <f>VLOOKUP($A262,'S46'!$C:$BQ,40,0)</f>
        <v>167</v>
      </c>
      <c r="W262" s="58">
        <f>VLOOKUP($A262,'S46'!$C:$BQ,22,0)</f>
        <v>3624.8172800000002</v>
      </c>
      <c r="X262" s="66">
        <f>VLOOKUP($A262,'S46'!$C:$BQ,29,0)</f>
        <v>1375</v>
      </c>
      <c r="Y262" s="66">
        <f>VLOOKUP($A262,'S46'!$C:$BQ,30,0)</f>
        <v>2374</v>
      </c>
      <c r="Z262" s="66">
        <f>VLOOKUP($A262,'S46'!$C:$BQ,52,0)</f>
        <v>278</v>
      </c>
      <c r="AA262" s="66">
        <f>VLOOKUP($A262,'S46'!$C:$BQ,59,0)</f>
        <v>2</v>
      </c>
      <c r="AB262" s="66">
        <f>VLOOKUP($A262,'S46'!$C:$BQ,60,0)</f>
        <v>58</v>
      </c>
      <c r="AC262" s="58" t="e">
        <f>VLOOKUP($A262,'S47'!$C:$BQ,32,0)</f>
        <v>#N/A</v>
      </c>
      <c r="AD262" s="58" t="e">
        <f>VLOOKUP($A262,'S47'!$C:$BQ,39,0)</f>
        <v>#N/A</v>
      </c>
      <c r="AE262" s="58" t="e">
        <f>VLOOKUP($A262,'S47'!$C:$BQ,40,0)</f>
        <v>#N/A</v>
      </c>
      <c r="AF262" s="58" t="e">
        <f>VLOOKUP($A262,'S47'!$C:$BQ,22,0)</f>
        <v>#N/A</v>
      </c>
      <c r="AG262" s="66" t="e">
        <f>VLOOKUP($A262,'S47'!$C:$BQ,29,0)</f>
        <v>#N/A</v>
      </c>
      <c r="AH262" s="66" t="e">
        <f>VLOOKUP($A262,'S47'!$C:$BQ,30,0)</f>
        <v>#N/A</v>
      </c>
      <c r="AI262" s="66" t="e">
        <f>VLOOKUP($A262,'S47'!$C:$BQ,52,0)</f>
        <v>#N/A</v>
      </c>
      <c r="AJ262" s="66" t="e">
        <f>VLOOKUP($A262,'S47'!$C:$BQ,59,0)</f>
        <v>#N/A</v>
      </c>
      <c r="AK262" s="66" t="e">
        <f>VLOOKUP($A262,'S47'!$C:$BQ,60,0)</f>
        <v>#N/A</v>
      </c>
      <c r="AL262" s="58" t="e">
        <f>VLOOKUP($A262,'S48'!$C:$BQ,32,0)</f>
        <v>#N/A</v>
      </c>
      <c r="AM262" s="58" t="e">
        <f>VLOOKUP($A262,'S48'!$C:$BQ,39,0)</f>
        <v>#N/A</v>
      </c>
      <c r="AN262" s="58" t="e">
        <f>VLOOKUP($A262,'S48'!$C:$BQ,40,0)</f>
        <v>#N/A</v>
      </c>
      <c r="AO262" s="58" t="e">
        <f>VLOOKUP($A262,'S48'!$C:$BQ,22,0)</f>
        <v>#N/A</v>
      </c>
      <c r="AP262" s="66" t="e">
        <f>VLOOKUP($A262,'S48'!$C:$BQ,29,0)</f>
        <v>#N/A</v>
      </c>
      <c r="AQ262" s="66" t="e">
        <f>VLOOKUP($A262,'S48'!$C:$BQ,30,0)</f>
        <v>#N/A</v>
      </c>
      <c r="AR262" s="66" t="e">
        <f>VLOOKUP($A262,'S48'!$C:$BQ,52,0)</f>
        <v>#N/A</v>
      </c>
      <c r="AS262" s="66" t="e">
        <f>VLOOKUP($A262,'S48'!$C:$BQ,59,0)</f>
        <v>#N/A</v>
      </c>
      <c r="AT262" s="66" t="e">
        <f>VLOOKUP($A262,'S48'!$C:$BQ,60,0)</f>
        <v>#N/A</v>
      </c>
      <c r="AU262" s="58" t="e">
        <f>VLOOKUP($A262,'S49'!$C:$BQ,32,0)</f>
        <v>#N/A</v>
      </c>
      <c r="AV262" s="58" t="e">
        <f>VLOOKUP($A262,'S49'!$C:$BQ,39,0)</f>
        <v>#N/A</v>
      </c>
      <c r="AW262" s="58" t="e">
        <f>VLOOKUP($A262,'S49'!$C:$BQ,40,0)</f>
        <v>#N/A</v>
      </c>
      <c r="AX262" s="58" t="e">
        <f>VLOOKUP($A262,'S49'!$C:$BQ,22,0)</f>
        <v>#N/A</v>
      </c>
      <c r="AY262" s="66" t="e">
        <f>VLOOKUP($A262,'S49'!$C:$BQ,29,0)</f>
        <v>#N/A</v>
      </c>
      <c r="AZ262" s="66" t="e">
        <f>VLOOKUP($A262,'S49'!$C:$BQ,30,0)</f>
        <v>#N/A</v>
      </c>
      <c r="BA262" s="66" t="e">
        <f>VLOOKUP($A262,'S49'!$C:$BQ,52,0)</f>
        <v>#N/A</v>
      </c>
      <c r="BB262" s="66" t="e">
        <f>VLOOKUP($A262,'S49'!$C:$BQ,59,0)</f>
        <v>#N/A</v>
      </c>
      <c r="BC262" s="66" t="e">
        <f>VLOOKUP($A262,'S49'!$C:$BQ,60,0)</f>
        <v>#N/A</v>
      </c>
      <c r="BD262" s="58" t="e">
        <f>VLOOKUP($A262,'S50'!$C:$BQ,32,0)</f>
        <v>#N/A</v>
      </c>
      <c r="BE262" s="58" t="e">
        <f>VLOOKUP($A262,'S50'!$C:$BQ,39,0)</f>
        <v>#N/A</v>
      </c>
      <c r="BF262" s="58" t="e">
        <f>VLOOKUP($A262,'S50'!$C:$BQ,40,0)</f>
        <v>#N/A</v>
      </c>
      <c r="BG262" s="58" t="e">
        <f>VLOOKUP($A262,'S50'!$C:$BQ,22,0)</f>
        <v>#N/A</v>
      </c>
      <c r="BH262" s="66" t="e">
        <f>VLOOKUP($A262,'S50'!$C:$BQ,29,0)</f>
        <v>#N/A</v>
      </c>
      <c r="BI262" s="66" t="e">
        <f>VLOOKUP($A262,'S50'!$C:$BQ,30,0)</f>
        <v>#N/A</v>
      </c>
      <c r="BJ262" s="66" t="e">
        <f>VLOOKUP($A262,'S50'!$C:$BQ,52,0)</f>
        <v>#N/A</v>
      </c>
      <c r="BK262" s="66" t="e">
        <f>VLOOKUP($A262,'S50'!$C:$BQ,59,0)</f>
        <v>#N/A</v>
      </c>
      <c r="BL262" s="66" t="e">
        <f>VLOOKUP($A262,'S50'!$C:$BQ,60,0)</f>
        <v>#N/A</v>
      </c>
    </row>
    <row r="263" spans="1:64" x14ac:dyDescent="0.2">
      <c r="A263" s="57" t="s">
        <v>335</v>
      </c>
      <c r="B263" s="58">
        <f>VLOOKUP($A263,'S0 remplacer avec S44'!$C:$BQ,32,0)</f>
        <v>159.5</v>
      </c>
      <c r="C263" s="58">
        <f>VLOOKUP($A263,'S0 remplacer avec S44'!$C:$BQ,39,0)</f>
        <v>0</v>
      </c>
      <c r="D263" s="58">
        <f>VLOOKUP($A263,'S0 remplacer avec S44'!$C:$BQ,40,0)</f>
        <v>0</v>
      </c>
      <c r="E263" s="58">
        <f>VLOOKUP($A263,'S0 remplacer avec S44'!$C:$BQ,22,0)</f>
        <v>1773.9150950000001</v>
      </c>
      <c r="F263" s="66">
        <f>VLOOKUP($A263,'S0 remplacer avec S44'!$C:$BQ,29,0)</f>
        <v>0</v>
      </c>
      <c r="G263" s="66">
        <f>VLOOKUP($A263,'S0 remplacer avec S44'!$C:$BQ,30,0)</f>
        <v>0</v>
      </c>
      <c r="H263" s="66">
        <f>VLOOKUP($A263,'S0 remplacer avec S44'!$C:$BQ,52,0)</f>
        <v>101.8</v>
      </c>
      <c r="I263" s="66">
        <f>VLOOKUP($A263,'S0 remplacer avec S44'!$C:$BQ,59,0)</f>
        <v>0</v>
      </c>
      <c r="J263" s="66">
        <f>VLOOKUP($A263,'S0 remplacer avec S44'!$C:$BQ,60,0)</f>
        <v>0</v>
      </c>
      <c r="K263" s="58">
        <f>VLOOKUP($A263,'S45'!$C:$BQ,32,0)</f>
        <v>163.5</v>
      </c>
      <c r="L263" s="58">
        <f>VLOOKUP($A263,'S45'!$C:$BQ,39,0)</f>
        <v>0</v>
      </c>
      <c r="M263" s="58">
        <f>VLOOKUP($A263,'S45'!$C:$BQ,40,0)</f>
        <v>0</v>
      </c>
      <c r="N263" s="58">
        <f>VLOOKUP($A263,'S45'!$C:$BQ,22,0)</f>
        <v>1774.436095</v>
      </c>
      <c r="O263" s="66">
        <f>VLOOKUP($A263,'S45'!$C:$BQ,29,0)</f>
        <v>0</v>
      </c>
      <c r="P263" s="66">
        <f>VLOOKUP($A263,'S45'!$C:$BQ,30,0)</f>
        <v>0</v>
      </c>
      <c r="Q263" s="66">
        <f>VLOOKUP($A263,'S45'!$C:$BQ,52,0)</f>
        <v>102.8</v>
      </c>
      <c r="R263" s="66">
        <f>VLOOKUP($A263,'S45'!$C:$BQ,59,0)</f>
        <v>0</v>
      </c>
      <c r="S263" s="66">
        <f>VLOOKUP($A263,'S45'!$C:$BQ,60,0)</f>
        <v>0</v>
      </c>
      <c r="T263" s="58">
        <f>VLOOKUP($A263,'S46'!$C:$BQ,32,0)</f>
        <v>165</v>
      </c>
      <c r="U263" s="58">
        <f>VLOOKUP($A263,'S46'!$C:$BQ,39,0)</f>
        <v>0</v>
      </c>
      <c r="V263" s="58">
        <f>VLOOKUP($A263,'S46'!$C:$BQ,40,0)</f>
        <v>0</v>
      </c>
      <c r="W263" s="58">
        <f>VLOOKUP($A263,'S46'!$C:$BQ,22,0)</f>
        <v>1775.426105</v>
      </c>
      <c r="X263" s="66">
        <f>VLOOKUP($A263,'S46'!$C:$BQ,29,0)</f>
        <v>0</v>
      </c>
      <c r="Y263" s="66">
        <f>VLOOKUP($A263,'S46'!$C:$BQ,30,0)</f>
        <v>0</v>
      </c>
      <c r="Z263" s="66">
        <f>VLOOKUP($A263,'S46'!$C:$BQ,52,0)</f>
        <v>103.8</v>
      </c>
      <c r="AA263" s="66">
        <f>VLOOKUP($A263,'S46'!$C:$BQ,59,0)</f>
        <v>0</v>
      </c>
      <c r="AB263" s="66">
        <f>VLOOKUP($A263,'S46'!$C:$BQ,60,0)</f>
        <v>0</v>
      </c>
      <c r="AC263" s="58" t="e">
        <f>VLOOKUP($A263,'S47'!$C:$BQ,32,0)</f>
        <v>#N/A</v>
      </c>
      <c r="AD263" s="58" t="e">
        <f>VLOOKUP($A263,'S47'!$C:$BQ,39,0)</f>
        <v>#N/A</v>
      </c>
      <c r="AE263" s="58" t="e">
        <f>VLOOKUP($A263,'S47'!$C:$BQ,40,0)</f>
        <v>#N/A</v>
      </c>
      <c r="AF263" s="58" t="e">
        <f>VLOOKUP($A263,'S47'!$C:$BQ,22,0)</f>
        <v>#N/A</v>
      </c>
      <c r="AG263" s="66" t="e">
        <f>VLOOKUP($A263,'S47'!$C:$BQ,29,0)</f>
        <v>#N/A</v>
      </c>
      <c r="AH263" s="66" t="e">
        <f>VLOOKUP($A263,'S47'!$C:$BQ,30,0)</f>
        <v>#N/A</v>
      </c>
      <c r="AI263" s="66" t="e">
        <f>VLOOKUP($A263,'S47'!$C:$BQ,52,0)</f>
        <v>#N/A</v>
      </c>
      <c r="AJ263" s="66" t="e">
        <f>VLOOKUP($A263,'S47'!$C:$BQ,59,0)</f>
        <v>#N/A</v>
      </c>
      <c r="AK263" s="66" t="e">
        <f>VLOOKUP($A263,'S47'!$C:$BQ,60,0)</f>
        <v>#N/A</v>
      </c>
      <c r="AL263" s="58" t="e">
        <f>VLOOKUP($A263,'S48'!$C:$BQ,32,0)</f>
        <v>#N/A</v>
      </c>
      <c r="AM263" s="58" t="e">
        <f>VLOOKUP($A263,'S48'!$C:$BQ,39,0)</f>
        <v>#N/A</v>
      </c>
      <c r="AN263" s="58" t="e">
        <f>VLOOKUP($A263,'S48'!$C:$BQ,40,0)</f>
        <v>#N/A</v>
      </c>
      <c r="AO263" s="58" t="e">
        <f>VLOOKUP($A263,'S48'!$C:$BQ,22,0)</f>
        <v>#N/A</v>
      </c>
      <c r="AP263" s="66" t="e">
        <f>VLOOKUP($A263,'S48'!$C:$BQ,29,0)</f>
        <v>#N/A</v>
      </c>
      <c r="AQ263" s="66" t="e">
        <f>VLOOKUP($A263,'S48'!$C:$BQ,30,0)</f>
        <v>#N/A</v>
      </c>
      <c r="AR263" s="66" t="e">
        <f>VLOOKUP($A263,'S48'!$C:$BQ,52,0)</f>
        <v>#N/A</v>
      </c>
      <c r="AS263" s="66" t="e">
        <f>VLOOKUP($A263,'S48'!$C:$BQ,59,0)</f>
        <v>#N/A</v>
      </c>
      <c r="AT263" s="66" t="e">
        <f>VLOOKUP($A263,'S48'!$C:$BQ,60,0)</f>
        <v>#N/A</v>
      </c>
      <c r="AU263" s="58" t="e">
        <f>VLOOKUP($A263,'S49'!$C:$BQ,32,0)</f>
        <v>#N/A</v>
      </c>
      <c r="AV263" s="58" t="e">
        <f>VLOOKUP($A263,'S49'!$C:$BQ,39,0)</f>
        <v>#N/A</v>
      </c>
      <c r="AW263" s="58" t="e">
        <f>VLOOKUP($A263,'S49'!$C:$BQ,40,0)</f>
        <v>#N/A</v>
      </c>
      <c r="AX263" s="58" t="e">
        <f>VLOOKUP($A263,'S49'!$C:$BQ,22,0)</f>
        <v>#N/A</v>
      </c>
      <c r="AY263" s="66" t="e">
        <f>VLOOKUP($A263,'S49'!$C:$BQ,29,0)</f>
        <v>#N/A</v>
      </c>
      <c r="AZ263" s="66" t="e">
        <f>VLOOKUP($A263,'S49'!$C:$BQ,30,0)</f>
        <v>#N/A</v>
      </c>
      <c r="BA263" s="66" t="e">
        <f>VLOOKUP($A263,'S49'!$C:$BQ,52,0)</f>
        <v>#N/A</v>
      </c>
      <c r="BB263" s="66" t="e">
        <f>VLOOKUP($A263,'S49'!$C:$BQ,59,0)</f>
        <v>#N/A</v>
      </c>
      <c r="BC263" s="66" t="e">
        <f>VLOOKUP($A263,'S49'!$C:$BQ,60,0)</f>
        <v>#N/A</v>
      </c>
      <c r="BD263" s="58" t="e">
        <f>VLOOKUP($A263,'S50'!$C:$BQ,32,0)</f>
        <v>#N/A</v>
      </c>
      <c r="BE263" s="58" t="e">
        <f>VLOOKUP($A263,'S50'!$C:$BQ,39,0)</f>
        <v>#N/A</v>
      </c>
      <c r="BF263" s="58" t="e">
        <f>VLOOKUP($A263,'S50'!$C:$BQ,40,0)</f>
        <v>#N/A</v>
      </c>
      <c r="BG263" s="58" t="e">
        <f>VLOOKUP($A263,'S50'!$C:$BQ,22,0)</f>
        <v>#N/A</v>
      </c>
      <c r="BH263" s="66" t="e">
        <f>VLOOKUP($A263,'S50'!$C:$BQ,29,0)</f>
        <v>#N/A</v>
      </c>
      <c r="BI263" s="66" t="e">
        <f>VLOOKUP($A263,'S50'!$C:$BQ,30,0)</f>
        <v>#N/A</v>
      </c>
      <c r="BJ263" s="66" t="e">
        <f>VLOOKUP($A263,'S50'!$C:$BQ,52,0)</f>
        <v>#N/A</v>
      </c>
      <c r="BK263" s="66" t="e">
        <f>VLOOKUP($A263,'S50'!$C:$BQ,59,0)</f>
        <v>#N/A</v>
      </c>
      <c r="BL263" s="66" t="e">
        <f>VLOOKUP($A263,'S50'!$C:$BQ,60,0)</f>
        <v>#N/A</v>
      </c>
    </row>
    <row r="264" spans="1:64" x14ac:dyDescent="0.2">
      <c r="A264" s="57" t="s">
        <v>336</v>
      </c>
      <c r="B264" s="58">
        <f>VLOOKUP($A264,'S0 remplacer avec S44'!$C:$BQ,32,0)</f>
        <v>13.8</v>
      </c>
      <c r="C264" s="58">
        <f>VLOOKUP($A264,'S0 remplacer avec S44'!$C:$BQ,39,0)</f>
        <v>91</v>
      </c>
      <c r="D264" s="58">
        <f>VLOOKUP($A264,'S0 remplacer avec S44'!$C:$BQ,40,0)</f>
        <v>112</v>
      </c>
      <c r="E264" s="58">
        <f>VLOOKUP($A264,'S0 remplacer avec S44'!$C:$BQ,22,0)</f>
        <v>186.24148</v>
      </c>
      <c r="F264" s="66">
        <f>VLOOKUP($A264,'S0 remplacer avec S44'!$C:$BQ,29,0)</f>
        <v>765</v>
      </c>
      <c r="G264" s="66">
        <f>VLOOKUP($A264,'S0 remplacer avec S44'!$C:$BQ,30,0)</f>
        <v>955</v>
      </c>
      <c r="H264" s="66">
        <f>VLOOKUP($A264,'S0 remplacer avec S44'!$C:$BQ,52,0)</f>
        <v>1</v>
      </c>
      <c r="I264" s="66">
        <f>VLOOKUP($A264,'S0 remplacer avec S44'!$C:$BQ,59,0)</f>
        <v>53</v>
      </c>
      <c r="J264" s="66">
        <f>VLOOKUP($A264,'S0 remplacer avec S44'!$C:$BQ,60,0)</f>
        <v>63</v>
      </c>
      <c r="K264" s="58">
        <f>VLOOKUP($A264,'S45'!$C:$BQ,32,0)</f>
        <v>13.8</v>
      </c>
      <c r="L264" s="58">
        <f>VLOOKUP($A264,'S45'!$C:$BQ,39,0)</f>
        <v>91</v>
      </c>
      <c r="M264" s="58">
        <f>VLOOKUP($A264,'S45'!$C:$BQ,40,0)</f>
        <v>112</v>
      </c>
      <c r="N264" s="58">
        <f>VLOOKUP($A264,'S45'!$C:$BQ,22,0)</f>
        <v>186.24148</v>
      </c>
      <c r="O264" s="66">
        <f>VLOOKUP($A264,'S45'!$C:$BQ,29,0)</f>
        <v>765</v>
      </c>
      <c r="P264" s="66">
        <f>VLOOKUP($A264,'S45'!$C:$BQ,30,0)</f>
        <v>955</v>
      </c>
      <c r="Q264" s="66">
        <f>VLOOKUP($A264,'S45'!$C:$BQ,52,0)</f>
        <v>1</v>
      </c>
      <c r="R264" s="66">
        <f>VLOOKUP($A264,'S45'!$C:$BQ,59,0)</f>
        <v>53</v>
      </c>
      <c r="S264" s="66">
        <f>VLOOKUP($A264,'S45'!$C:$BQ,60,0)</f>
        <v>63</v>
      </c>
      <c r="T264" s="58">
        <f>VLOOKUP($A264,'S46'!$C:$BQ,32,0)</f>
        <v>13.8</v>
      </c>
      <c r="U264" s="58">
        <f>VLOOKUP($A264,'S46'!$C:$BQ,39,0)</f>
        <v>91</v>
      </c>
      <c r="V264" s="58">
        <f>VLOOKUP($A264,'S46'!$C:$BQ,40,0)</f>
        <v>112</v>
      </c>
      <c r="W264" s="58">
        <f>VLOOKUP($A264,'S46'!$C:$BQ,22,0)</f>
        <v>186.24148</v>
      </c>
      <c r="X264" s="66">
        <f>VLOOKUP($A264,'S46'!$C:$BQ,29,0)</f>
        <v>765</v>
      </c>
      <c r="Y264" s="66">
        <f>VLOOKUP($A264,'S46'!$C:$BQ,30,0)</f>
        <v>955</v>
      </c>
      <c r="Z264" s="66">
        <f>VLOOKUP($A264,'S46'!$C:$BQ,52,0)</f>
        <v>1</v>
      </c>
      <c r="AA264" s="66">
        <f>VLOOKUP($A264,'S46'!$C:$BQ,59,0)</f>
        <v>53</v>
      </c>
      <c r="AB264" s="66">
        <f>VLOOKUP($A264,'S46'!$C:$BQ,60,0)</f>
        <v>63</v>
      </c>
      <c r="AC264" s="58" t="e">
        <f>VLOOKUP($A264,'S47'!$C:$BQ,32,0)</f>
        <v>#N/A</v>
      </c>
      <c r="AD264" s="58" t="e">
        <f>VLOOKUP($A264,'S47'!$C:$BQ,39,0)</f>
        <v>#N/A</v>
      </c>
      <c r="AE264" s="58" t="e">
        <f>VLOOKUP($A264,'S47'!$C:$BQ,40,0)</f>
        <v>#N/A</v>
      </c>
      <c r="AF264" s="58" t="e">
        <f>VLOOKUP($A264,'S47'!$C:$BQ,22,0)</f>
        <v>#N/A</v>
      </c>
      <c r="AG264" s="66" t="e">
        <f>VLOOKUP($A264,'S47'!$C:$BQ,29,0)</f>
        <v>#N/A</v>
      </c>
      <c r="AH264" s="66" t="e">
        <f>VLOOKUP($A264,'S47'!$C:$BQ,30,0)</f>
        <v>#N/A</v>
      </c>
      <c r="AI264" s="66" t="e">
        <f>VLOOKUP($A264,'S47'!$C:$BQ,52,0)</f>
        <v>#N/A</v>
      </c>
      <c r="AJ264" s="66" t="e">
        <f>VLOOKUP($A264,'S47'!$C:$BQ,59,0)</f>
        <v>#N/A</v>
      </c>
      <c r="AK264" s="66" t="e">
        <f>VLOOKUP($A264,'S47'!$C:$BQ,60,0)</f>
        <v>#N/A</v>
      </c>
      <c r="AL264" s="58" t="e">
        <f>VLOOKUP($A264,'S48'!$C:$BQ,32,0)</f>
        <v>#N/A</v>
      </c>
      <c r="AM264" s="58" t="e">
        <f>VLOOKUP($A264,'S48'!$C:$BQ,39,0)</f>
        <v>#N/A</v>
      </c>
      <c r="AN264" s="58" t="e">
        <f>VLOOKUP($A264,'S48'!$C:$BQ,40,0)</f>
        <v>#N/A</v>
      </c>
      <c r="AO264" s="58" t="e">
        <f>VLOOKUP($A264,'S48'!$C:$BQ,22,0)</f>
        <v>#N/A</v>
      </c>
      <c r="AP264" s="66" t="e">
        <f>VLOOKUP($A264,'S48'!$C:$BQ,29,0)</f>
        <v>#N/A</v>
      </c>
      <c r="AQ264" s="66" t="e">
        <f>VLOOKUP($A264,'S48'!$C:$BQ,30,0)</f>
        <v>#N/A</v>
      </c>
      <c r="AR264" s="66" t="e">
        <f>VLOOKUP($A264,'S48'!$C:$BQ,52,0)</f>
        <v>#N/A</v>
      </c>
      <c r="AS264" s="66" t="e">
        <f>VLOOKUP($A264,'S48'!$C:$BQ,59,0)</f>
        <v>#N/A</v>
      </c>
      <c r="AT264" s="66" t="e">
        <f>VLOOKUP($A264,'S48'!$C:$BQ,60,0)</f>
        <v>#N/A</v>
      </c>
      <c r="AU264" s="58" t="e">
        <f>VLOOKUP($A264,'S49'!$C:$BQ,32,0)</f>
        <v>#N/A</v>
      </c>
      <c r="AV264" s="58" t="e">
        <f>VLOOKUP($A264,'S49'!$C:$BQ,39,0)</f>
        <v>#N/A</v>
      </c>
      <c r="AW264" s="58" t="e">
        <f>VLOOKUP($A264,'S49'!$C:$BQ,40,0)</f>
        <v>#N/A</v>
      </c>
      <c r="AX264" s="58" t="e">
        <f>VLOOKUP($A264,'S49'!$C:$BQ,22,0)</f>
        <v>#N/A</v>
      </c>
      <c r="AY264" s="66" t="e">
        <f>VLOOKUP($A264,'S49'!$C:$BQ,29,0)</f>
        <v>#N/A</v>
      </c>
      <c r="AZ264" s="66" t="e">
        <f>VLOOKUP($A264,'S49'!$C:$BQ,30,0)</f>
        <v>#N/A</v>
      </c>
      <c r="BA264" s="66" t="e">
        <f>VLOOKUP($A264,'S49'!$C:$BQ,52,0)</f>
        <v>#N/A</v>
      </c>
      <c r="BB264" s="66" t="e">
        <f>VLOOKUP($A264,'S49'!$C:$BQ,59,0)</f>
        <v>#N/A</v>
      </c>
      <c r="BC264" s="66" t="e">
        <f>VLOOKUP($A264,'S49'!$C:$BQ,60,0)</f>
        <v>#N/A</v>
      </c>
      <c r="BD264" s="58" t="e">
        <f>VLOOKUP($A264,'S50'!$C:$BQ,32,0)</f>
        <v>#N/A</v>
      </c>
      <c r="BE264" s="58" t="e">
        <f>VLOOKUP($A264,'S50'!$C:$BQ,39,0)</f>
        <v>#N/A</v>
      </c>
      <c r="BF264" s="58" t="e">
        <f>VLOOKUP($A264,'S50'!$C:$BQ,40,0)</f>
        <v>#N/A</v>
      </c>
      <c r="BG264" s="58" t="e">
        <f>VLOOKUP($A264,'S50'!$C:$BQ,22,0)</f>
        <v>#N/A</v>
      </c>
      <c r="BH264" s="66" t="e">
        <f>VLOOKUP($A264,'S50'!$C:$BQ,29,0)</f>
        <v>#N/A</v>
      </c>
      <c r="BI264" s="66" t="e">
        <f>VLOOKUP($A264,'S50'!$C:$BQ,30,0)</f>
        <v>#N/A</v>
      </c>
      <c r="BJ264" s="66" t="e">
        <f>VLOOKUP($A264,'S50'!$C:$BQ,52,0)</f>
        <v>#N/A</v>
      </c>
      <c r="BK264" s="66" t="e">
        <f>VLOOKUP($A264,'S50'!$C:$BQ,59,0)</f>
        <v>#N/A</v>
      </c>
      <c r="BL264" s="66" t="e">
        <f>VLOOKUP($A264,'S50'!$C:$BQ,60,0)</f>
        <v>#N/A</v>
      </c>
    </row>
    <row r="265" spans="1:64" x14ac:dyDescent="0.2">
      <c r="A265" s="57" t="s">
        <v>337</v>
      </c>
      <c r="B265" s="58">
        <f>VLOOKUP($A265,'S0 remplacer avec S44'!$C:$BQ,32,0)</f>
        <v>155.69999999999999</v>
      </c>
      <c r="C265" s="58">
        <f>VLOOKUP($A265,'S0 remplacer avec S44'!$C:$BQ,39,0)</f>
        <v>0</v>
      </c>
      <c r="D265" s="58">
        <f>VLOOKUP($A265,'S0 remplacer avec S44'!$C:$BQ,40,0)</f>
        <v>0</v>
      </c>
      <c r="E265" s="58">
        <f>VLOOKUP($A265,'S0 remplacer avec S44'!$C:$BQ,22,0)</f>
        <v>1369.4345249999999</v>
      </c>
      <c r="F265" s="66">
        <f>VLOOKUP($A265,'S0 remplacer avec S44'!$C:$BQ,29,0)</f>
        <v>0</v>
      </c>
      <c r="G265" s="66">
        <f>VLOOKUP($A265,'S0 remplacer avec S44'!$C:$BQ,30,0)</f>
        <v>0</v>
      </c>
      <c r="H265" s="66">
        <f>VLOOKUP($A265,'S0 remplacer avec S44'!$C:$BQ,52,0)</f>
        <v>129</v>
      </c>
      <c r="I265" s="66">
        <f>VLOOKUP($A265,'S0 remplacer avec S44'!$C:$BQ,59,0)</f>
        <v>0</v>
      </c>
      <c r="J265" s="66">
        <f>VLOOKUP($A265,'S0 remplacer avec S44'!$C:$BQ,60,0)</f>
        <v>0</v>
      </c>
      <c r="K265" s="58">
        <f>VLOOKUP($A265,'S45'!$C:$BQ,32,0)</f>
        <v>165.2</v>
      </c>
      <c r="L265" s="58">
        <f>VLOOKUP($A265,'S45'!$C:$BQ,39,0)</f>
        <v>0</v>
      </c>
      <c r="M265" s="58">
        <f>VLOOKUP($A265,'S45'!$C:$BQ,40,0)</f>
        <v>0</v>
      </c>
      <c r="N265" s="58">
        <f>VLOOKUP($A265,'S45'!$C:$BQ,22,0)</f>
        <v>1389.3376450000001</v>
      </c>
      <c r="O265" s="66">
        <f>VLOOKUP($A265,'S45'!$C:$BQ,29,0)</f>
        <v>0</v>
      </c>
      <c r="P265" s="66">
        <f>VLOOKUP($A265,'S45'!$C:$BQ,30,0)</f>
        <v>0</v>
      </c>
      <c r="Q265" s="66">
        <f>VLOOKUP($A265,'S45'!$C:$BQ,52,0)</f>
        <v>130</v>
      </c>
      <c r="R265" s="66">
        <f>VLOOKUP($A265,'S45'!$C:$BQ,59,0)</f>
        <v>0</v>
      </c>
      <c r="S265" s="66">
        <f>VLOOKUP($A265,'S45'!$C:$BQ,60,0)</f>
        <v>0</v>
      </c>
      <c r="T265" s="58">
        <f>VLOOKUP($A265,'S46'!$C:$BQ,32,0)</f>
        <v>167.2</v>
      </c>
      <c r="U265" s="58">
        <f>VLOOKUP($A265,'S46'!$C:$BQ,39,0)</f>
        <v>0</v>
      </c>
      <c r="V265" s="58">
        <f>VLOOKUP($A265,'S46'!$C:$BQ,40,0)</f>
        <v>0</v>
      </c>
      <c r="W265" s="58">
        <f>VLOOKUP($A265,'S46'!$C:$BQ,22,0)</f>
        <v>1393.3266249999999</v>
      </c>
      <c r="X265" s="66">
        <f>VLOOKUP($A265,'S46'!$C:$BQ,29,0)</f>
        <v>0</v>
      </c>
      <c r="Y265" s="66">
        <f>VLOOKUP($A265,'S46'!$C:$BQ,30,0)</f>
        <v>0</v>
      </c>
      <c r="Z265" s="66">
        <f>VLOOKUP($A265,'S46'!$C:$BQ,52,0)</f>
        <v>130</v>
      </c>
      <c r="AA265" s="66">
        <f>VLOOKUP($A265,'S46'!$C:$BQ,59,0)</f>
        <v>0</v>
      </c>
      <c r="AB265" s="66">
        <f>VLOOKUP($A265,'S46'!$C:$BQ,60,0)</f>
        <v>0</v>
      </c>
      <c r="AC265" s="58" t="e">
        <f>VLOOKUP($A265,'S47'!$C:$BQ,32,0)</f>
        <v>#N/A</v>
      </c>
      <c r="AD265" s="58" t="e">
        <f>VLOOKUP($A265,'S47'!$C:$BQ,39,0)</f>
        <v>#N/A</v>
      </c>
      <c r="AE265" s="58" t="e">
        <f>VLOOKUP($A265,'S47'!$C:$BQ,40,0)</f>
        <v>#N/A</v>
      </c>
      <c r="AF265" s="58" t="e">
        <f>VLOOKUP($A265,'S47'!$C:$BQ,22,0)</f>
        <v>#N/A</v>
      </c>
      <c r="AG265" s="66" t="e">
        <f>VLOOKUP($A265,'S47'!$C:$BQ,29,0)</f>
        <v>#N/A</v>
      </c>
      <c r="AH265" s="66" t="e">
        <f>VLOOKUP($A265,'S47'!$C:$BQ,30,0)</f>
        <v>#N/A</v>
      </c>
      <c r="AI265" s="66" t="e">
        <f>VLOOKUP($A265,'S47'!$C:$BQ,52,0)</f>
        <v>#N/A</v>
      </c>
      <c r="AJ265" s="66" t="e">
        <f>VLOOKUP($A265,'S47'!$C:$BQ,59,0)</f>
        <v>#N/A</v>
      </c>
      <c r="AK265" s="66" t="e">
        <f>VLOOKUP($A265,'S47'!$C:$BQ,60,0)</f>
        <v>#N/A</v>
      </c>
      <c r="AL265" s="58" t="e">
        <f>VLOOKUP($A265,'S48'!$C:$BQ,32,0)</f>
        <v>#N/A</v>
      </c>
      <c r="AM265" s="58" t="e">
        <f>VLOOKUP($A265,'S48'!$C:$BQ,39,0)</f>
        <v>#N/A</v>
      </c>
      <c r="AN265" s="58" t="e">
        <f>VLOOKUP($A265,'S48'!$C:$BQ,40,0)</f>
        <v>#N/A</v>
      </c>
      <c r="AO265" s="58" t="e">
        <f>VLOOKUP($A265,'S48'!$C:$BQ,22,0)</f>
        <v>#N/A</v>
      </c>
      <c r="AP265" s="66" t="e">
        <f>VLOOKUP($A265,'S48'!$C:$BQ,29,0)</f>
        <v>#N/A</v>
      </c>
      <c r="AQ265" s="66" t="e">
        <f>VLOOKUP($A265,'S48'!$C:$BQ,30,0)</f>
        <v>#N/A</v>
      </c>
      <c r="AR265" s="66" t="e">
        <f>VLOOKUP($A265,'S48'!$C:$BQ,52,0)</f>
        <v>#N/A</v>
      </c>
      <c r="AS265" s="66" t="e">
        <f>VLOOKUP($A265,'S48'!$C:$BQ,59,0)</f>
        <v>#N/A</v>
      </c>
      <c r="AT265" s="66" t="e">
        <f>VLOOKUP($A265,'S48'!$C:$BQ,60,0)</f>
        <v>#N/A</v>
      </c>
      <c r="AU265" s="58" t="e">
        <f>VLOOKUP($A265,'S49'!$C:$BQ,32,0)</f>
        <v>#N/A</v>
      </c>
      <c r="AV265" s="58" t="e">
        <f>VLOOKUP($A265,'S49'!$C:$BQ,39,0)</f>
        <v>#N/A</v>
      </c>
      <c r="AW265" s="58" t="e">
        <f>VLOOKUP($A265,'S49'!$C:$BQ,40,0)</f>
        <v>#N/A</v>
      </c>
      <c r="AX265" s="58" t="e">
        <f>VLOOKUP($A265,'S49'!$C:$BQ,22,0)</f>
        <v>#N/A</v>
      </c>
      <c r="AY265" s="66" t="e">
        <f>VLOOKUP($A265,'S49'!$C:$BQ,29,0)</f>
        <v>#N/A</v>
      </c>
      <c r="AZ265" s="66" t="e">
        <f>VLOOKUP($A265,'S49'!$C:$BQ,30,0)</f>
        <v>#N/A</v>
      </c>
      <c r="BA265" s="66" t="e">
        <f>VLOOKUP($A265,'S49'!$C:$BQ,52,0)</f>
        <v>#N/A</v>
      </c>
      <c r="BB265" s="66" t="e">
        <f>VLOOKUP($A265,'S49'!$C:$BQ,59,0)</f>
        <v>#N/A</v>
      </c>
      <c r="BC265" s="66" t="e">
        <f>VLOOKUP($A265,'S49'!$C:$BQ,60,0)</f>
        <v>#N/A</v>
      </c>
      <c r="BD265" s="58" t="e">
        <f>VLOOKUP($A265,'S50'!$C:$BQ,32,0)</f>
        <v>#N/A</v>
      </c>
      <c r="BE265" s="58" t="e">
        <f>VLOOKUP($A265,'S50'!$C:$BQ,39,0)</f>
        <v>#N/A</v>
      </c>
      <c r="BF265" s="58" t="e">
        <f>VLOOKUP($A265,'S50'!$C:$BQ,40,0)</f>
        <v>#N/A</v>
      </c>
      <c r="BG265" s="58" t="e">
        <f>VLOOKUP($A265,'S50'!$C:$BQ,22,0)</f>
        <v>#N/A</v>
      </c>
      <c r="BH265" s="66" t="e">
        <f>VLOOKUP($A265,'S50'!$C:$BQ,29,0)</f>
        <v>#N/A</v>
      </c>
      <c r="BI265" s="66" t="e">
        <f>VLOOKUP($A265,'S50'!$C:$BQ,30,0)</f>
        <v>#N/A</v>
      </c>
      <c r="BJ265" s="66" t="e">
        <f>VLOOKUP($A265,'S50'!$C:$BQ,52,0)</f>
        <v>#N/A</v>
      </c>
      <c r="BK265" s="66" t="e">
        <f>VLOOKUP($A265,'S50'!$C:$BQ,59,0)</f>
        <v>#N/A</v>
      </c>
      <c r="BL265" s="66" t="e">
        <f>VLOOKUP($A265,'S50'!$C:$BQ,60,0)</f>
        <v>#N/A</v>
      </c>
    </row>
    <row r="266" spans="1:64" x14ac:dyDescent="0.2">
      <c r="A266" s="57" t="s">
        <v>338</v>
      </c>
      <c r="B266" s="58">
        <f>VLOOKUP($A266,'S0 remplacer avec S44'!$C:$BQ,32,0)</f>
        <v>210.1</v>
      </c>
      <c r="C266" s="58">
        <f>VLOOKUP($A266,'S0 remplacer avec S44'!$C:$BQ,39,0)</f>
        <v>63</v>
      </c>
      <c r="D266" s="58">
        <f>VLOOKUP($A266,'S0 remplacer avec S44'!$C:$BQ,40,0)</f>
        <v>118</v>
      </c>
      <c r="E266" s="58">
        <f>VLOOKUP($A266,'S0 remplacer avec S44'!$C:$BQ,22,0)</f>
        <v>2340.9368049999998</v>
      </c>
      <c r="F266" s="66">
        <f>VLOOKUP($A266,'S0 remplacer avec S44'!$C:$BQ,29,0)</f>
        <v>140</v>
      </c>
      <c r="G266" s="66">
        <f>VLOOKUP($A266,'S0 remplacer avec S44'!$C:$BQ,30,0)</f>
        <v>636</v>
      </c>
      <c r="H266" s="66">
        <f>VLOOKUP($A266,'S0 remplacer avec S44'!$C:$BQ,52,0)</f>
        <v>152.80000000000001</v>
      </c>
      <c r="I266" s="66">
        <f>VLOOKUP($A266,'S0 remplacer avec S44'!$C:$BQ,59,0)</f>
        <v>0</v>
      </c>
      <c r="J266" s="66">
        <f>VLOOKUP($A266,'S0 remplacer avec S44'!$C:$BQ,60,0)</f>
        <v>14</v>
      </c>
      <c r="K266" s="58">
        <f>VLOOKUP($A266,'S45'!$C:$BQ,32,0)</f>
        <v>207.3</v>
      </c>
      <c r="L266" s="58">
        <f>VLOOKUP($A266,'S45'!$C:$BQ,39,0)</f>
        <v>66</v>
      </c>
      <c r="M266" s="58">
        <f>VLOOKUP($A266,'S45'!$C:$BQ,40,0)</f>
        <v>120</v>
      </c>
      <c r="N266" s="58">
        <f>VLOOKUP($A266,'S45'!$C:$BQ,22,0)</f>
        <v>2368.7400349999998</v>
      </c>
      <c r="O266" s="66">
        <f>VLOOKUP($A266,'S45'!$C:$BQ,29,0)</f>
        <v>112</v>
      </c>
      <c r="P266" s="66">
        <f>VLOOKUP($A266,'S45'!$C:$BQ,30,0)</f>
        <v>609</v>
      </c>
      <c r="Q266" s="66">
        <f>VLOOKUP($A266,'S45'!$C:$BQ,52,0)</f>
        <v>152.80000000000001</v>
      </c>
      <c r="R266" s="66">
        <f>VLOOKUP($A266,'S45'!$C:$BQ,59,0)</f>
        <v>0</v>
      </c>
      <c r="S266" s="66">
        <f>VLOOKUP($A266,'S45'!$C:$BQ,60,0)</f>
        <v>14</v>
      </c>
      <c r="T266" s="58">
        <f>VLOOKUP($A266,'S46'!$C:$BQ,32,0)</f>
        <v>206.8</v>
      </c>
      <c r="U266" s="58">
        <f>VLOOKUP($A266,'S46'!$C:$BQ,39,0)</f>
        <v>66</v>
      </c>
      <c r="V266" s="58">
        <f>VLOOKUP($A266,'S46'!$C:$BQ,40,0)</f>
        <v>121</v>
      </c>
      <c r="W266" s="58">
        <f>VLOOKUP($A266,'S46'!$C:$BQ,22,0)</f>
        <v>2337.7933849999999</v>
      </c>
      <c r="X266" s="66">
        <f>VLOOKUP($A266,'S46'!$C:$BQ,29,0)</f>
        <v>143</v>
      </c>
      <c r="Y266" s="66">
        <f>VLOOKUP($A266,'S46'!$C:$BQ,30,0)</f>
        <v>640</v>
      </c>
      <c r="Z266" s="66">
        <f>VLOOKUP($A266,'S46'!$C:$BQ,52,0)</f>
        <v>152.80000000000001</v>
      </c>
      <c r="AA266" s="66">
        <f>VLOOKUP($A266,'S46'!$C:$BQ,59,0)</f>
        <v>0</v>
      </c>
      <c r="AB266" s="66">
        <f>VLOOKUP($A266,'S46'!$C:$BQ,60,0)</f>
        <v>14</v>
      </c>
      <c r="AC266" s="58" t="e">
        <f>VLOOKUP($A266,'S47'!$C:$BQ,32,0)</f>
        <v>#N/A</v>
      </c>
      <c r="AD266" s="58" t="e">
        <f>VLOOKUP($A266,'S47'!$C:$BQ,39,0)</f>
        <v>#N/A</v>
      </c>
      <c r="AE266" s="58" t="e">
        <f>VLOOKUP($A266,'S47'!$C:$BQ,40,0)</f>
        <v>#N/A</v>
      </c>
      <c r="AF266" s="58" t="e">
        <f>VLOOKUP($A266,'S47'!$C:$BQ,22,0)</f>
        <v>#N/A</v>
      </c>
      <c r="AG266" s="66" t="e">
        <f>VLOOKUP($A266,'S47'!$C:$BQ,29,0)</f>
        <v>#N/A</v>
      </c>
      <c r="AH266" s="66" t="e">
        <f>VLOOKUP($A266,'S47'!$C:$BQ,30,0)</f>
        <v>#N/A</v>
      </c>
      <c r="AI266" s="66" t="e">
        <f>VLOOKUP($A266,'S47'!$C:$BQ,52,0)</f>
        <v>#N/A</v>
      </c>
      <c r="AJ266" s="66" t="e">
        <f>VLOOKUP($A266,'S47'!$C:$BQ,59,0)</f>
        <v>#N/A</v>
      </c>
      <c r="AK266" s="66" t="e">
        <f>VLOOKUP($A266,'S47'!$C:$BQ,60,0)</f>
        <v>#N/A</v>
      </c>
      <c r="AL266" s="58" t="e">
        <f>VLOOKUP($A266,'S48'!$C:$BQ,32,0)</f>
        <v>#N/A</v>
      </c>
      <c r="AM266" s="58" t="e">
        <f>VLOOKUP($A266,'S48'!$C:$BQ,39,0)</f>
        <v>#N/A</v>
      </c>
      <c r="AN266" s="58" t="e">
        <f>VLOOKUP($A266,'S48'!$C:$BQ,40,0)</f>
        <v>#N/A</v>
      </c>
      <c r="AO266" s="58" t="e">
        <f>VLOOKUP($A266,'S48'!$C:$BQ,22,0)</f>
        <v>#N/A</v>
      </c>
      <c r="AP266" s="66" t="e">
        <f>VLOOKUP($A266,'S48'!$C:$BQ,29,0)</f>
        <v>#N/A</v>
      </c>
      <c r="AQ266" s="66" t="e">
        <f>VLOOKUP($A266,'S48'!$C:$BQ,30,0)</f>
        <v>#N/A</v>
      </c>
      <c r="AR266" s="66" t="e">
        <f>VLOOKUP($A266,'S48'!$C:$BQ,52,0)</f>
        <v>#N/A</v>
      </c>
      <c r="AS266" s="66" t="e">
        <f>VLOOKUP($A266,'S48'!$C:$BQ,59,0)</f>
        <v>#N/A</v>
      </c>
      <c r="AT266" s="66" t="e">
        <f>VLOOKUP($A266,'S48'!$C:$BQ,60,0)</f>
        <v>#N/A</v>
      </c>
      <c r="AU266" s="58" t="e">
        <f>VLOOKUP($A266,'S49'!$C:$BQ,32,0)</f>
        <v>#N/A</v>
      </c>
      <c r="AV266" s="58" t="e">
        <f>VLOOKUP($A266,'S49'!$C:$BQ,39,0)</f>
        <v>#N/A</v>
      </c>
      <c r="AW266" s="58" t="e">
        <f>VLOOKUP($A266,'S49'!$C:$BQ,40,0)</f>
        <v>#N/A</v>
      </c>
      <c r="AX266" s="58" t="e">
        <f>VLOOKUP($A266,'S49'!$C:$BQ,22,0)</f>
        <v>#N/A</v>
      </c>
      <c r="AY266" s="66" t="e">
        <f>VLOOKUP($A266,'S49'!$C:$BQ,29,0)</f>
        <v>#N/A</v>
      </c>
      <c r="AZ266" s="66" t="e">
        <f>VLOOKUP($A266,'S49'!$C:$BQ,30,0)</f>
        <v>#N/A</v>
      </c>
      <c r="BA266" s="66" t="e">
        <f>VLOOKUP($A266,'S49'!$C:$BQ,52,0)</f>
        <v>#N/A</v>
      </c>
      <c r="BB266" s="66" t="e">
        <f>VLOOKUP($A266,'S49'!$C:$BQ,59,0)</f>
        <v>#N/A</v>
      </c>
      <c r="BC266" s="66" t="e">
        <f>VLOOKUP($A266,'S49'!$C:$BQ,60,0)</f>
        <v>#N/A</v>
      </c>
      <c r="BD266" s="58" t="e">
        <f>VLOOKUP($A266,'S50'!$C:$BQ,32,0)</f>
        <v>#N/A</v>
      </c>
      <c r="BE266" s="58" t="e">
        <f>VLOOKUP($A266,'S50'!$C:$BQ,39,0)</f>
        <v>#N/A</v>
      </c>
      <c r="BF266" s="58" t="e">
        <f>VLOOKUP($A266,'S50'!$C:$BQ,40,0)</f>
        <v>#N/A</v>
      </c>
      <c r="BG266" s="58" t="e">
        <f>VLOOKUP($A266,'S50'!$C:$BQ,22,0)</f>
        <v>#N/A</v>
      </c>
      <c r="BH266" s="66" t="e">
        <f>VLOOKUP($A266,'S50'!$C:$BQ,29,0)</f>
        <v>#N/A</v>
      </c>
      <c r="BI266" s="66" t="e">
        <f>VLOOKUP($A266,'S50'!$C:$BQ,30,0)</f>
        <v>#N/A</v>
      </c>
      <c r="BJ266" s="66" t="e">
        <f>VLOOKUP($A266,'S50'!$C:$BQ,52,0)</f>
        <v>#N/A</v>
      </c>
      <c r="BK266" s="66" t="e">
        <f>VLOOKUP($A266,'S50'!$C:$BQ,59,0)</f>
        <v>#N/A</v>
      </c>
      <c r="BL266" s="66" t="e">
        <f>VLOOKUP($A266,'S50'!$C:$BQ,60,0)</f>
        <v>#N/A</v>
      </c>
    </row>
    <row r="267" spans="1:64" x14ac:dyDescent="0.2">
      <c r="A267" s="57" t="s">
        <v>341</v>
      </c>
      <c r="B267" s="58">
        <f>VLOOKUP($A267,'S0 remplacer avec S44'!$C:$BQ,32,0)</f>
        <v>125.8</v>
      </c>
      <c r="C267" s="58">
        <f>VLOOKUP($A267,'S0 remplacer avec S44'!$C:$BQ,39,0)</f>
        <v>91</v>
      </c>
      <c r="D267" s="58">
        <f>VLOOKUP($A267,'S0 remplacer avec S44'!$C:$BQ,40,0)</f>
        <v>135</v>
      </c>
      <c r="E267" s="58">
        <f>VLOOKUP($A267,'S0 remplacer avec S44'!$C:$BQ,22,0)</f>
        <v>1356.5941499999999</v>
      </c>
      <c r="F267" s="66">
        <f>VLOOKUP($A267,'S0 remplacer avec S44'!$C:$BQ,29,0)</f>
        <v>613</v>
      </c>
      <c r="G267" s="66">
        <f>VLOOKUP($A267,'S0 remplacer avec S44'!$C:$BQ,30,0)</f>
        <v>1007</v>
      </c>
      <c r="H267" s="66">
        <f>VLOOKUP($A267,'S0 remplacer avec S44'!$C:$BQ,52,0)</f>
        <v>93.6</v>
      </c>
      <c r="I267" s="66">
        <f>VLOOKUP($A267,'S0 remplacer avec S44'!$C:$BQ,59,0)</f>
        <v>17</v>
      </c>
      <c r="J267" s="66">
        <f>VLOOKUP($A267,'S0 remplacer avec S44'!$C:$BQ,60,0)</f>
        <v>39</v>
      </c>
      <c r="K267" s="58">
        <f>VLOOKUP($A267,'S45'!$C:$BQ,32,0)</f>
        <v>126.3</v>
      </c>
      <c r="L267" s="58">
        <f>VLOOKUP($A267,'S45'!$C:$BQ,39,0)</f>
        <v>91</v>
      </c>
      <c r="M267" s="58">
        <f>VLOOKUP($A267,'S45'!$C:$BQ,40,0)</f>
        <v>134</v>
      </c>
      <c r="N267" s="58">
        <f>VLOOKUP($A267,'S45'!$C:$BQ,22,0)</f>
        <v>1372.33096</v>
      </c>
      <c r="O267" s="66">
        <f>VLOOKUP($A267,'S45'!$C:$BQ,29,0)</f>
        <v>598</v>
      </c>
      <c r="P267" s="66">
        <f>VLOOKUP($A267,'S45'!$C:$BQ,30,0)</f>
        <v>992</v>
      </c>
      <c r="Q267" s="66">
        <f>VLOOKUP($A267,'S45'!$C:$BQ,52,0)</f>
        <v>94.6</v>
      </c>
      <c r="R267" s="66">
        <f>VLOOKUP($A267,'S45'!$C:$BQ,59,0)</f>
        <v>16</v>
      </c>
      <c r="S267" s="66">
        <f>VLOOKUP($A267,'S45'!$C:$BQ,60,0)</f>
        <v>38</v>
      </c>
      <c r="T267" s="58">
        <f>VLOOKUP($A267,'S46'!$C:$BQ,32,0)</f>
        <v>126.3</v>
      </c>
      <c r="U267" s="58">
        <f>VLOOKUP($A267,'S46'!$C:$BQ,39,0)</f>
        <v>91</v>
      </c>
      <c r="V267" s="58">
        <f>VLOOKUP($A267,'S46'!$C:$BQ,40,0)</f>
        <v>134</v>
      </c>
      <c r="W267" s="58">
        <f>VLOOKUP($A267,'S46'!$C:$BQ,22,0)</f>
        <v>1372.88536</v>
      </c>
      <c r="X267" s="66">
        <f>VLOOKUP($A267,'S46'!$C:$BQ,29,0)</f>
        <v>597</v>
      </c>
      <c r="Y267" s="66">
        <f>VLOOKUP($A267,'S46'!$C:$BQ,30,0)</f>
        <v>991</v>
      </c>
      <c r="Z267" s="66">
        <f>VLOOKUP($A267,'S46'!$C:$BQ,52,0)</f>
        <v>94.6</v>
      </c>
      <c r="AA267" s="66">
        <f>VLOOKUP($A267,'S46'!$C:$BQ,59,0)</f>
        <v>16</v>
      </c>
      <c r="AB267" s="66">
        <f>VLOOKUP($A267,'S46'!$C:$BQ,60,0)</f>
        <v>38</v>
      </c>
      <c r="AC267" s="58" t="e">
        <f>VLOOKUP($A267,'S47'!$C:$BQ,32,0)</f>
        <v>#N/A</v>
      </c>
      <c r="AD267" s="58" t="e">
        <f>VLOOKUP($A267,'S47'!$C:$BQ,39,0)</f>
        <v>#N/A</v>
      </c>
      <c r="AE267" s="58" t="e">
        <f>VLOOKUP($A267,'S47'!$C:$BQ,40,0)</f>
        <v>#N/A</v>
      </c>
      <c r="AF267" s="58" t="e">
        <f>VLOOKUP($A267,'S47'!$C:$BQ,22,0)</f>
        <v>#N/A</v>
      </c>
      <c r="AG267" s="66" t="e">
        <f>VLOOKUP($A267,'S47'!$C:$BQ,29,0)</f>
        <v>#N/A</v>
      </c>
      <c r="AH267" s="66" t="e">
        <f>VLOOKUP($A267,'S47'!$C:$BQ,30,0)</f>
        <v>#N/A</v>
      </c>
      <c r="AI267" s="66" t="e">
        <f>VLOOKUP($A267,'S47'!$C:$BQ,52,0)</f>
        <v>#N/A</v>
      </c>
      <c r="AJ267" s="66" t="e">
        <f>VLOOKUP($A267,'S47'!$C:$BQ,59,0)</f>
        <v>#N/A</v>
      </c>
      <c r="AK267" s="66" t="e">
        <f>VLOOKUP($A267,'S47'!$C:$BQ,60,0)</f>
        <v>#N/A</v>
      </c>
      <c r="AL267" s="58" t="e">
        <f>VLOOKUP($A267,'S48'!$C:$BQ,32,0)</f>
        <v>#N/A</v>
      </c>
      <c r="AM267" s="58" t="e">
        <f>VLOOKUP($A267,'S48'!$C:$BQ,39,0)</f>
        <v>#N/A</v>
      </c>
      <c r="AN267" s="58" t="e">
        <f>VLOOKUP($A267,'S48'!$C:$BQ,40,0)</f>
        <v>#N/A</v>
      </c>
      <c r="AO267" s="58" t="e">
        <f>VLOOKUP($A267,'S48'!$C:$BQ,22,0)</f>
        <v>#N/A</v>
      </c>
      <c r="AP267" s="66" t="e">
        <f>VLOOKUP($A267,'S48'!$C:$BQ,29,0)</f>
        <v>#N/A</v>
      </c>
      <c r="AQ267" s="66" t="e">
        <f>VLOOKUP($A267,'S48'!$C:$BQ,30,0)</f>
        <v>#N/A</v>
      </c>
      <c r="AR267" s="66" t="e">
        <f>VLOOKUP($A267,'S48'!$C:$BQ,52,0)</f>
        <v>#N/A</v>
      </c>
      <c r="AS267" s="66" t="e">
        <f>VLOOKUP($A267,'S48'!$C:$BQ,59,0)</f>
        <v>#N/A</v>
      </c>
      <c r="AT267" s="66" t="e">
        <f>VLOOKUP($A267,'S48'!$C:$BQ,60,0)</f>
        <v>#N/A</v>
      </c>
      <c r="AU267" s="58" t="e">
        <f>VLOOKUP($A267,'S49'!$C:$BQ,32,0)</f>
        <v>#N/A</v>
      </c>
      <c r="AV267" s="58" t="e">
        <f>VLOOKUP($A267,'S49'!$C:$BQ,39,0)</f>
        <v>#N/A</v>
      </c>
      <c r="AW267" s="58" t="e">
        <f>VLOOKUP($A267,'S49'!$C:$BQ,40,0)</f>
        <v>#N/A</v>
      </c>
      <c r="AX267" s="58" t="e">
        <f>VLOOKUP($A267,'S49'!$C:$BQ,22,0)</f>
        <v>#N/A</v>
      </c>
      <c r="AY267" s="66" t="e">
        <f>VLOOKUP($A267,'S49'!$C:$BQ,29,0)</f>
        <v>#N/A</v>
      </c>
      <c r="AZ267" s="66" t="e">
        <f>VLOOKUP($A267,'S49'!$C:$BQ,30,0)</f>
        <v>#N/A</v>
      </c>
      <c r="BA267" s="66" t="e">
        <f>VLOOKUP($A267,'S49'!$C:$BQ,52,0)</f>
        <v>#N/A</v>
      </c>
      <c r="BB267" s="66" t="e">
        <f>VLOOKUP($A267,'S49'!$C:$BQ,59,0)</f>
        <v>#N/A</v>
      </c>
      <c r="BC267" s="66" t="e">
        <f>VLOOKUP($A267,'S49'!$C:$BQ,60,0)</f>
        <v>#N/A</v>
      </c>
      <c r="BD267" s="58" t="e">
        <f>VLOOKUP($A267,'S50'!$C:$BQ,32,0)</f>
        <v>#N/A</v>
      </c>
      <c r="BE267" s="58" t="e">
        <f>VLOOKUP($A267,'S50'!$C:$BQ,39,0)</f>
        <v>#N/A</v>
      </c>
      <c r="BF267" s="58" t="e">
        <f>VLOOKUP($A267,'S50'!$C:$BQ,40,0)</f>
        <v>#N/A</v>
      </c>
      <c r="BG267" s="58" t="e">
        <f>VLOOKUP($A267,'S50'!$C:$BQ,22,0)</f>
        <v>#N/A</v>
      </c>
      <c r="BH267" s="66" t="e">
        <f>VLOOKUP($A267,'S50'!$C:$BQ,29,0)</f>
        <v>#N/A</v>
      </c>
      <c r="BI267" s="66" t="e">
        <f>VLOOKUP($A267,'S50'!$C:$BQ,30,0)</f>
        <v>#N/A</v>
      </c>
      <c r="BJ267" s="66" t="e">
        <f>VLOOKUP($A267,'S50'!$C:$BQ,52,0)</f>
        <v>#N/A</v>
      </c>
      <c r="BK267" s="66" t="e">
        <f>VLOOKUP($A267,'S50'!$C:$BQ,59,0)</f>
        <v>#N/A</v>
      </c>
      <c r="BL267" s="66" t="e">
        <f>VLOOKUP($A267,'S50'!$C:$BQ,60,0)</f>
        <v>#N/A</v>
      </c>
    </row>
    <row r="268" spans="1:64" x14ac:dyDescent="0.2">
      <c r="A268" s="57" t="s">
        <v>342</v>
      </c>
      <c r="B268" s="58">
        <f>VLOOKUP($A268,'S0 remplacer avec S44'!$C:$BQ,32,0)</f>
        <v>150.9</v>
      </c>
      <c r="C268" s="58">
        <f>VLOOKUP($A268,'S0 remplacer avec S44'!$C:$BQ,39,0)</f>
        <v>19</v>
      </c>
      <c r="D268" s="58">
        <f>VLOOKUP($A268,'S0 remplacer avec S44'!$C:$BQ,40,0)</f>
        <v>53</v>
      </c>
      <c r="E268" s="58">
        <f>VLOOKUP($A268,'S0 remplacer avec S44'!$C:$BQ,22,0)</f>
        <v>1819.8643300000001</v>
      </c>
      <c r="F268" s="66">
        <f>VLOOKUP($A268,'S0 remplacer avec S44'!$C:$BQ,29,0)</f>
        <v>0</v>
      </c>
      <c r="G268" s="66">
        <f>VLOOKUP($A268,'S0 remplacer avec S44'!$C:$BQ,30,0)</f>
        <v>28</v>
      </c>
      <c r="H268" s="66">
        <f>VLOOKUP($A268,'S0 remplacer avec S44'!$C:$BQ,52,0)</f>
        <v>94.4</v>
      </c>
      <c r="I268" s="66">
        <f>VLOOKUP($A268,'S0 remplacer avec S44'!$C:$BQ,59,0)</f>
        <v>0</v>
      </c>
      <c r="J268" s="66">
        <f>VLOOKUP($A268,'S0 remplacer avec S44'!$C:$BQ,60,0)</f>
        <v>9</v>
      </c>
      <c r="K268" s="58">
        <f>VLOOKUP($A268,'S45'!$C:$BQ,32,0)</f>
        <v>154.4</v>
      </c>
      <c r="L268" s="58">
        <f>VLOOKUP($A268,'S45'!$C:$BQ,39,0)</f>
        <v>15</v>
      </c>
      <c r="M268" s="58">
        <f>VLOOKUP($A268,'S45'!$C:$BQ,40,0)</f>
        <v>49</v>
      </c>
      <c r="N268" s="58">
        <f>VLOOKUP($A268,'S45'!$C:$BQ,22,0)</f>
        <v>1817.3880799999999</v>
      </c>
      <c r="O268" s="66">
        <f>VLOOKUP($A268,'S45'!$C:$BQ,29,0)</f>
        <v>0</v>
      </c>
      <c r="P268" s="66">
        <f>VLOOKUP($A268,'S45'!$C:$BQ,30,0)</f>
        <v>30</v>
      </c>
      <c r="Q268" s="66">
        <f>VLOOKUP($A268,'S45'!$C:$BQ,52,0)</f>
        <v>95.4</v>
      </c>
      <c r="R268" s="66">
        <f>VLOOKUP($A268,'S45'!$C:$BQ,59,0)</f>
        <v>0</v>
      </c>
      <c r="S268" s="66">
        <f>VLOOKUP($A268,'S45'!$C:$BQ,60,0)</f>
        <v>8</v>
      </c>
      <c r="T268" s="58">
        <f>VLOOKUP($A268,'S46'!$C:$BQ,32,0)</f>
        <v>153.9</v>
      </c>
      <c r="U268" s="58">
        <f>VLOOKUP($A268,'S46'!$C:$BQ,39,0)</f>
        <v>16</v>
      </c>
      <c r="V268" s="58">
        <f>VLOOKUP($A268,'S46'!$C:$BQ,40,0)</f>
        <v>50</v>
      </c>
      <c r="W268" s="58">
        <f>VLOOKUP($A268,'S46'!$C:$BQ,22,0)</f>
        <v>1842.40508</v>
      </c>
      <c r="X268" s="66">
        <f>VLOOKUP($A268,'S46'!$C:$BQ,29,0)</f>
        <v>0</v>
      </c>
      <c r="Y268" s="66">
        <f>VLOOKUP($A268,'S46'!$C:$BQ,30,0)</f>
        <v>5</v>
      </c>
      <c r="Z268" s="66">
        <f>VLOOKUP($A268,'S46'!$C:$BQ,52,0)</f>
        <v>96.4</v>
      </c>
      <c r="AA268" s="66">
        <f>VLOOKUP($A268,'S46'!$C:$BQ,59,0)</f>
        <v>0</v>
      </c>
      <c r="AB268" s="66">
        <f>VLOOKUP($A268,'S46'!$C:$BQ,60,0)</f>
        <v>7</v>
      </c>
      <c r="AC268" s="58" t="e">
        <f>VLOOKUP($A268,'S47'!$C:$BQ,32,0)</f>
        <v>#N/A</v>
      </c>
      <c r="AD268" s="58" t="e">
        <f>VLOOKUP($A268,'S47'!$C:$BQ,39,0)</f>
        <v>#N/A</v>
      </c>
      <c r="AE268" s="58" t="e">
        <f>VLOOKUP($A268,'S47'!$C:$BQ,40,0)</f>
        <v>#N/A</v>
      </c>
      <c r="AF268" s="58" t="e">
        <f>VLOOKUP($A268,'S47'!$C:$BQ,22,0)</f>
        <v>#N/A</v>
      </c>
      <c r="AG268" s="66" t="e">
        <f>VLOOKUP($A268,'S47'!$C:$BQ,29,0)</f>
        <v>#N/A</v>
      </c>
      <c r="AH268" s="66" t="e">
        <f>VLOOKUP($A268,'S47'!$C:$BQ,30,0)</f>
        <v>#N/A</v>
      </c>
      <c r="AI268" s="66" t="e">
        <f>VLOOKUP($A268,'S47'!$C:$BQ,52,0)</f>
        <v>#N/A</v>
      </c>
      <c r="AJ268" s="66" t="e">
        <f>VLOOKUP($A268,'S47'!$C:$BQ,59,0)</f>
        <v>#N/A</v>
      </c>
      <c r="AK268" s="66" t="e">
        <f>VLOOKUP($A268,'S47'!$C:$BQ,60,0)</f>
        <v>#N/A</v>
      </c>
      <c r="AL268" s="58" t="e">
        <f>VLOOKUP($A268,'S48'!$C:$BQ,32,0)</f>
        <v>#N/A</v>
      </c>
      <c r="AM268" s="58" t="e">
        <f>VLOOKUP($A268,'S48'!$C:$BQ,39,0)</f>
        <v>#N/A</v>
      </c>
      <c r="AN268" s="58" t="e">
        <f>VLOOKUP($A268,'S48'!$C:$BQ,40,0)</f>
        <v>#N/A</v>
      </c>
      <c r="AO268" s="58" t="e">
        <f>VLOOKUP($A268,'S48'!$C:$BQ,22,0)</f>
        <v>#N/A</v>
      </c>
      <c r="AP268" s="66" t="e">
        <f>VLOOKUP($A268,'S48'!$C:$BQ,29,0)</f>
        <v>#N/A</v>
      </c>
      <c r="AQ268" s="66" t="e">
        <f>VLOOKUP($A268,'S48'!$C:$BQ,30,0)</f>
        <v>#N/A</v>
      </c>
      <c r="AR268" s="66" t="e">
        <f>VLOOKUP($A268,'S48'!$C:$BQ,52,0)</f>
        <v>#N/A</v>
      </c>
      <c r="AS268" s="66" t="e">
        <f>VLOOKUP($A268,'S48'!$C:$BQ,59,0)</f>
        <v>#N/A</v>
      </c>
      <c r="AT268" s="66" t="e">
        <f>VLOOKUP($A268,'S48'!$C:$BQ,60,0)</f>
        <v>#N/A</v>
      </c>
      <c r="AU268" s="58" t="e">
        <f>VLOOKUP($A268,'S49'!$C:$BQ,32,0)</f>
        <v>#N/A</v>
      </c>
      <c r="AV268" s="58" t="e">
        <f>VLOOKUP($A268,'S49'!$C:$BQ,39,0)</f>
        <v>#N/A</v>
      </c>
      <c r="AW268" s="58" t="e">
        <f>VLOOKUP($A268,'S49'!$C:$BQ,40,0)</f>
        <v>#N/A</v>
      </c>
      <c r="AX268" s="58" t="e">
        <f>VLOOKUP($A268,'S49'!$C:$BQ,22,0)</f>
        <v>#N/A</v>
      </c>
      <c r="AY268" s="66" t="e">
        <f>VLOOKUP($A268,'S49'!$C:$BQ,29,0)</f>
        <v>#N/A</v>
      </c>
      <c r="AZ268" s="66" t="e">
        <f>VLOOKUP($A268,'S49'!$C:$BQ,30,0)</f>
        <v>#N/A</v>
      </c>
      <c r="BA268" s="66" t="e">
        <f>VLOOKUP($A268,'S49'!$C:$BQ,52,0)</f>
        <v>#N/A</v>
      </c>
      <c r="BB268" s="66" t="e">
        <f>VLOOKUP($A268,'S49'!$C:$BQ,59,0)</f>
        <v>#N/A</v>
      </c>
      <c r="BC268" s="66" t="e">
        <f>VLOOKUP($A268,'S49'!$C:$BQ,60,0)</f>
        <v>#N/A</v>
      </c>
      <c r="BD268" s="58" t="e">
        <f>VLOOKUP($A268,'S50'!$C:$BQ,32,0)</f>
        <v>#N/A</v>
      </c>
      <c r="BE268" s="58" t="e">
        <f>VLOOKUP($A268,'S50'!$C:$BQ,39,0)</f>
        <v>#N/A</v>
      </c>
      <c r="BF268" s="58" t="e">
        <f>VLOOKUP($A268,'S50'!$C:$BQ,40,0)</f>
        <v>#N/A</v>
      </c>
      <c r="BG268" s="58" t="e">
        <f>VLOOKUP($A268,'S50'!$C:$BQ,22,0)</f>
        <v>#N/A</v>
      </c>
      <c r="BH268" s="66" t="e">
        <f>VLOOKUP($A268,'S50'!$C:$BQ,29,0)</f>
        <v>#N/A</v>
      </c>
      <c r="BI268" s="66" t="e">
        <f>VLOOKUP($A268,'S50'!$C:$BQ,30,0)</f>
        <v>#N/A</v>
      </c>
      <c r="BJ268" s="66" t="e">
        <f>VLOOKUP($A268,'S50'!$C:$BQ,52,0)</f>
        <v>#N/A</v>
      </c>
      <c r="BK268" s="66" t="e">
        <f>VLOOKUP($A268,'S50'!$C:$BQ,59,0)</f>
        <v>#N/A</v>
      </c>
      <c r="BL268" s="66" t="e">
        <f>VLOOKUP($A268,'S50'!$C:$BQ,60,0)</f>
        <v>#N/A</v>
      </c>
    </row>
    <row r="269" spans="1:64" x14ac:dyDescent="0.2">
      <c r="A269" s="57" t="s">
        <v>343</v>
      </c>
      <c r="B269" s="58">
        <f>VLOOKUP($A269,'S0 remplacer avec S44'!$C:$BQ,32,0)</f>
        <v>51.7</v>
      </c>
      <c r="C269" s="58">
        <f>VLOOKUP($A269,'S0 remplacer avec S44'!$C:$BQ,39,0)</f>
        <v>12</v>
      </c>
      <c r="D269" s="58">
        <f>VLOOKUP($A269,'S0 remplacer avec S44'!$C:$BQ,40,0)</f>
        <v>24</v>
      </c>
      <c r="E269" s="58">
        <f>VLOOKUP($A269,'S0 remplacer avec S44'!$C:$BQ,22,0)</f>
        <v>350.16750500000001</v>
      </c>
      <c r="F269" s="66">
        <f>VLOOKUP($A269,'S0 remplacer avec S44'!$C:$BQ,29,0)</f>
        <v>223</v>
      </c>
      <c r="G269" s="66">
        <f>VLOOKUP($A269,'S0 remplacer avec S44'!$C:$BQ,30,0)</f>
        <v>338</v>
      </c>
      <c r="H269" s="66">
        <f>VLOOKUP($A269,'S0 remplacer avec S44'!$C:$BQ,52,0)</f>
        <v>47.2</v>
      </c>
      <c r="I269" s="66">
        <f>VLOOKUP($A269,'S0 remplacer avec S44'!$C:$BQ,59,0)</f>
        <v>0</v>
      </c>
      <c r="J269" s="66">
        <f>VLOOKUP($A269,'S0 remplacer avec S44'!$C:$BQ,60,0)</f>
        <v>0</v>
      </c>
      <c r="K269" s="58">
        <f>VLOOKUP($A269,'S45'!$C:$BQ,32,0)</f>
        <v>51.7</v>
      </c>
      <c r="L269" s="58">
        <f>VLOOKUP($A269,'S45'!$C:$BQ,39,0)</f>
        <v>12</v>
      </c>
      <c r="M269" s="58">
        <f>VLOOKUP($A269,'S45'!$C:$BQ,40,0)</f>
        <v>24</v>
      </c>
      <c r="N269" s="58">
        <f>VLOOKUP($A269,'S45'!$C:$BQ,22,0)</f>
        <v>350.20750500000003</v>
      </c>
      <c r="O269" s="66">
        <f>VLOOKUP($A269,'S45'!$C:$BQ,29,0)</f>
        <v>223</v>
      </c>
      <c r="P269" s="66">
        <f>VLOOKUP($A269,'S45'!$C:$BQ,30,0)</f>
        <v>338</v>
      </c>
      <c r="Q269" s="66">
        <f>VLOOKUP($A269,'S45'!$C:$BQ,52,0)</f>
        <v>48.2</v>
      </c>
      <c r="R269" s="66">
        <f>VLOOKUP($A269,'S45'!$C:$BQ,59,0)</f>
        <v>0</v>
      </c>
      <c r="S269" s="66">
        <f>VLOOKUP($A269,'S45'!$C:$BQ,60,0)</f>
        <v>0</v>
      </c>
      <c r="T269" s="58">
        <f>VLOOKUP($A269,'S46'!$C:$BQ,32,0)</f>
        <v>51.7</v>
      </c>
      <c r="U269" s="58">
        <f>VLOOKUP($A269,'S46'!$C:$BQ,39,0)</f>
        <v>12</v>
      </c>
      <c r="V269" s="58">
        <f>VLOOKUP($A269,'S46'!$C:$BQ,40,0)</f>
        <v>24</v>
      </c>
      <c r="W269" s="58">
        <f>VLOOKUP($A269,'S46'!$C:$BQ,22,0)</f>
        <v>350.40894500000002</v>
      </c>
      <c r="X269" s="66">
        <f>VLOOKUP($A269,'S46'!$C:$BQ,29,0)</f>
        <v>223</v>
      </c>
      <c r="Y269" s="66">
        <f>VLOOKUP($A269,'S46'!$C:$BQ,30,0)</f>
        <v>338</v>
      </c>
      <c r="Z269" s="66">
        <f>VLOOKUP($A269,'S46'!$C:$BQ,52,0)</f>
        <v>48.2</v>
      </c>
      <c r="AA269" s="66">
        <f>VLOOKUP($A269,'S46'!$C:$BQ,59,0)</f>
        <v>0</v>
      </c>
      <c r="AB269" s="66">
        <f>VLOOKUP($A269,'S46'!$C:$BQ,60,0)</f>
        <v>0</v>
      </c>
      <c r="AC269" s="58" t="e">
        <f>VLOOKUP($A269,'S47'!$C:$BQ,32,0)</f>
        <v>#N/A</v>
      </c>
      <c r="AD269" s="58" t="e">
        <f>VLOOKUP($A269,'S47'!$C:$BQ,39,0)</f>
        <v>#N/A</v>
      </c>
      <c r="AE269" s="58" t="e">
        <f>VLOOKUP($A269,'S47'!$C:$BQ,40,0)</f>
        <v>#N/A</v>
      </c>
      <c r="AF269" s="58" t="e">
        <f>VLOOKUP($A269,'S47'!$C:$BQ,22,0)</f>
        <v>#N/A</v>
      </c>
      <c r="AG269" s="66" t="e">
        <f>VLOOKUP($A269,'S47'!$C:$BQ,29,0)</f>
        <v>#N/A</v>
      </c>
      <c r="AH269" s="66" t="e">
        <f>VLOOKUP($A269,'S47'!$C:$BQ,30,0)</f>
        <v>#N/A</v>
      </c>
      <c r="AI269" s="66" t="e">
        <f>VLOOKUP($A269,'S47'!$C:$BQ,52,0)</f>
        <v>#N/A</v>
      </c>
      <c r="AJ269" s="66" t="e">
        <f>VLOOKUP($A269,'S47'!$C:$BQ,59,0)</f>
        <v>#N/A</v>
      </c>
      <c r="AK269" s="66" t="e">
        <f>VLOOKUP($A269,'S47'!$C:$BQ,60,0)</f>
        <v>#N/A</v>
      </c>
      <c r="AL269" s="58" t="e">
        <f>VLOOKUP($A269,'S48'!$C:$BQ,32,0)</f>
        <v>#N/A</v>
      </c>
      <c r="AM269" s="58" t="e">
        <f>VLOOKUP($A269,'S48'!$C:$BQ,39,0)</f>
        <v>#N/A</v>
      </c>
      <c r="AN269" s="58" t="e">
        <f>VLOOKUP($A269,'S48'!$C:$BQ,40,0)</f>
        <v>#N/A</v>
      </c>
      <c r="AO269" s="58" t="e">
        <f>VLOOKUP($A269,'S48'!$C:$BQ,22,0)</f>
        <v>#N/A</v>
      </c>
      <c r="AP269" s="66" t="e">
        <f>VLOOKUP($A269,'S48'!$C:$BQ,29,0)</f>
        <v>#N/A</v>
      </c>
      <c r="AQ269" s="66" t="e">
        <f>VLOOKUP($A269,'S48'!$C:$BQ,30,0)</f>
        <v>#N/A</v>
      </c>
      <c r="AR269" s="66" t="e">
        <f>VLOOKUP($A269,'S48'!$C:$BQ,52,0)</f>
        <v>#N/A</v>
      </c>
      <c r="AS269" s="66" t="e">
        <f>VLOOKUP($A269,'S48'!$C:$BQ,59,0)</f>
        <v>#N/A</v>
      </c>
      <c r="AT269" s="66" t="e">
        <f>VLOOKUP($A269,'S48'!$C:$BQ,60,0)</f>
        <v>#N/A</v>
      </c>
      <c r="AU269" s="58" t="e">
        <f>VLOOKUP($A269,'S49'!$C:$BQ,32,0)</f>
        <v>#N/A</v>
      </c>
      <c r="AV269" s="58" t="e">
        <f>VLOOKUP($A269,'S49'!$C:$BQ,39,0)</f>
        <v>#N/A</v>
      </c>
      <c r="AW269" s="58" t="e">
        <f>VLOOKUP($A269,'S49'!$C:$BQ,40,0)</f>
        <v>#N/A</v>
      </c>
      <c r="AX269" s="58" t="e">
        <f>VLOOKUP($A269,'S49'!$C:$BQ,22,0)</f>
        <v>#N/A</v>
      </c>
      <c r="AY269" s="66" t="e">
        <f>VLOOKUP($A269,'S49'!$C:$BQ,29,0)</f>
        <v>#N/A</v>
      </c>
      <c r="AZ269" s="66" t="e">
        <f>VLOOKUP($A269,'S49'!$C:$BQ,30,0)</f>
        <v>#N/A</v>
      </c>
      <c r="BA269" s="66" t="e">
        <f>VLOOKUP($A269,'S49'!$C:$BQ,52,0)</f>
        <v>#N/A</v>
      </c>
      <c r="BB269" s="66" t="e">
        <f>VLOOKUP($A269,'S49'!$C:$BQ,59,0)</f>
        <v>#N/A</v>
      </c>
      <c r="BC269" s="66" t="e">
        <f>VLOOKUP($A269,'S49'!$C:$BQ,60,0)</f>
        <v>#N/A</v>
      </c>
      <c r="BD269" s="58" t="e">
        <f>VLOOKUP($A269,'S50'!$C:$BQ,32,0)</f>
        <v>#N/A</v>
      </c>
      <c r="BE269" s="58" t="e">
        <f>VLOOKUP($A269,'S50'!$C:$BQ,39,0)</f>
        <v>#N/A</v>
      </c>
      <c r="BF269" s="58" t="e">
        <f>VLOOKUP($A269,'S50'!$C:$BQ,40,0)</f>
        <v>#N/A</v>
      </c>
      <c r="BG269" s="58" t="e">
        <f>VLOOKUP($A269,'S50'!$C:$BQ,22,0)</f>
        <v>#N/A</v>
      </c>
      <c r="BH269" s="66" t="e">
        <f>VLOOKUP($A269,'S50'!$C:$BQ,29,0)</f>
        <v>#N/A</v>
      </c>
      <c r="BI269" s="66" t="e">
        <f>VLOOKUP($A269,'S50'!$C:$BQ,30,0)</f>
        <v>#N/A</v>
      </c>
      <c r="BJ269" s="66" t="e">
        <f>VLOOKUP($A269,'S50'!$C:$BQ,52,0)</f>
        <v>#N/A</v>
      </c>
      <c r="BK269" s="66" t="e">
        <f>VLOOKUP($A269,'S50'!$C:$BQ,59,0)</f>
        <v>#N/A</v>
      </c>
      <c r="BL269" s="66" t="e">
        <f>VLOOKUP($A269,'S50'!$C:$BQ,60,0)</f>
        <v>#N/A</v>
      </c>
    </row>
    <row r="270" spans="1:64" x14ac:dyDescent="0.2">
      <c r="A270" s="57" t="s">
        <v>344</v>
      </c>
      <c r="B270" s="58">
        <f>VLOOKUP($A270,'S0 remplacer avec S44'!$C:$BQ,32,0)</f>
        <v>78.2</v>
      </c>
      <c r="C270" s="58">
        <f>VLOOKUP($A270,'S0 remplacer avec S44'!$C:$BQ,39,0)</f>
        <v>88</v>
      </c>
      <c r="D270" s="58">
        <f>VLOOKUP($A270,'S0 remplacer avec S44'!$C:$BQ,40,0)</f>
        <v>121</v>
      </c>
      <c r="E270" s="58">
        <f>VLOOKUP($A270,'S0 remplacer avec S44'!$C:$BQ,22,0)</f>
        <v>1338.6740299999999</v>
      </c>
      <c r="F270" s="66">
        <f>VLOOKUP($A270,'S0 remplacer avec S44'!$C:$BQ,29,0)</f>
        <v>166</v>
      </c>
      <c r="G270" s="66">
        <f>VLOOKUP($A270,'S0 remplacer avec S44'!$C:$BQ,30,0)</f>
        <v>467</v>
      </c>
      <c r="H270" s="66">
        <f>VLOOKUP($A270,'S0 remplacer avec S44'!$C:$BQ,52,0)</f>
        <v>43.6</v>
      </c>
      <c r="I270" s="66">
        <f>VLOOKUP($A270,'S0 remplacer avec S44'!$C:$BQ,59,0)</f>
        <v>41</v>
      </c>
      <c r="J270" s="66">
        <f>VLOOKUP($A270,'S0 remplacer avec S44'!$C:$BQ,60,0)</f>
        <v>58</v>
      </c>
      <c r="K270" s="58">
        <f>VLOOKUP($A270,'S45'!$C:$BQ,32,0)</f>
        <v>79.2</v>
      </c>
      <c r="L270" s="58">
        <f>VLOOKUP($A270,'S45'!$C:$BQ,39,0)</f>
        <v>87</v>
      </c>
      <c r="M270" s="58">
        <f>VLOOKUP($A270,'S45'!$C:$BQ,40,0)</f>
        <v>120</v>
      </c>
      <c r="N270" s="58">
        <f>VLOOKUP($A270,'S45'!$C:$BQ,22,0)</f>
        <v>1368.96459</v>
      </c>
      <c r="O270" s="66">
        <f>VLOOKUP($A270,'S45'!$C:$BQ,29,0)</f>
        <v>136</v>
      </c>
      <c r="P270" s="66">
        <f>VLOOKUP($A270,'S45'!$C:$BQ,30,0)</f>
        <v>437</v>
      </c>
      <c r="Q270" s="66">
        <f>VLOOKUP($A270,'S45'!$C:$BQ,52,0)</f>
        <v>43.6</v>
      </c>
      <c r="R270" s="66">
        <f>VLOOKUP($A270,'S45'!$C:$BQ,59,0)</f>
        <v>41</v>
      </c>
      <c r="S270" s="66">
        <f>VLOOKUP($A270,'S45'!$C:$BQ,60,0)</f>
        <v>58</v>
      </c>
      <c r="T270" s="58">
        <f>VLOOKUP($A270,'S46'!$C:$BQ,32,0)</f>
        <v>78.2</v>
      </c>
      <c r="U270" s="58">
        <f>VLOOKUP($A270,'S46'!$C:$BQ,39,0)</f>
        <v>88</v>
      </c>
      <c r="V270" s="58">
        <f>VLOOKUP($A270,'S46'!$C:$BQ,40,0)</f>
        <v>121</v>
      </c>
      <c r="W270" s="58">
        <f>VLOOKUP($A270,'S46'!$C:$BQ,22,0)</f>
        <v>1369.5794900000001</v>
      </c>
      <c r="X270" s="66">
        <f>VLOOKUP($A270,'S46'!$C:$BQ,29,0)</f>
        <v>135</v>
      </c>
      <c r="Y270" s="66">
        <f>VLOOKUP($A270,'S46'!$C:$BQ,30,0)</f>
        <v>436</v>
      </c>
      <c r="Z270" s="66">
        <f>VLOOKUP($A270,'S46'!$C:$BQ,52,0)</f>
        <v>43.6</v>
      </c>
      <c r="AA270" s="66">
        <f>VLOOKUP($A270,'S46'!$C:$BQ,59,0)</f>
        <v>41</v>
      </c>
      <c r="AB270" s="66">
        <f>VLOOKUP($A270,'S46'!$C:$BQ,60,0)</f>
        <v>58</v>
      </c>
      <c r="AC270" s="58" t="e">
        <f>VLOOKUP($A270,'S47'!$C:$BQ,32,0)</f>
        <v>#N/A</v>
      </c>
      <c r="AD270" s="58" t="e">
        <f>VLOOKUP($A270,'S47'!$C:$BQ,39,0)</f>
        <v>#N/A</v>
      </c>
      <c r="AE270" s="58" t="e">
        <f>VLOOKUP($A270,'S47'!$C:$BQ,40,0)</f>
        <v>#N/A</v>
      </c>
      <c r="AF270" s="58" t="e">
        <f>VLOOKUP($A270,'S47'!$C:$BQ,22,0)</f>
        <v>#N/A</v>
      </c>
      <c r="AG270" s="66" t="e">
        <f>VLOOKUP($A270,'S47'!$C:$BQ,29,0)</f>
        <v>#N/A</v>
      </c>
      <c r="AH270" s="66" t="e">
        <f>VLOOKUP($A270,'S47'!$C:$BQ,30,0)</f>
        <v>#N/A</v>
      </c>
      <c r="AI270" s="66" t="e">
        <f>VLOOKUP($A270,'S47'!$C:$BQ,52,0)</f>
        <v>#N/A</v>
      </c>
      <c r="AJ270" s="66" t="e">
        <f>VLOOKUP($A270,'S47'!$C:$BQ,59,0)</f>
        <v>#N/A</v>
      </c>
      <c r="AK270" s="66" t="e">
        <f>VLOOKUP($A270,'S47'!$C:$BQ,60,0)</f>
        <v>#N/A</v>
      </c>
      <c r="AL270" s="58" t="e">
        <f>VLOOKUP($A270,'S48'!$C:$BQ,32,0)</f>
        <v>#N/A</v>
      </c>
      <c r="AM270" s="58" t="e">
        <f>VLOOKUP($A270,'S48'!$C:$BQ,39,0)</f>
        <v>#N/A</v>
      </c>
      <c r="AN270" s="58" t="e">
        <f>VLOOKUP($A270,'S48'!$C:$BQ,40,0)</f>
        <v>#N/A</v>
      </c>
      <c r="AO270" s="58" t="e">
        <f>VLOOKUP($A270,'S48'!$C:$BQ,22,0)</f>
        <v>#N/A</v>
      </c>
      <c r="AP270" s="66" t="e">
        <f>VLOOKUP($A270,'S48'!$C:$BQ,29,0)</f>
        <v>#N/A</v>
      </c>
      <c r="AQ270" s="66" t="e">
        <f>VLOOKUP($A270,'S48'!$C:$BQ,30,0)</f>
        <v>#N/A</v>
      </c>
      <c r="AR270" s="66" t="e">
        <f>VLOOKUP($A270,'S48'!$C:$BQ,52,0)</f>
        <v>#N/A</v>
      </c>
      <c r="AS270" s="66" t="e">
        <f>VLOOKUP($A270,'S48'!$C:$BQ,59,0)</f>
        <v>#N/A</v>
      </c>
      <c r="AT270" s="66" t="e">
        <f>VLOOKUP($A270,'S48'!$C:$BQ,60,0)</f>
        <v>#N/A</v>
      </c>
      <c r="AU270" s="58" t="e">
        <f>VLOOKUP($A270,'S49'!$C:$BQ,32,0)</f>
        <v>#N/A</v>
      </c>
      <c r="AV270" s="58" t="e">
        <f>VLOOKUP($A270,'S49'!$C:$BQ,39,0)</f>
        <v>#N/A</v>
      </c>
      <c r="AW270" s="58" t="e">
        <f>VLOOKUP($A270,'S49'!$C:$BQ,40,0)</f>
        <v>#N/A</v>
      </c>
      <c r="AX270" s="58" t="e">
        <f>VLOOKUP($A270,'S49'!$C:$BQ,22,0)</f>
        <v>#N/A</v>
      </c>
      <c r="AY270" s="66" t="e">
        <f>VLOOKUP($A270,'S49'!$C:$BQ,29,0)</f>
        <v>#N/A</v>
      </c>
      <c r="AZ270" s="66" t="e">
        <f>VLOOKUP($A270,'S49'!$C:$BQ,30,0)</f>
        <v>#N/A</v>
      </c>
      <c r="BA270" s="66" t="e">
        <f>VLOOKUP($A270,'S49'!$C:$BQ,52,0)</f>
        <v>#N/A</v>
      </c>
      <c r="BB270" s="66" t="e">
        <f>VLOOKUP($A270,'S49'!$C:$BQ,59,0)</f>
        <v>#N/A</v>
      </c>
      <c r="BC270" s="66" t="e">
        <f>VLOOKUP($A270,'S49'!$C:$BQ,60,0)</f>
        <v>#N/A</v>
      </c>
      <c r="BD270" s="58" t="e">
        <f>VLOOKUP($A270,'S50'!$C:$BQ,32,0)</f>
        <v>#N/A</v>
      </c>
      <c r="BE270" s="58" t="e">
        <f>VLOOKUP($A270,'S50'!$C:$BQ,39,0)</f>
        <v>#N/A</v>
      </c>
      <c r="BF270" s="58" t="e">
        <f>VLOOKUP($A270,'S50'!$C:$BQ,40,0)</f>
        <v>#N/A</v>
      </c>
      <c r="BG270" s="58" t="e">
        <f>VLOOKUP($A270,'S50'!$C:$BQ,22,0)</f>
        <v>#N/A</v>
      </c>
      <c r="BH270" s="66" t="e">
        <f>VLOOKUP($A270,'S50'!$C:$BQ,29,0)</f>
        <v>#N/A</v>
      </c>
      <c r="BI270" s="66" t="e">
        <f>VLOOKUP($A270,'S50'!$C:$BQ,30,0)</f>
        <v>#N/A</v>
      </c>
      <c r="BJ270" s="66" t="e">
        <f>VLOOKUP($A270,'S50'!$C:$BQ,52,0)</f>
        <v>#N/A</v>
      </c>
      <c r="BK270" s="66" t="e">
        <f>VLOOKUP($A270,'S50'!$C:$BQ,59,0)</f>
        <v>#N/A</v>
      </c>
      <c r="BL270" s="66" t="e">
        <f>VLOOKUP($A270,'S50'!$C:$BQ,60,0)</f>
        <v>#N/A</v>
      </c>
    </row>
    <row r="271" spans="1:64" x14ac:dyDescent="0.2">
      <c r="A271" s="57" t="s">
        <v>345</v>
      </c>
      <c r="B271" s="58">
        <f>VLOOKUP($A271,'S0 remplacer avec S44'!$C:$BQ,32,0)</f>
        <v>167.9</v>
      </c>
      <c r="C271" s="58">
        <f>VLOOKUP($A271,'S0 remplacer avec S44'!$C:$BQ,39,0)</f>
        <v>116</v>
      </c>
      <c r="D271" s="58">
        <f>VLOOKUP($A271,'S0 remplacer avec S44'!$C:$BQ,40,0)</f>
        <v>173</v>
      </c>
      <c r="E271" s="58">
        <f>VLOOKUP($A271,'S0 remplacer avec S44'!$C:$BQ,22,0)</f>
        <v>2284.5295099999998</v>
      </c>
      <c r="F271" s="66">
        <f>VLOOKUP($A271,'S0 remplacer avec S44'!$C:$BQ,29,0)</f>
        <v>295</v>
      </c>
      <c r="G271" s="66">
        <f>VLOOKUP($A271,'S0 remplacer avec S44'!$C:$BQ,30,0)</f>
        <v>811</v>
      </c>
      <c r="H271" s="66">
        <f>VLOOKUP($A271,'S0 remplacer avec S44'!$C:$BQ,52,0)</f>
        <v>122.4</v>
      </c>
      <c r="I271" s="66">
        <f>VLOOKUP($A271,'S0 remplacer avec S44'!$C:$BQ,59,0)</f>
        <v>22</v>
      </c>
      <c r="J271" s="66">
        <f>VLOOKUP($A271,'S0 remplacer avec S44'!$C:$BQ,60,0)</f>
        <v>51</v>
      </c>
      <c r="K271" s="58">
        <f>VLOOKUP($A271,'S45'!$C:$BQ,32,0)</f>
        <v>170.4</v>
      </c>
      <c r="L271" s="58">
        <f>VLOOKUP($A271,'S45'!$C:$BQ,39,0)</f>
        <v>114</v>
      </c>
      <c r="M271" s="58">
        <f>VLOOKUP($A271,'S45'!$C:$BQ,40,0)</f>
        <v>170</v>
      </c>
      <c r="N271" s="58">
        <f>VLOOKUP($A271,'S45'!$C:$BQ,22,0)</f>
        <v>2339.8141599999999</v>
      </c>
      <c r="O271" s="66">
        <f>VLOOKUP($A271,'S45'!$C:$BQ,29,0)</f>
        <v>240</v>
      </c>
      <c r="P271" s="66">
        <f>VLOOKUP($A271,'S45'!$C:$BQ,30,0)</f>
        <v>756</v>
      </c>
      <c r="Q271" s="66">
        <f>VLOOKUP($A271,'S45'!$C:$BQ,52,0)</f>
        <v>126.4</v>
      </c>
      <c r="R271" s="66">
        <f>VLOOKUP($A271,'S45'!$C:$BQ,59,0)</f>
        <v>18</v>
      </c>
      <c r="S271" s="66">
        <f>VLOOKUP($A271,'S45'!$C:$BQ,60,0)</f>
        <v>47</v>
      </c>
      <c r="T271" s="58">
        <f>VLOOKUP($A271,'S46'!$C:$BQ,32,0)</f>
        <v>170.9</v>
      </c>
      <c r="U271" s="58">
        <f>VLOOKUP($A271,'S46'!$C:$BQ,39,0)</f>
        <v>113</v>
      </c>
      <c r="V271" s="58">
        <f>VLOOKUP($A271,'S46'!$C:$BQ,40,0)</f>
        <v>170</v>
      </c>
      <c r="W271" s="58">
        <f>VLOOKUP($A271,'S46'!$C:$BQ,22,0)</f>
        <v>2350.1375699999999</v>
      </c>
      <c r="X271" s="66">
        <f>VLOOKUP($A271,'S46'!$C:$BQ,29,0)</f>
        <v>230</v>
      </c>
      <c r="Y271" s="66">
        <f>VLOOKUP($A271,'S46'!$C:$BQ,30,0)</f>
        <v>746</v>
      </c>
      <c r="Z271" s="66">
        <f>VLOOKUP($A271,'S46'!$C:$BQ,52,0)</f>
        <v>127.4</v>
      </c>
      <c r="AA271" s="66">
        <f>VLOOKUP($A271,'S46'!$C:$BQ,59,0)</f>
        <v>17</v>
      </c>
      <c r="AB271" s="66">
        <f>VLOOKUP($A271,'S46'!$C:$BQ,60,0)</f>
        <v>46</v>
      </c>
      <c r="AC271" s="58" t="e">
        <f>VLOOKUP($A271,'S47'!$C:$BQ,32,0)</f>
        <v>#N/A</v>
      </c>
      <c r="AD271" s="58" t="e">
        <f>VLOOKUP($A271,'S47'!$C:$BQ,39,0)</f>
        <v>#N/A</v>
      </c>
      <c r="AE271" s="58" t="e">
        <f>VLOOKUP($A271,'S47'!$C:$BQ,40,0)</f>
        <v>#N/A</v>
      </c>
      <c r="AF271" s="58" t="e">
        <f>VLOOKUP($A271,'S47'!$C:$BQ,22,0)</f>
        <v>#N/A</v>
      </c>
      <c r="AG271" s="66" t="e">
        <f>VLOOKUP($A271,'S47'!$C:$BQ,29,0)</f>
        <v>#N/A</v>
      </c>
      <c r="AH271" s="66" t="e">
        <f>VLOOKUP($A271,'S47'!$C:$BQ,30,0)</f>
        <v>#N/A</v>
      </c>
      <c r="AI271" s="66" t="e">
        <f>VLOOKUP($A271,'S47'!$C:$BQ,52,0)</f>
        <v>#N/A</v>
      </c>
      <c r="AJ271" s="66" t="e">
        <f>VLOOKUP($A271,'S47'!$C:$BQ,59,0)</f>
        <v>#N/A</v>
      </c>
      <c r="AK271" s="66" t="e">
        <f>VLOOKUP($A271,'S47'!$C:$BQ,60,0)</f>
        <v>#N/A</v>
      </c>
      <c r="AL271" s="58" t="e">
        <f>VLOOKUP($A271,'S48'!$C:$BQ,32,0)</f>
        <v>#N/A</v>
      </c>
      <c r="AM271" s="58" t="e">
        <f>VLOOKUP($A271,'S48'!$C:$BQ,39,0)</f>
        <v>#N/A</v>
      </c>
      <c r="AN271" s="58" t="e">
        <f>VLOOKUP($A271,'S48'!$C:$BQ,40,0)</f>
        <v>#N/A</v>
      </c>
      <c r="AO271" s="58" t="e">
        <f>VLOOKUP($A271,'S48'!$C:$BQ,22,0)</f>
        <v>#N/A</v>
      </c>
      <c r="AP271" s="66" t="e">
        <f>VLOOKUP($A271,'S48'!$C:$BQ,29,0)</f>
        <v>#N/A</v>
      </c>
      <c r="AQ271" s="66" t="e">
        <f>VLOOKUP($A271,'S48'!$C:$BQ,30,0)</f>
        <v>#N/A</v>
      </c>
      <c r="AR271" s="66" t="e">
        <f>VLOOKUP($A271,'S48'!$C:$BQ,52,0)</f>
        <v>#N/A</v>
      </c>
      <c r="AS271" s="66" t="e">
        <f>VLOOKUP($A271,'S48'!$C:$BQ,59,0)</f>
        <v>#N/A</v>
      </c>
      <c r="AT271" s="66" t="e">
        <f>VLOOKUP($A271,'S48'!$C:$BQ,60,0)</f>
        <v>#N/A</v>
      </c>
      <c r="AU271" s="58" t="e">
        <f>VLOOKUP($A271,'S49'!$C:$BQ,32,0)</f>
        <v>#N/A</v>
      </c>
      <c r="AV271" s="58" t="e">
        <f>VLOOKUP($A271,'S49'!$C:$BQ,39,0)</f>
        <v>#N/A</v>
      </c>
      <c r="AW271" s="58" t="e">
        <f>VLOOKUP($A271,'S49'!$C:$BQ,40,0)</f>
        <v>#N/A</v>
      </c>
      <c r="AX271" s="58" t="e">
        <f>VLOOKUP($A271,'S49'!$C:$BQ,22,0)</f>
        <v>#N/A</v>
      </c>
      <c r="AY271" s="66" t="e">
        <f>VLOOKUP($A271,'S49'!$C:$BQ,29,0)</f>
        <v>#N/A</v>
      </c>
      <c r="AZ271" s="66" t="e">
        <f>VLOOKUP($A271,'S49'!$C:$BQ,30,0)</f>
        <v>#N/A</v>
      </c>
      <c r="BA271" s="66" t="e">
        <f>VLOOKUP($A271,'S49'!$C:$BQ,52,0)</f>
        <v>#N/A</v>
      </c>
      <c r="BB271" s="66" t="e">
        <f>VLOOKUP($A271,'S49'!$C:$BQ,59,0)</f>
        <v>#N/A</v>
      </c>
      <c r="BC271" s="66" t="e">
        <f>VLOOKUP($A271,'S49'!$C:$BQ,60,0)</f>
        <v>#N/A</v>
      </c>
      <c r="BD271" s="58" t="e">
        <f>VLOOKUP($A271,'S50'!$C:$BQ,32,0)</f>
        <v>#N/A</v>
      </c>
      <c r="BE271" s="58" t="e">
        <f>VLOOKUP($A271,'S50'!$C:$BQ,39,0)</f>
        <v>#N/A</v>
      </c>
      <c r="BF271" s="58" t="e">
        <f>VLOOKUP($A271,'S50'!$C:$BQ,40,0)</f>
        <v>#N/A</v>
      </c>
      <c r="BG271" s="58" t="e">
        <f>VLOOKUP($A271,'S50'!$C:$BQ,22,0)</f>
        <v>#N/A</v>
      </c>
      <c r="BH271" s="66" t="e">
        <f>VLOOKUP($A271,'S50'!$C:$BQ,29,0)</f>
        <v>#N/A</v>
      </c>
      <c r="BI271" s="66" t="e">
        <f>VLOOKUP($A271,'S50'!$C:$BQ,30,0)</f>
        <v>#N/A</v>
      </c>
      <c r="BJ271" s="66" t="e">
        <f>VLOOKUP($A271,'S50'!$C:$BQ,52,0)</f>
        <v>#N/A</v>
      </c>
      <c r="BK271" s="66" t="e">
        <f>VLOOKUP($A271,'S50'!$C:$BQ,59,0)</f>
        <v>#N/A</v>
      </c>
      <c r="BL271" s="66" t="e">
        <f>VLOOKUP($A271,'S50'!$C:$BQ,60,0)</f>
        <v>#N/A</v>
      </c>
    </row>
    <row r="272" spans="1:64" x14ac:dyDescent="0.2">
      <c r="A272" s="57" t="s">
        <v>346</v>
      </c>
      <c r="B272" s="58">
        <f>VLOOKUP($A272,'S0 remplacer avec S44'!$C:$BQ,32,0)</f>
        <v>474.15</v>
      </c>
      <c r="C272" s="58">
        <f>VLOOKUP($A272,'S0 remplacer avec S44'!$C:$BQ,39,0)</f>
        <v>73</v>
      </c>
      <c r="D272" s="58">
        <f>VLOOKUP($A272,'S0 remplacer avec S44'!$C:$BQ,40,0)</f>
        <v>182</v>
      </c>
      <c r="E272" s="58">
        <f>VLOOKUP($A272,'S0 remplacer avec S44'!$C:$BQ,22,0)</f>
        <v>4102.5174299999999</v>
      </c>
      <c r="F272" s="66">
        <f>VLOOKUP($A272,'S0 remplacer avec S44'!$C:$BQ,29,0)</f>
        <v>869</v>
      </c>
      <c r="G272" s="66">
        <f>VLOOKUP($A272,'S0 remplacer avec S44'!$C:$BQ,30,0)</f>
        <v>1864</v>
      </c>
      <c r="H272" s="66">
        <f>VLOOKUP($A272,'S0 remplacer avec S44'!$C:$BQ,52,0)</f>
        <v>535.79999999999995</v>
      </c>
      <c r="I272" s="66">
        <f>VLOOKUP($A272,'S0 remplacer avec S44'!$C:$BQ,59,0)</f>
        <v>0</v>
      </c>
      <c r="J272" s="66">
        <f>VLOOKUP($A272,'S0 remplacer avec S44'!$C:$BQ,60,0)</f>
        <v>0</v>
      </c>
      <c r="K272" s="58">
        <f>VLOOKUP($A272,'S45'!$C:$BQ,32,0)</f>
        <v>478.65</v>
      </c>
      <c r="L272" s="58">
        <f>VLOOKUP($A272,'S45'!$C:$BQ,39,0)</f>
        <v>68</v>
      </c>
      <c r="M272" s="58">
        <f>VLOOKUP($A272,'S45'!$C:$BQ,40,0)</f>
        <v>178</v>
      </c>
      <c r="N272" s="58">
        <f>VLOOKUP($A272,'S45'!$C:$BQ,22,0)</f>
        <v>4195.5075200000001</v>
      </c>
      <c r="O272" s="66">
        <f>VLOOKUP($A272,'S45'!$C:$BQ,29,0)</f>
        <v>776</v>
      </c>
      <c r="P272" s="66">
        <f>VLOOKUP($A272,'S45'!$C:$BQ,30,0)</f>
        <v>1771</v>
      </c>
      <c r="Q272" s="66">
        <f>VLOOKUP($A272,'S45'!$C:$BQ,52,0)</f>
        <v>549.79999999999995</v>
      </c>
      <c r="R272" s="66">
        <f>VLOOKUP($A272,'S45'!$C:$BQ,59,0)</f>
        <v>0</v>
      </c>
      <c r="S272" s="66">
        <f>VLOOKUP($A272,'S45'!$C:$BQ,60,0)</f>
        <v>0</v>
      </c>
      <c r="T272" s="58">
        <f>VLOOKUP($A272,'S46'!$C:$BQ,32,0)</f>
        <v>483.65</v>
      </c>
      <c r="U272" s="58">
        <f>VLOOKUP($A272,'S46'!$C:$BQ,39,0)</f>
        <v>63</v>
      </c>
      <c r="V272" s="58">
        <f>VLOOKUP($A272,'S46'!$C:$BQ,40,0)</f>
        <v>173</v>
      </c>
      <c r="W272" s="58">
        <f>VLOOKUP($A272,'S46'!$C:$BQ,22,0)</f>
        <v>4197.3262699999996</v>
      </c>
      <c r="X272" s="66">
        <f>VLOOKUP($A272,'S46'!$C:$BQ,29,0)</f>
        <v>775</v>
      </c>
      <c r="Y272" s="66">
        <f>VLOOKUP($A272,'S46'!$C:$BQ,30,0)</f>
        <v>1769</v>
      </c>
      <c r="Z272" s="66">
        <f>VLOOKUP($A272,'S46'!$C:$BQ,52,0)</f>
        <v>558.79999999999995</v>
      </c>
      <c r="AA272" s="66">
        <f>VLOOKUP($A272,'S46'!$C:$BQ,59,0)</f>
        <v>0</v>
      </c>
      <c r="AB272" s="66">
        <f>VLOOKUP($A272,'S46'!$C:$BQ,60,0)</f>
        <v>0</v>
      </c>
      <c r="AC272" s="58" t="e">
        <f>VLOOKUP($A272,'S47'!$C:$BQ,32,0)</f>
        <v>#N/A</v>
      </c>
      <c r="AD272" s="58" t="e">
        <f>VLOOKUP($A272,'S47'!$C:$BQ,39,0)</f>
        <v>#N/A</v>
      </c>
      <c r="AE272" s="58" t="e">
        <f>VLOOKUP($A272,'S47'!$C:$BQ,40,0)</f>
        <v>#N/A</v>
      </c>
      <c r="AF272" s="58" t="e">
        <f>VLOOKUP($A272,'S47'!$C:$BQ,22,0)</f>
        <v>#N/A</v>
      </c>
      <c r="AG272" s="66" t="e">
        <f>VLOOKUP($A272,'S47'!$C:$BQ,29,0)</f>
        <v>#N/A</v>
      </c>
      <c r="AH272" s="66" t="e">
        <f>VLOOKUP($A272,'S47'!$C:$BQ,30,0)</f>
        <v>#N/A</v>
      </c>
      <c r="AI272" s="66" t="e">
        <f>VLOOKUP($A272,'S47'!$C:$BQ,52,0)</f>
        <v>#N/A</v>
      </c>
      <c r="AJ272" s="66" t="e">
        <f>VLOOKUP($A272,'S47'!$C:$BQ,59,0)</f>
        <v>#N/A</v>
      </c>
      <c r="AK272" s="66" t="e">
        <f>VLOOKUP($A272,'S47'!$C:$BQ,60,0)</f>
        <v>#N/A</v>
      </c>
      <c r="AL272" s="58" t="e">
        <f>VLOOKUP($A272,'S48'!$C:$BQ,32,0)</f>
        <v>#N/A</v>
      </c>
      <c r="AM272" s="58" t="e">
        <f>VLOOKUP($A272,'S48'!$C:$BQ,39,0)</f>
        <v>#N/A</v>
      </c>
      <c r="AN272" s="58" t="e">
        <f>VLOOKUP($A272,'S48'!$C:$BQ,40,0)</f>
        <v>#N/A</v>
      </c>
      <c r="AO272" s="58" t="e">
        <f>VLOOKUP($A272,'S48'!$C:$BQ,22,0)</f>
        <v>#N/A</v>
      </c>
      <c r="AP272" s="66" t="e">
        <f>VLOOKUP($A272,'S48'!$C:$BQ,29,0)</f>
        <v>#N/A</v>
      </c>
      <c r="AQ272" s="66" t="e">
        <f>VLOOKUP($A272,'S48'!$C:$BQ,30,0)</f>
        <v>#N/A</v>
      </c>
      <c r="AR272" s="66" t="e">
        <f>VLOOKUP($A272,'S48'!$C:$BQ,52,0)</f>
        <v>#N/A</v>
      </c>
      <c r="AS272" s="66" t="e">
        <f>VLOOKUP($A272,'S48'!$C:$BQ,59,0)</f>
        <v>#N/A</v>
      </c>
      <c r="AT272" s="66" t="e">
        <f>VLOOKUP($A272,'S48'!$C:$BQ,60,0)</f>
        <v>#N/A</v>
      </c>
      <c r="AU272" s="58" t="e">
        <f>VLOOKUP($A272,'S49'!$C:$BQ,32,0)</f>
        <v>#N/A</v>
      </c>
      <c r="AV272" s="58" t="e">
        <f>VLOOKUP($A272,'S49'!$C:$BQ,39,0)</f>
        <v>#N/A</v>
      </c>
      <c r="AW272" s="58" t="e">
        <f>VLOOKUP($A272,'S49'!$C:$BQ,40,0)</f>
        <v>#N/A</v>
      </c>
      <c r="AX272" s="58" t="e">
        <f>VLOOKUP($A272,'S49'!$C:$BQ,22,0)</f>
        <v>#N/A</v>
      </c>
      <c r="AY272" s="66" t="e">
        <f>VLOOKUP($A272,'S49'!$C:$BQ,29,0)</f>
        <v>#N/A</v>
      </c>
      <c r="AZ272" s="66" t="e">
        <f>VLOOKUP($A272,'S49'!$C:$BQ,30,0)</f>
        <v>#N/A</v>
      </c>
      <c r="BA272" s="66" t="e">
        <f>VLOOKUP($A272,'S49'!$C:$BQ,52,0)</f>
        <v>#N/A</v>
      </c>
      <c r="BB272" s="66" t="e">
        <f>VLOOKUP($A272,'S49'!$C:$BQ,59,0)</f>
        <v>#N/A</v>
      </c>
      <c r="BC272" s="66" t="e">
        <f>VLOOKUP($A272,'S49'!$C:$BQ,60,0)</f>
        <v>#N/A</v>
      </c>
      <c r="BD272" s="58" t="e">
        <f>VLOOKUP($A272,'S50'!$C:$BQ,32,0)</f>
        <v>#N/A</v>
      </c>
      <c r="BE272" s="58" t="e">
        <f>VLOOKUP($A272,'S50'!$C:$BQ,39,0)</f>
        <v>#N/A</v>
      </c>
      <c r="BF272" s="58" t="e">
        <f>VLOOKUP($A272,'S50'!$C:$BQ,40,0)</f>
        <v>#N/A</v>
      </c>
      <c r="BG272" s="58" t="e">
        <f>VLOOKUP($A272,'S50'!$C:$BQ,22,0)</f>
        <v>#N/A</v>
      </c>
      <c r="BH272" s="66" t="e">
        <f>VLOOKUP($A272,'S50'!$C:$BQ,29,0)</f>
        <v>#N/A</v>
      </c>
      <c r="BI272" s="66" t="e">
        <f>VLOOKUP($A272,'S50'!$C:$BQ,30,0)</f>
        <v>#N/A</v>
      </c>
      <c r="BJ272" s="66" t="e">
        <f>VLOOKUP($A272,'S50'!$C:$BQ,52,0)</f>
        <v>#N/A</v>
      </c>
      <c r="BK272" s="66" t="e">
        <f>VLOOKUP($A272,'S50'!$C:$BQ,59,0)</f>
        <v>#N/A</v>
      </c>
      <c r="BL272" s="66" t="e">
        <f>VLOOKUP($A272,'S50'!$C:$BQ,60,0)</f>
        <v>#N/A</v>
      </c>
    </row>
    <row r="273" spans="1:64" x14ac:dyDescent="0.2">
      <c r="A273" s="57" t="s">
        <v>347</v>
      </c>
      <c r="B273" s="58">
        <f>VLOOKUP($A273,'S0 remplacer avec S44'!$C:$BQ,32,0)</f>
        <v>101.7</v>
      </c>
      <c r="C273" s="58">
        <f>VLOOKUP($A273,'S0 remplacer avec S44'!$C:$BQ,39,0)</f>
        <v>18</v>
      </c>
      <c r="D273" s="58">
        <f>VLOOKUP($A273,'S0 remplacer avec S44'!$C:$BQ,40,0)</f>
        <v>42</v>
      </c>
      <c r="E273" s="58">
        <f>VLOOKUP($A273,'S0 remplacer avec S44'!$C:$BQ,22,0)</f>
        <v>967.91809499999999</v>
      </c>
      <c r="F273" s="66">
        <f>VLOOKUP($A273,'S0 remplacer avec S44'!$C:$BQ,29,0)</f>
        <v>121</v>
      </c>
      <c r="G273" s="66">
        <f>VLOOKUP($A273,'S0 remplacer avec S44'!$C:$BQ,30,0)</f>
        <v>338</v>
      </c>
      <c r="H273" s="66">
        <f>VLOOKUP($A273,'S0 remplacer avec S44'!$C:$BQ,52,0)</f>
        <v>83.4</v>
      </c>
      <c r="I273" s="66">
        <f>VLOOKUP($A273,'S0 remplacer avec S44'!$C:$BQ,59,0)</f>
        <v>0</v>
      </c>
      <c r="J273" s="66">
        <f>VLOOKUP($A273,'S0 remplacer avec S44'!$C:$BQ,60,0)</f>
        <v>0</v>
      </c>
      <c r="K273" s="58">
        <f>VLOOKUP($A273,'S45'!$C:$BQ,32,0)</f>
        <v>107.7</v>
      </c>
      <c r="L273" s="58">
        <f>VLOOKUP($A273,'S45'!$C:$BQ,39,0)</f>
        <v>12</v>
      </c>
      <c r="M273" s="58">
        <f>VLOOKUP($A273,'S45'!$C:$BQ,40,0)</f>
        <v>36</v>
      </c>
      <c r="N273" s="58">
        <f>VLOOKUP($A273,'S45'!$C:$BQ,22,0)</f>
        <v>969.03443500000003</v>
      </c>
      <c r="O273" s="66">
        <f>VLOOKUP($A273,'S45'!$C:$BQ,29,0)</f>
        <v>120</v>
      </c>
      <c r="P273" s="66">
        <f>VLOOKUP($A273,'S45'!$C:$BQ,30,0)</f>
        <v>337</v>
      </c>
      <c r="Q273" s="66">
        <f>VLOOKUP($A273,'S45'!$C:$BQ,52,0)</f>
        <v>83.4</v>
      </c>
      <c r="R273" s="66">
        <f>VLOOKUP($A273,'S45'!$C:$BQ,59,0)</f>
        <v>0</v>
      </c>
      <c r="S273" s="66">
        <f>VLOOKUP($A273,'S45'!$C:$BQ,60,0)</f>
        <v>0</v>
      </c>
      <c r="T273" s="58">
        <f>VLOOKUP($A273,'S46'!$C:$BQ,32,0)</f>
        <v>106.2</v>
      </c>
      <c r="U273" s="58">
        <f>VLOOKUP($A273,'S46'!$C:$BQ,39,0)</f>
        <v>14</v>
      </c>
      <c r="V273" s="58">
        <f>VLOOKUP($A273,'S46'!$C:$BQ,40,0)</f>
        <v>38</v>
      </c>
      <c r="W273" s="58">
        <f>VLOOKUP($A273,'S46'!$C:$BQ,22,0)</f>
        <v>967.31460500000003</v>
      </c>
      <c r="X273" s="66">
        <f>VLOOKUP($A273,'S46'!$C:$BQ,29,0)</f>
        <v>121</v>
      </c>
      <c r="Y273" s="66">
        <f>VLOOKUP($A273,'S46'!$C:$BQ,30,0)</f>
        <v>339</v>
      </c>
      <c r="Z273" s="66">
        <f>VLOOKUP($A273,'S46'!$C:$BQ,52,0)</f>
        <v>83.4</v>
      </c>
      <c r="AA273" s="66">
        <f>VLOOKUP($A273,'S46'!$C:$BQ,59,0)</f>
        <v>0</v>
      </c>
      <c r="AB273" s="66">
        <f>VLOOKUP($A273,'S46'!$C:$BQ,60,0)</f>
        <v>0</v>
      </c>
      <c r="AC273" s="58" t="e">
        <f>VLOOKUP($A273,'S47'!$C:$BQ,32,0)</f>
        <v>#N/A</v>
      </c>
      <c r="AD273" s="58" t="e">
        <f>VLOOKUP($A273,'S47'!$C:$BQ,39,0)</f>
        <v>#N/A</v>
      </c>
      <c r="AE273" s="58" t="e">
        <f>VLOOKUP($A273,'S47'!$C:$BQ,40,0)</f>
        <v>#N/A</v>
      </c>
      <c r="AF273" s="58" t="e">
        <f>VLOOKUP($A273,'S47'!$C:$BQ,22,0)</f>
        <v>#N/A</v>
      </c>
      <c r="AG273" s="66" t="e">
        <f>VLOOKUP($A273,'S47'!$C:$BQ,29,0)</f>
        <v>#N/A</v>
      </c>
      <c r="AH273" s="66" t="e">
        <f>VLOOKUP($A273,'S47'!$C:$BQ,30,0)</f>
        <v>#N/A</v>
      </c>
      <c r="AI273" s="66" t="e">
        <f>VLOOKUP($A273,'S47'!$C:$BQ,52,0)</f>
        <v>#N/A</v>
      </c>
      <c r="AJ273" s="66" t="e">
        <f>VLOOKUP($A273,'S47'!$C:$BQ,59,0)</f>
        <v>#N/A</v>
      </c>
      <c r="AK273" s="66" t="e">
        <f>VLOOKUP($A273,'S47'!$C:$BQ,60,0)</f>
        <v>#N/A</v>
      </c>
      <c r="AL273" s="58" t="e">
        <f>VLOOKUP($A273,'S48'!$C:$BQ,32,0)</f>
        <v>#N/A</v>
      </c>
      <c r="AM273" s="58" t="e">
        <f>VLOOKUP($A273,'S48'!$C:$BQ,39,0)</f>
        <v>#N/A</v>
      </c>
      <c r="AN273" s="58" t="e">
        <f>VLOOKUP($A273,'S48'!$C:$BQ,40,0)</f>
        <v>#N/A</v>
      </c>
      <c r="AO273" s="58" t="e">
        <f>VLOOKUP($A273,'S48'!$C:$BQ,22,0)</f>
        <v>#N/A</v>
      </c>
      <c r="AP273" s="66" t="e">
        <f>VLOOKUP($A273,'S48'!$C:$BQ,29,0)</f>
        <v>#N/A</v>
      </c>
      <c r="AQ273" s="66" t="e">
        <f>VLOOKUP($A273,'S48'!$C:$BQ,30,0)</f>
        <v>#N/A</v>
      </c>
      <c r="AR273" s="66" t="e">
        <f>VLOOKUP($A273,'S48'!$C:$BQ,52,0)</f>
        <v>#N/A</v>
      </c>
      <c r="AS273" s="66" t="e">
        <f>VLOOKUP($A273,'S48'!$C:$BQ,59,0)</f>
        <v>#N/A</v>
      </c>
      <c r="AT273" s="66" t="e">
        <f>VLOOKUP($A273,'S48'!$C:$BQ,60,0)</f>
        <v>#N/A</v>
      </c>
      <c r="AU273" s="58" t="e">
        <f>VLOOKUP($A273,'S49'!$C:$BQ,32,0)</f>
        <v>#N/A</v>
      </c>
      <c r="AV273" s="58" t="e">
        <f>VLOOKUP($A273,'S49'!$C:$BQ,39,0)</f>
        <v>#N/A</v>
      </c>
      <c r="AW273" s="58" t="e">
        <f>VLOOKUP($A273,'S49'!$C:$BQ,40,0)</f>
        <v>#N/A</v>
      </c>
      <c r="AX273" s="58" t="e">
        <f>VLOOKUP($A273,'S49'!$C:$BQ,22,0)</f>
        <v>#N/A</v>
      </c>
      <c r="AY273" s="66" t="e">
        <f>VLOOKUP($A273,'S49'!$C:$BQ,29,0)</f>
        <v>#N/A</v>
      </c>
      <c r="AZ273" s="66" t="e">
        <f>VLOOKUP($A273,'S49'!$C:$BQ,30,0)</f>
        <v>#N/A</v>
      </c>
      <c r="BA273" s="66" t="e">
        <f>VLOOKUP($A273,'S49'!$C:$BQ,52,0)</f>
        <v>#N/A</v>
      </c>
      <c r="BB273" s="66" t="e">
        <f>VLOOKUP($A273,'S49'!$C:$BQ,59,0)</f>
        <v>#N/A</v>
      </c>
      <c r="BC273" s="66" t="e">
        <f>VLOOKUP($A273,'S49'!$C:$BQ,60,0)</f>
        <v>#N/A</v>
      </c>
      <c r="BD273" s="58" t="e">
        <f>VLOOKUP($A273,'S50'!$C:$BQ,32,0)</f>
        <v>#N/A</v>
      </c>
      <c r="BE273" s="58" t="e">
        <f>VLOOKUP($A273,'S50'!$C:$BQ,39,0)</f>
        <v>#N/A</v>
      </c>
      <c r="BF273" s="58" t="e">
        <f>VLOOKUP($A273,'S50'!$C:$BQ,40,0)</f>
        <v>#N/A</v>
      </c>
      <c r="BG273" s="58" t="e">
        <f>VLOOKUP($A273,'S50'!$C:$BQ,22,0)</f>
        <v>#N/A</v>
      </c>
      <c r="BH273" s="66" t="e">
        <f>VLOOKUP($A273,'S50'!$C:$BQ,29,0)</f>
        <v>#N/A</v>
      </c>
      <c r="BI273" s="66" t="e">
        <f>VLOOKUP($A273,'S50'!$C:$BQ,30,0)</f>
        <v>#N/A</v>
      </c>
      <c r="BJ273" s="66" t="e">
        <f>VLOOKUP($A273,'S50'!$C:$BQ,52,0)</f>
        <v>#N/A</v>
      </c>
      <c r="BK273" s="66" t="e">
        <f>VLOOKUP($A273,'S50'!$C:$BQ,59,0)</f>
        <v>#N/A</v>
      </c>
      <c r="BL273" s="66" t="e">
        <f>VLOOKUP($A273,'S50'!$C:$BQ,60,0)</f>
        <v>#N/A</v>
      </c>
    </row>
    <row r="274" spans="1:64" x14ac:dyDescent="0.2">
      <c r="A274" s="57" t="s">
        <v>348</v>
      </c>
      <c r="B274" s="58">
        <f>VLOOKUP($A274,'S0 remplacer avec S44'!$C:$BQ,32,0)</f>
        <v>140.80000000000001</v>
      </c>
      <c r="C274" s="58">
        <f>VLOOKUP($A274,'S0 remplacer avec S44'!$C:$BQ,39,0)</f>
        <v>0</v>
      </c>
      <c r="D274" s="58">
        <f>VLOOKUP($A274,'S0 remplacer avec S44'!$C:$BQ,40,0)</f>
        <v>0</v>
      </c>
      <c r="E274" s="58">
        <f>VLOOKUP($A274,'S0 remplacer avec S44'!$C:$BQ,22,0)</f>
        <v>1735.7796249999999</v>
      </c>
      <c r="F274" s="66">
        <f>VLOOKUP($A274,'S0 remplacer avec S44'!$C:$BQ,29,0)</f>
        <v>0</v>
      </c>
      <c r="G274" s="66">
        <f>VLOOKUP($A274,'S0 remplacer avec S44'!$C:$BQ,30,0)</f>
        <v>0</v>
      </c>
      <c r="H274" s="66">
        <f>VLOOKUP($A274,'S0 remplacer avec S44'!$C:$BQ,52,0)</f>
        <v>105.8</v>
      </c>
      <c r="I274" s="66">
        <f>VLOOKUP($A274,'S0 remplacer avec S44'!$C:$BQ,59,0)</f>
        <v>0</v>
      </c>
      <c r="J274" s="66">
        <f>VLOOKUP($A274,'S0 remplacer avec S44'!$C:$BQ,60,0)</f>
        <v>0</v>
      </c>
      <c r="K274" s="58">
        <f>VLOOKUP($A274,'S45'!$C:$BQ,32,0)</f>
        <v>141.80000000000001</v>
      </c>
      <c r="L274" s="58">
        <f>VLOOKUP($A274,'S45'!$C:$BQ,39,0)</f>
        <v>0</v>
      </c>
      <c r="M274" s="58">
        <f>VLOOKUP($A274,'S45'!$C:$BQ,40,0)</f>
        <v>0</v>
      </c>
      <c r="N274" s="58">
        <f>VLOOKUP($A274,'S45'!$C:$BQ,22,0)</f>
        <v>1600.6143750000001</v>
      </c>
      <c r="O274" s="66">
        <f>VLOOKUP($A274,'S45'!$C:$BQ,29,0)</f>
        <v>0</v>
      </c>
      <c r="P274" s="66">
        <f>VLOOKUP($A274,'S45'!$C:$BQ,30,0)</f>
        <v>0</v>
      </c>
      <c r="Q274" s="66">
        <f>VLOOKUP($A274,'S45'!$C:$BQ,52,0)</f>
        <v>107.8</v>
      </c>
      <c r="R274" s="66">
        <f>VLOOKUP($A274,'S45'!$C:$BQ,59,0)</f>
        <v>0</v>
      </c>
      <c r="S274" s="66">
        <f>VLOOKUP($A274,'S45'!$C:$BQ,60,0)</f>
        <v>0</v>
      </c>
      <c r="T274" s="58">
        <f>VLOOKUP($A274,'S46'!$C:$BQ,32,0)</f>
        <v>142.80000000000001</v>
      </c>
      <c r="U274" s="58">
        <f>VLOOKUP($A274,'S46'!$C:$BQ,39,0)</f>
        <v>0</v>
      </c>
      <c r="V274" s="58">
        <f>VLOOKUP($A274,'S46'!$C:$BQ,40,0)</f>
        <v>0</v>
      </c>
      <c r="W274" s="58">
        <f>VLOOKUP($A274,'S46'!$C:$BQ,22,0)</f>
        <v>1601.1507449999999</v>
      </c>
      <c r="X274" s="66">
        <f>VLOOKUP($A274,'S46'!$C:$BQ,29,0)</f>
        <v>0</v>
      </c>
      <c r="Y274" s="66">
        <f>VLOOKUP($A274,'S46'!$C:$BQ,30,0)</f>
        <v>0</v>
      </c>
      <c r="Z274" s="66">
        <f>VLOOKUP($A274,'S46'!$C:$BQ,52,0)</f>
        <v>107.8</v>
      </c>
      <c r="AA274" s="66">
        <f>VLOOKUP($A274,'S46'!$C:$BQ,59,0)</f>
        <v>0</v>
      </c>
      <c r="AB274" s="66">
        <f>VLOOKUP($A274,'S46'!$C:$BQ,60,0)</f>
        <v>0</v>
      </c>
      <c r="AC274" s="58" t="e">
        <f>VLOOKUP($A274,'S47'!$C:$BQ,32,0)</f>
        <v>#N/A</v>
      </c>
      <c r="AD274" s="58" t="e">
        <f>VLOOKUP($A274,'S47'!$C:$BQ,39,0)</f>
        <v>#N/A</v>
      </c>
      <c r="AE274" s="58" t="e">
        <f>VLOOKUP($A274,'S47'!$C:$BQ,40,0)</f>
        <v>#N/A</v>
      </c>
      <c r="AF274" s="58" t="e">
        <f>VLOOKUP($A274,'S47'!$C:$BQ,22,0)</f>
        <v>#N/A</v>
      </c>
      <c r="AG274" s="66" t="e">
        <f>VLOOKUP($A274,'S47'!$C:$BQ,29,0)</f>
        <v>#N/A</v>
      </c>
      <c r="AH274" s="66" t="e">
        <f>VLOOKUP($A274,'S47'!$C:$BQ,30,0)</f>
        <v>#N/A</v>
      </c>
      <c r="AI274" s="66" t="e">
        <f>VLOOKUP($A274,'S47'!$C:$BQ,52,0)</f>
        <v>#N/A</v>
      </c>
      <c r="AJ274" s="66" t="e">
        <f>VLOOKUP($A274,'S47'!$C:$BQ,59,0)</f>
        <v>#N/A</v>
      </c>
      <c r="AK274" s="66" t="e">
        <f>VLOOKUP($A274,'S47'!$C:$BQ,60,0)</f>
        <v>#N/A</v>
      </c>
      <c r="AL274" s="58" t="e">
        <f>VLOOKUP($A274,'S48'!$C:$BQ,32,0)</f>
        <v>#N/A</v>
      </c>
      <c r="AM274" s="58" t="e">
        <f>VLOOKUP($A274,'S48'!$C:$BQ,39,0)</f>
        <v>#N/A</v>
      </c>
      <c r="AN274" s="58" t="e">
        <f>VLOOKUP($A274,'S48'!$C:$BQ,40,0)</f>
        <v>#N/A</v>
      </c>
      <c r="AO274" s="58" t="e">
        <f>VLOOKUP($A274,'S48'!$C:$BQ,22,0)</f>
        <v>#N/A</v>
      </c>
      <c r="AP274" s="66" t="e">
        <f>VLOOKUP($A274,'S48'!$C:$BQ,29,0)</f>
        <v>#N/A</v>
      </c>
      <c r="AQ274" s="66" t="e">
        <f>VLOOKUP($A274,'S48'!$C:$BQ,30,0)</f>
        <v>#N/A</v>
      </c>
      <c r="AR274" s="66" t="e">
        <f>VLOOKUP($A274,'S48'!$C:$BQ,52,0)</f>
        <v>#N/A</v>
      </c>
      <c r="AS274" s="66" t="e">
        <f>VLOOKUP($A274,'S48'!$C:$BQ,59,0)</f>
        <v>#N/A</v>
      </c>
      <c r="AT274" s="66" t="e">
        <f>VLOOKUP($A274,'S48'!$C:$BQ,60,0)</f>
        <v>#N/A</v>
      </c>
      <c r="AU274" s="58" t="e">
        <f>VLOOKUP($A274,'S49'!$C:$BQ,32,0)</f>
        <v>#N/A</v>
      </c>
      <c r="AV274" s="58" t="e">
        <f>VLOOKUP($A274,'S49'!$C:$BQ,39,0)</f>
        <v>#N/A</v>
      </c>
      <c r="AW274" s="58" t="e">
        <f>VLOOKUP($A274,'S49'!$C:$BQ,40,0)</f>
        <v>#N/A</v>
      </c>
      <c r="AX274" s="58" t="e">
        <f>VLOOKUP($A274,'S49'!$C:$BQ,22,0)</f>
        <v>#N/A</v>
      </c>
      <c r="AY274" s="66" t="e">
        <f>VLOOKUP($A274,'S49'!$C:$BQ,29,0)</f>
        <v>#N/A</v>
      </c>
      <c r="AZ274" s="66" t="e">
        <f>VLOOKUP($A274,'S49'!$C:$BQ,30,0)</f>
        <v>#N/A</v>
      </c>
      <c r="BA274" s="66" t="e">
        <f>VLOOKUP($A274,'S49'!$C:$BQ,52,0)</f>
        <v>#N/A</v>
      </c>
      <c r="BB274" s="66" t="e">
        <f>VLOOKUP($A274,'S49'!$C:$BQ,59,0)</f>
        <v>#N/A</v>
      </c>
      <c r="BC274" s="66" t="e">
        <f>VLOOKUP($A274,'S49'!$C:$BQ,60,0)</f>
        <v>#N/A</v>
      </c>
      <c r="BD274" s="58" t="e">
        <f>VLOOKUP($A274,'S50'!$C:$BQ,32,0)</f>
        <v>#N/A</v>
      </c>
      <c r="BE274" s="58" t="e">
        <f>VLOOKUP($A274,'S50'!$C:$BQ,39,0)</f>
        <v>#N/A</v>
      </c>
      <c r="BF274" s="58" t="e">
        <f>VLOOKUP($A274,'S50'!$C:$BQ,40,0)</f>
        <v>#N/A</v>
      </c>
      <c r="BG274" s="58" t="e">
        <f>VLOOKUP($A274,'S50'!$C:$BQ,22,0)</f>
        <v>#N/A</v>
      </c>
      <c r="BH274" s="66" t="e">
        <f>VLOOKUP($A274,'S50'!$C:$BQ,29,0)</f>
        <v>#N/A</v>
      </c>
      <c r="BI274" s="66" t="e">
        <f>VLOOKUP($A274,'S50'!$C:$BQ,30,0)</f>
        <v>#N/A</v>
      </c>
      <c r="BJ274" s="66" t="e">
        <f>VLOOKUP($A274,'S50'!$C:$BQ,52,0)</f>
        <v>#N/A</v>
      </c>
      <c r="BK274" s="66" t="e">
        <f>VLOOKUP($A274,'S50'!$C:$BQ,59,0)</f>
        <v>#N/A</v>
      </c>
      <c r="BL274" s="66" t="e">
        <f>VLOOKUP($A274,'S50'!$C:$BQ,60,0)</f>
        <v>#N/A</v>
      </c>
    </row>
    <row r="275" spans="1:64" x14ac:dyDescent="0.2">
      <c r="A275" s="57" t="s">
        <v>349</v>
      </c>
      <c r="B275" s="58">
        <f>VLOOKUP($A275,'S0 remplacer avec S44'!$C:$BQ,32,0)</f>
        <v>153.5</v>
      </c>
      <c r="C275" s="58">
        <f>VLOOKUP($A275,'S0 remplacer avec S44'!$C:$BQ,39,0)</f>
        <v>103</v>
      </c>
      <c r="D275" s="58">
        <f>VLOOKUP($A275,'S0 remplacer avec S44'!$C:$BQ,40,0)</f>
        <v>154</v>
      </c>
      <c r="E275" s="58">
        <f>VLOOKUP($A275,'S0 remplacer avec S44'!$C:$BQ,22,0)</f>
        <v>1478.75477</v>
      </c>
      <c r="F275" s="66">
        <f>VLOOKUP($A275,'S0 remplacer avec S44'!$C:$BQ,29,0)</f>
        <v>851</v>
      </c>
      <c r="G275" s="66">
        <f>VLOOKUP($A275,'S0 remplacer avec S44'!$C:$BQ,30,0)</f>
        <v>1317</v>
      </c>
      <c r="H275" s="66">
        <f>VLOOKUP($A275,'S0 remplacer avec S44'!$C:$BQ,52,0)</f>
        <v>140.4</v>
      </c>
      <c r="I275" s="66">
        <f>VLOOKUP($A275,'S0 remplacer avec S44'!$C:$BQ,59,0)</f>
        <v>0</v>
      </c>
      <c r="J275" s="66">
        <f>VLOOKUP($A275,'S0 remplacer avec S44'!$C:$BQ,60,0)</f>
        <v>16</v>
      </c>
      <c r="K275" s="58">
        <f>VLOOKUP($A275,'S45'!$C:$BQ,32,0)</f>
        <v>154</v>
      </c>
      <c r="L275" s="58">
        <f>VLOOKUP($A275,'S45'!$C:$BQ,39,0)</f>
        <v>103</v>
      </c>
      <c r="M275" s="58">
        <f>VLOOKUP($A275,'S45'!$C:$BQ,40,0)</f>
        <v>154</v>
      </c>
      <c r="N275" s="58">
        <f>VLOOKUP($A275,'S45'!$C:$BQ,22,0)</f>
        <v>1494.5814800000001</v>
      </c>
      <c r="O275" s="66">
        <f>VLOOKUP($A275,'S45'!$C:$BQ,29,0)</f>
        <v>835</v>
      </c>
      <c r="P275" s="66">
        <f>VLOOKUP($A275,'S45'!$C:$BQ,30,0)</f>
        <v>1301</v>
      </c>
      <c r="Q275" s="66">
        <f>VLOOKUP($A275,'S45'!$C:$BQ,52,0)</f>
        <v>141.4</v>
      </c>
      <c r="R275" s="66">
        <f>VLOOKUP($A275,'S45'!$C:$BQ,59,0)</f>
        <v>0</v>
      </c>
      <c r="S275" s="66">
        <f>VLOOKUP($A275,'S45'!$C:$BQ,60,0)</f>
        <v>15</v>
      </c>
      <c r="T275" s="58">
        <f>VLOOKUP($A275,'S46'!$C:$BQ,32,0)</f>
        <v>155.5</v>
      </c>
      <c r="U275" s="58">
        <f>VLOOKUP($A275,'S46'!$C:$BQ,39,0)</f>
        <v>101</v>
      </c>
      <c r="V275" s="58">
        <f>VLOOKUP($A275,'S46'!$C:$BQ,40,0)</f>
        <v>152</v>
      </c>
      <c r="W275" s="58">
        <f>VLOOKUP($A275,'S46'!$C:$BQ,22,0)</f>
        <v>1494.8112000000001</v>
      </c>
      <c r="X275" s="66">
        <f>VLOOKUP($A275,'S46'!$C:$BQ,29,0)</f>
        <v>835</v>
      </c>
      <c r="Y275" s="66">
        <f>VLOOKUP($A275,'S46'!$C:$BQ,30,0)</f>
        <v>1301</v>
      </c>
      <c r="Z275" s="66">
        <f>VLOOKUP($A275,'S46'!$C:$BQ,52,0)</f>
        <v>144.4</v>
      </c>
      <c r="AA275" s="66">
        <f>VLOOKUP($A275,'S46'!$C:$BQ,59,0)</f>
        <v>0</v>
      </c>
      <c r="AB275" s="66">
        <f>VLOOKUP($A275,'S46'!$C:$BQ,60,0)</f>
        <v>12</v>
      </c>
      <c r="AC275" s="58" t="e">
        <f>VLOOKUP($A275,'S47'!$C:$BQ,32,0)</f>
        <v>#N/A</v>
      </c>
      <c r="AD275" s="58" t="e">
        <f>VLOOKUP($A275,'S47'!$C:$BQ,39,0)</f>
        <v>#N/A</v>
      </c>
      <c r="AE275" s="58" t="e">
        <f>VLOOKUP($A275,'S47'!$C:$BQ,40,0)</f>
        <v>#N/A</v>
      </c>
      <c r="AF275" s="58" t="e">
        <f>VLOOKUP($A275,'S47'!$C:$BQ,22,0)</f>
        <v>#N/A</v>
      </c>
      <c r="AG275" s="66" t="e">
        <f>VLOOKUP($A275,'S47'!$C:$BQ,29,0)</f>
        <v>#N/A</v>
      </c>
      <c r="AH275" s="66" t="e">
        <f>VLOOKUP($A275,'S47'!$C:$BQ,30,0)</f>
        <v>#N/A</v>
      </c>
      <c r="AI275" s="66" t="e">
        <f>VLOOKUP($A275,'S47'!$C:$BQ,52,0)</f>
        <v>#N/A</v>
      </c>
      <c r="AJ275" s="66" t="e">
        <f>VLOOKUP($A275,'S47'!$C:$BQ,59,0)</f>
        <v>#N/A</v>
      </c>
      <c r="AK275" s="66" t="e">
        <f>VLOOKUP($A275,'S47'!$C:$BQ,60,0)</f>
        <v>#N/A</v>
      </c>
      <c r="AL275" s="58" t="e">
        <f>VLOOKUP($A275,'S48'!$C:$BQ,32,0)</f>
        <v>#N/A</v>
      </c>
      <c r="AM275" s="58" t="e">
        <f>VLOOKUP($A275,'S48'!$C:$BQ,39,0)</f>
        <v>#N/A</v>
      </c>
      <c r="AN275" s="58" t="e">
        <f>VLOOKUP($A275,'S48'!$C:$BQ,40,0)</f>
        <v>#N/A</v>
      </c>
      <c r="AO275" s="58" t="e">
        <f>VLOOKUP($A275,'S48'!$C:$BQ,22,0)</f>
        <v>#N/A</v>
      </c>
      <c r="AP275" s="66" t="e">
        <f>VLOOKUP($A275,'S48'!$C:$BQ,29,0)</f>
        <v>#N/A</v>
      </c>
      <c r="AQ275" s="66" t="e">
        <f>VLOOKUP($A275,'S48'!$C:$BQ,30,0)</f>
        <v>#N/A</v>
      </c>
      <c r="AR275" s="66" t="e">
        <f>VLOOKUP($A275,'S48'!$C:$BQ,52,0)</f>
        <v>#N/A</v>
      </c>
      <c r="AS275" s="66" t="e">
        <f>VLOOKUP($A275,'S48'!$C:$BQ,59,0)</f>
        <v>#N/A</v>
      </c>
      <c r="AT275" s="66" t="e">
        <f>VLOOKUP($A275,'S48'!$C:$BQ,60,0)</f>
        <v>#N/A</v>
      </c>
      <c r="AU275" s="58" t="e">
        <f>VLOOKUP($A275,'S49'!$C:$BQ,32,0)</f>
        <v>#N/A</v>
      </c>
      <c r="AV275" s="58" t="e">
        <f>VLOOKUP($A275,'S49'!$C:$BQ,39,0)</f>
        <v>#N/A</v>
      </c>
      <c r="AW275" s="58" t="e">
        <f>VLOOKUP($A275,'S49'!$C:$BQ,40,0)</f>
        <v>#N/A</v>
      </c>
      <c r="AX275" s="58" t="e">
        <f>VLOOKUP($A275,'S49'!$C:$BQ,22,0)</f>
        <v>#N/A</v>
      </c>
      <c r="AY275" s="66" t="e">
        <f>VLOOKUP($A275,'S49'!$C:$BQ,29,0)</f>
        <v>#N/A</v>
      </c>
      <c r="AZ275" s="66" t="e">
        <f>VLOOKUP($A275,'S49'!$C:$BQ,30,0)</f>
        <v>#N/A</v>
      </c>
      <c r="BA275" s="66" t="e">
        <f>VLOOKUP($A275,'S49'!$C:$BQ,52,0)</f>
        <v>#N/A</v>
      </c>
      <c r="BB275" s="66" t="e">
        <f>VLOOKUP($A275,'S49'!$C:$BQ,59,0)</f>
        <v>#N/A</v>
      </c>
      <c r="BC275" s="66" t="e">
        <f>VLOOKUP($A275,'S49'!$C:$BQ,60,0)</f>
        <v>#N/A</v>
      </c>
      <c r="BD275" s="58" t="e">
        <f>VLOOKUP($A275,'S50'!$C:$BQ,32,0)</f>
        <v>#N/A</v>
      </c>
      <c r="BE275" s="58" t="e">
        <f>VLOOKUP($A275,'S50'!$C:$BQ,39,0)</f>
        <v>#N/A</v>
      </c>
      <c r="BF275" s="58" t="e">
        <f>VLOOKUP($A275,'S50'!$C:$BQ,40,0)</f>
        <v>#N/A</v>
      </c>
      <c r="BG275" s="58" t="e">
        <f>VLOOKUP($A275,'S50'!$C:$BQ,22,0)</f>
        <v>#N/A</v>
      </c>
      <c r="BH275" s="66" t="e">
        <f>VLOOKUP($A275,'S50'!$C:$BQ,29,0)</f>
        <v>#N/A</v>
      </c>
      <c r="BI275" s="66" t="e">
        <f>VLOOKUP($A275,'S50'!$C:$BQ,30,0)</f>
        <v>#N/A</v>
      </c>
      <c r="BJ275" s="66" t="e">
        <f>VLOOKUP($A275,'S50'!$C:$BQ,52,0)</f>
        <v>#N/A</v>
      </c>
      <c r="BK275" s="66" t="e">
        <f>VLOOKUP($A275,'S50'!$C:$BQ,59,0)</f>
        <v>#N/A</v>
      </c>
      <c r="BL275" s="66" t="e">
        <f>VLOOKUP($A275,'S50'!$C:$BQ,60,0)</f>
        <v>#N/A</v>
      </c>
    </row>
    <row r="276" spans="1:64" x14ac:dyDescent="0.2">
      <c r="A276" s="57" t="s">
        <v>350</v>
      </c>
      <c r="B276" s="58">
        <f>VLOOKUP($A276,'S0 remplacer avec S44'!$C:$BQ,32,0)</f>
        <v>150.19999999999999</v>
      </c>
      <c r="C276" s="58">
        <f>VLOOKUP($A276,'S0 remplacer avec S44'!$C:$BQ,39,0)</f>
        <v>26</v>
      </c>
      <c r="D276" s="58">
        <f>VLOOKUP($A276,'S0 remplacer avec S44'!$C:$BQ,40,0)</f>
        <v>61</v>
      </c>
      <c r="E276" s="58">
        <f>VLOOKUP($A276,'S0 remplacer avec S44'!$C:$BQ,22,0)</f>
        <v>762.15051500000004</v>
      </c>
      <c r="F276" s="66">
        <f>VLOOKUP($A276,'S0 remplacer avec S44'!$C:$BQ,29,0)</f>
        <v>834</v>
      </c>
      <c r="G276" s="66">
        <f>VLOOKUP($A276,'S0 remplacer avec S44'!$C:$BQ,30,0)</f>
        <v>1153</v>
      </c>
      <c r="H276" s="66">
        <f>VLOOKUP($A276,'S0 remplacer avec S44'!$C:$BQ,52,0)</f>
        <v>81.8</v>
      </c>
      <c r="I276" s="66">
        <f>VLOOKUP($A276,'S0 remplacer avec S44'!$C:$BQ,59,0)</f>
        <v>8</v>
      </c>
      <c r="J276" s="66">
        <f>VLOOKUP($A276,'S0 remplacer avec S44'!$C:$BQ,60,0)</f>
        <v>26</v>
      </c>
      <c r="K276" s="58">
        <f>VLOOKUP($A276,'S45'!$C:$BQ,32,0)</f>
        <v>152.19999999999999</v>
      </c>
      <c r="L276" s="58">
        <f>VLOOKUP($A276,'S45'!$C:$BQ,39,0)</f>
        <v>24</v>
      </c>
      <c r="M276" s="58">
        <f>VLOOKUP($A276,'S45'!$C:$BQ,40,0)</f>
        <v>59</v>
      </c>
      <c r="N276" s="58">
        <f>VLOOKUP($A276,'S45'!$C:$BQ,22,0)</f>
        <v>762.80104500000004</v>
      </c>
      <c r="O276" s="66">
        <f>VLOOKUP($A276,'S45'!$C:$BQ,29,0)</f>
        <v>833</v>
      </c>
      <c r="P276" s="66">
        <f>VLOOKUP($A276,'S45'!$C:$BQ,30,0)</f>
        <v>1152</v>
      </c>
      <c r="Q276" s="66">
        <f>VLOOKUP($A276,'S45'!$C:$BQ,52,0)</f>
        <v>84.8</v>
      </c>
      <c r="R276" s="66">
        <f>VLOOKUP($A276,'S45'!$C:$BQ,59,0)</f>
        <v>5</v>
      </c>
      <c r="S276" s="66">
        <f>VLOOKUP($A276,'S45'!$C:$BQ,60,0)</f>
        <v>23</v>
      </c>
      <c r="T276" s="58">
        <f>VLOOKUP($A276,'S46'!$C:$BQ,32,0)</f>
        <v>152.19999999999999</v>
      </c>
      <c r="U276" s="58">
        <f>VLOOKUP($A276,'S46'!$C:$BQ,39,0)</f>
        <v>24</v>
      </c>
      <c r="V276" s="58">
        <f>VLOOKUP($A276,'S46'!$C:$BQ,40,0)</f>
        <v>59</v>
      </c>
      <c r="W276" s="58">
        <f>VLOOKUP($A276,'S46'!$C:$BQ,22,0)</f>
        <v>763.57512499999996</v>
      </c>
      <c r="X276" s="66">
        <f>VLOOKUP($A276,'S46'!$C:$BQ,29,0)</f>
        <v>832</v>
      </c>
      <c r="Y276" s="66">
        <f>VLOOKUP($A276,'S46'!$C:$BQ,30,0)</f>
        <v>1151</v>
      </c>
      <c r="Z276" s="66">
        <f>VLOOKUP($A276,'S46'!$C:$BQ,52,0)</f>
        <v>84.8</v>
      </c>
      <c r="AA276" s="66">
        <f>VLOOKUP($A276,'S46'!$C:$BQ,59,0)</f>
        <v>5</v>
      </c>
      <c r="AB276" s="66">
        <f>VLOOKUP($A276,'S46'!$C:$BQ,60,0)</f>
        <v>23</v>
      </c>
      <c r="AC276" s="58" t="e">
        <f>VLOOKUP($A276,'S47'!$C:$BQ,32,0)</f>
        <v>#N/A</v>
      </c>
      <c r="AD276" s="58" t="e">
        <f>VLOOKUP($A276,'S47'!$C:$BQ,39,0)</f>
        <v>#N/A</v>
      </c>
      <c r="AE276" s="58" t="e">
        <f>VLOOKUP($A276,'S47'!$C:$BQ,40,0)</f>
        <v>#N/A</v>
      </c>
      <c r="AF276" s="58" t="e">
        <f>VLOOKUP($A276,'S47'!$C:$BQ,22,0)</f>
        <v>#N/A</v>
      </c>
      <c r="AG276" s="66" t="e">
        <f>VLOOKUP($A276,'S47'!$C:$BQ,29,0)</f>
        <v>#N/A</v>
      </c>
      <c r="AH276" s="66" t="e">
        <f>VLOOKUP($A276,'S47'!$C:$BQ,30,0)</f>
        <v>#N/A</v>
      </c>
      <c r="AI276" s="66" t="e">
        <f>VLOOKUP($A276,'S47'!$C:$BQ,52,0)</f>
        <v>#N/A</v>
      </c>
      <c r="AJ276" s="66" t="e">
        <f>VLOOKUP($A276,'S47'!$C:$BQ,59,0)</f>
        <v>#N/A</v>
      </c>
      <c r="AK276" s="66" t="e">
        <f>VLOOKUP($A276,'S47'!$C:$BQ,60,0)</f>
        <v>#N/A</v>
      </c>
      <c r="AL276" s="58" t="e">
        <f>VLOOKUP($A276,'S48'!$C:$BQ,32,0)</f>
        <v>#N/A</v>
      </c>
      <c r="AM276" s="58" t="e">
        <f>VLOOKUP($A276,'S48'!$C:$BQ,39,0)</f>
        <v>#N/A</v>
      </c>
      <c r="AN276" s="58" t="e">
        <f>VLOOKUP($A276,'S48'!$C:$BQ,40,0)</f>
        <v>#N/A</v>
      </c>
      <c r="AO276" s="58" t="e">
        <f>VLOOKUP($A276,'S48'!$C:$BQ,22,0)</f>
        <v>#N/A</v>
      </c>
      <c r="AP276" s="66" t="e">
        <f>VLOOKUP($A276,'S48'!$C:$BQ,29,0)</f>
        <v>#N/A</v>
      </c>
      <c r="AQ276" s="66" t="e">
        <f>VLOOKUP($A276,'S48'!$C:$BQ,30,0)</f>
        <v>#N/A</v>
      </c>
      <c r="AR276" s="66" t="e">
        <f>VLOOKUP($A276,'S48'!$C:$BQ,52,0)</f>
        <v>#N/A</v>
      </c>
      <c r="AS276" s="66" t="e">
        <f>VLOOKUP($A276,'S48'!$C:$BQ,59,0)</f>
        <v>#N/A</v>
      </c>
      <c r="AT276" s="66" t="e">
        <f>VLOOKUP($A276,'S48'!$C:$BQ,60,0)</f>
        <v>#N/A</v>
      </c>
      <c r="AU276" s="58" t="e">
        <f>VLOOKUP($A276,'S49'!$C:$BQ,32,0)</f>
        <v>#N/A</v>
      </c>
      <c r="AV276" s="58" t="e">
        <f>VLOOKUP($A276,'S49'!$C:$BQ,39,0)</f>
        <v>#N/A</v>
      </c>
      <c r="AW276" s="58" t="e">
        <f>VLOOKUP($A276,'S49'!$C:$BQ,40,0)</f>
        <v>#N/A</v>
      </c>
      <c r="AX276" s="58" t="e">
        <f>VLOOKUP($A276,'S49'!$C:$BQ,22,0)</f>
        <v>#N/A</v>
      </c>
      <c r="AY276" s="66" t="e">
        <f>VLOOKUP($A276,'S49'!$C:$BQ,29,0)</f>
        <v>#N/A</v>
      </c>
      <c r="AZ276" s="66" t="e">
        <f>VLOOKUP($A276,'S49'!$C:$BQ,30,0)</f>
        <v>#N/A</v>
      </c>
      <c r="BA276" s="66" t="e">
        <f>VLOOKUP($A276,'S49'!$C:$BQ,52,0)</f>
        <v>#N/A</v>
      </c>
      <c r="BB276" s="66" t="e">
        <f>VLOOKUP($A276,'S49'!$C:$BQ,59,0)</f>
        <v>#N/A</v>
      </c>
      <c r="BC276" s="66" t="e">
        <f>VLOOKUP($A276,'S49'!$C:$BQ,60,0)</f>
        <v>#N/A</v>
      </c>
      <c r="BD276" s="58" t="e">
        <f>VLOOKUP($A276,'S50'!$C:$BQ,32,0)</f>
        <v>#N/A</v>
      </c>
      <c r="BE276" s="58" t="e">
        <f>VLOOKUP($A276,'S50'!$C:$BQ,39,0)</f>
        <v>#N/A</v>
      </c>
      <c r="BF276" s="58" t="e">
        <f>VLOOKUP($A276,'S50'!$C:$BQ,40,0)</f>
        <v>#N/A</v>
      </c>
      <c r="BG276" s="58" t="e">
        <f>VLOOKUP($A276,'S50'!$C:$BQ,22,0)</f>
        <v>#N/A</v>
      </c>
      <c r="BH276" s="66" t="e">
        <f>VLOOKUP($A276,'S50'!$C:$BQ,29,0)</f>
        <v>#N/A</v>
      </c>
      <c r="BI276" s="66" t="e">
        <f>VLOOKUP($A276,'S50'!$C:$BQ,30,0)</f>
        <v>#N/A</v>
      </c>
      <c r="BJ276" s="66" t="e">
        <f>VLOOKUP($A276,'S50'!$C:$BQ,52,0)</f>
        <v>#N/A</v>
      </c>
      <c r="BK276" s="66" t="e">
        <f>VLOOKUP($A276,'S50'!$C:$BQ,59,0)</f>
        <v>#N/A</v>
      </c>
      <c r="BL276" s="66" t="e">
        <f>VLOOKUP($A276,'S50'!$C:$BQ,60,0)</f>
        <v>#N/A</v>
      </c>
    </row>
    <row r="277" spans="1:64" x14ac:dyDescent="0.2">
      <c r="A277" s="57" t="s">
        <v>351</v>
      </c>
      <c r="B277" s="58">
        <f>VLOOKUP($A277,'S0 remplacer avec S44'!$C:$BQ,32,0)</f>
        <v>238.2</v>
      </c>
      <c r="C277" s="58">
        <f>VLOOKUP($A277,'S0 remplacer avec S44'!$C:$BQ,39,0)</f>
        <v>53</v>
      </c>
      <c r="D277" s="58">
        <f>VLOOKUP($A277,'S0 remplacer avec S44'!$C:$BQ,40,0)</f>
        <v>111</v>
      </c>
      <c r="E277" s="58">
        <f>VLOOKUP($A277,'S0 remplacer avec S44'!$C:$BQ,22,0)</f>
        <v>1691.20444</v>
      </c>
      <c r="F277" s="66">
        <f>VLOOKUP($A277,'S0 remplacer avec S44'!$C:$BQ,29,0)</f>
        <v>951</v>
      </c>
      <c r="G277" s="66">
        <f>VLOOKUP($A277,'S0 remplacer avec S44'!$C:$BQ,30,0)</f>
        <v>1479</v>
      </c>
      <c r="H277" s="66">
        <f>VLOOKUP($A277,'S0 remplacer avec S44'!$C:$BQ,52,0)</f>
        <v>133.19999999999999</v>
      </c>
      <c r="I277" s="66">
        <f>VLOOKUP($A277,'S0 remplacer avec S44'!$C:$BQ,59,0)</f>
        <v>15</v>
      </c>
      <c r="J277" s="66">
        <f>VLOOKUP($A277,'S0 remplacer avec S44'!$C:$BQ,60,0)</f>
        <v>44</v>
      </c>
      <c r="K277" s="58">
        <f>VLOOKUP($A277,'S45'!$C:$BQ,32,0)</f>
        <v>237.2</v>
      </c>
      <c r="L277" s="58">
        <f>VLOOKUP($A277,'S45'!$C:$BQ,39,0)</f>
        <v>54</v>
      </c>
      <c r="M277" s="58">
        <f>VLOOKUP($A277,'S45'!$C:$BQ,40,0)</f>
        <v>112</v>
      </c>
      <c r="N277" s="58">
        <f>VLOOKUP($A277,'S45'!$C:$BQ,22,0)</f>
        <v>1701.8544199999999</v>
      </c>
      <c r="O277" s="66">
        <f>VLOOKUP($A277,'S45'!$C:$BQ,29,0)</f>
        <v>940</v>
      </c>
      <c r="P277" s="66">
        <f>VLOOKUP($A277,'S45'!$C:$BQ,30,0)</f>
        <v>1468</v>
      </c>
      <c r="Q277" s="66">
        <f>VLOOKUP($A277,'S45'!$C:$BQ,52,0)</f>
        <v>137.19999999999999</v>
      </c>
      <c r="R277" s="66">
        <f>VLOOKUP($A277,'S45'!$C:$BQ,59,0)</f>
        <v>11</v>
      </c>
      <c r="S277" s="66">
        <f>VLOOKUP($A277,'S45'!$C:$BQ,60,0)</f>
        <v>40</v>
      </c>
      <c r="T277" s="58">
        <f>VLOOKUP($A277,'S46'!$C:$BQ,32,0)</f>
        <v>238.7</v>
      </c>
      <c r="U277" s="58">
        <f>VLOOKUP($A277,'S46'!$C:$BQ,39,0)</f>
        <v>52</v>
      </c>
      <c r="V277" s="58">
        <f>VLOOKUP($A277,'S46'!$C:$BQ,40,0)</f>
        <v>110</v>
      </c>
      <c r="W277" s="58">
        <f>VLOOKUP($A277,'S46'!$C:$BQ,22,0)</f>
        <v>1739.0672</v>
      </c>
      <c r="X277" s="66">
        <f>VLOOKUP($A277,'S46'!$C:$BQ,29,0)</f>
        <v>903</v>
      </c>
      <c r="Y277" s="66">
        <f>VLOOKUP($A277,'S46'!$C:$BQ,30,0)</f>
        <v>1431</v>
      </c>
      <c r="Z277" s="66">
        <f>VLOOKUP($A277,'S46'!$C:$BQ,52,0)</f>
        <v>141.19999999999999</v>
      </c>
      <c r="AA277" s="66">
        <f>VLOOKUP($A277,'S46'!$C:$BQ,59,0)</f>
        <v>7</v>
      </c>
      <c r="AB277" s="66">
        <f>VLOOKUP($A277,'S46'!$C:$BQ,60,0)</f>
        <v>36</v>
      </c>
      <c r="AC277" s="58" t="e">
        <f>VLOOKUP($A277,'S47'!$C:$BQ,32,0)</f>
        <v>#N/A</v>
      </c>
      <c r="AD277" s="58" t="e">
        <f>VLOOKUP($A277,'S47'!$C:$BQ,39,0)</f>
        <v>#N/A</v>
      </c>
      <c r="AE277" s="58" t="e">
        <f>VLOOKUP($A277,'S47'!$C:$BQ,40,0)</f>
        <v>#N/A</v>
      </c>
      <c r="AF277" s="58" t="e">
        <f>VLOOKUP($A277,'S47'!$C:$BQ,22,0)</f>
        <v>#N/A</v>
      </c>
      <c r="AG277" s="66" t="e">
        <f>VLOOKUP($A277,'S47'!$C:$BQ,29,0)</f>
        <v>#N/A</v>
      </c>
      <c r="AH277" s="66" t="e">
        <f>VLOOKUP($A277,'S47'!$C:$BQ,30,0)</f>
        <v>#N/A</v>
      </c>
      <c r="AI277" s="66" t="e">
        <f>VLOOKUP($A277,'S47'!$C:$BQ,52,0)</f>
        <v>#N/A</v>
      </c>
      <c r="AJ277" s="66" t="e">
        <f>VLOOKUP($A277,'S47'!$C:$BQ,59,0)</f>
        <v>#N/A</v>
      </c>
      <c r="AK277" s="66" t="e">
        <f>VLOOKUP($A277,'S47'!$C:$BQ,60,0)</f>
        <v>#N/A</v>
      </c>
      <c r="AL277" s="58" t="e">
        <f>VLOOKUP($A277,'S48'!$C:$BQ,32,0)</f>
        <v>#N/A</v>
      </c>
      <c r="AM277" s="58" t="e">
        <f>VLOOKUP($A277,'S48'!$C:$BQ,39,0)</f>
        <v>#N/A</v>
      </c>
      <c r="AN277" s="58" t="e">
        <f>VLOOKUP($A277,'S48'!$C:$BQ,40,0)</f>
        <v>#N/A</v>
      </c>
      <c r="AO277" s="58" t="e">
        <f>VLOOKUP($A277,'S48'!$C:$BQ,22,0)</f>
        <v>#N/A</v>
      </c>
      <c r="AP277" s="66" t="e">
        <f>VLOOKUP($A277,'S48'!$C:$BQ,29,0)</f>
        <v>#N/A</v>
      </c>
      <c r="AQ277" s="66" t="e">
        <f>VLOOKUP($A277,'S48'!$C:$BQ,30,0)</f>
        <v>#N/A</v>
      </c>
      <c r="AR277" s="66" t="e">
        <f>VLOOKUP($A277,'S48'!$C:$BQ,52,0)</f>
        <v>#N/A</v>
      </c>
      <c r="AS277" s="66" t="e">
        <f>VLOOKUP($A277,'S48'!$C:$BQ,59,0)</f>
        <v>#N/A</v>
      </c>
      <c r="AT277" s="66" t="e">
        <f>VLOOKUP($A277,'S48'!$C:$BQ,60,0)</f>
        <v>#N/A</v>
      </c>
      <c r="AU277" s="58" t="e">
        <f>VLOOKUP($A277,'S49'!$C:$BQ,32,0)</f>
        <v>#N/A</v>
      </c>
      <c r="AV277" s="58" t="e">
        <f>VLOOKUP($A277,'S49'!$C:$BQ,39,0)</f>
        <v>#N/A</v>
      </c>
      <c r="AW277" s="58" t="e">
        <f>VLOOKUP($A277,'S49'!$C:$BQ,40,0)</f>
        <v>#N/A</v>
      </c>
      <c r="AX277" s="58" t="e">
        <f>VLOOKUP($A277,'S49'!$C:$BQ,22,0)</f>
        <v>#N/A</v>
      </c>
      <c r="AY277" s="66" t="e">
        <f>VLOOKUP($A277,'S49'!$C:$BQ,29,0)</f>
        <v>#N/A</v>
      </c>
      <c r="AZ277" s="66" t="e">
        <f>VLOOKUP($A277,'S49'!$C:$BQ,30,0)</f>
        <v>#N/A</v>
      </c>
      <c r="BA277" s="66" t="e">
        <f>VLOOKUP($A277,'S49'!$C:$BQ,52,0)</f>
        <v>#N/A</v>
      </c>
      <c r="BB277" s="66" t="e">
        <f>VLOOKUP($A277,'S49'!$C:$BQ,59,0)</f>
        <v>#N/A</v>
      </c>
      <c r="BC277" s="66" t="e">
        <f>VLOOKUP($A277,'S49'!$C:$BQ,60,0)</f>
        <v>#N/A</v>
      </c>
      <c r="BD277" s="58" t="e">
        <f>VLOOKUP($A277,'S50'!$C:$BQ,32,0)</f>
        <v>#N/A</v>
      </c>
      <c r="BE277" s="58" t="e">
        <f>VLOOKUP($A277,'S50'!$C:$BQ,39,0)</f>
        <v>#N/A</v>
      </c>
      <c r="BF277" s="58" t="e">
        <f>VLOOKUP($A277,'S50'!$C:$BQ,40,0)</f>
        <v>#N/A</v>
      </c>
      <c r="BG277" s="58" t="e">
        <f>VLOOKUP($A277,'S50'!$C:$BQ,22,0)</f>
        <v>#N/A</v>
      </c>
      <c r="BH277" s="66" t="e">
        <f>VLOOKUP($A277,'S50'!$C:$BQ,29,0)</f>
        <v>#N/A</v>
      </c>
      <c r="BI277" s="66" t="e">
        <f>VLOOKUP($A277,'S50'!$C:$BQ,30,0)</f>
        <v>#N/A</v>
      </c>
      <c r="BJ277" s="66" t="e">
        <f>VLOOKUP($A277,'S50'!$C:$BQ,52,0)</f>
        <v>#N/A</v>
      </c>
      <c r="BK277" s="66" t="e">
        <f>VLOOKUP($A277,'S50'!$C:$BQ,59,0)</f>
        <v>#N/A</v>
      </c>
      <c r="BL277" s="66" t="e">
        <f>VLOOKUP($A277,'S50'!$C:$BQ,60,0)</f>
        <v>#N/A</v>
      </c>
    </row>
    <row r="278" spans="1:64" x14ac:dyDescent="0.2">
      <c r="A278" s="57" t="s">
        <v>352</v>
      </c>
      <c r="B278" s="58">
        <f>VLOOKUP($A278,'S0 remplacer avec S44'!$C:$BQ,32,0)</f>
        <v>169.95</v>
      </c>
      <c r="C278" s="58">
        <f>VLOOKUP($A278,'S0 remplacer avec S44'!$C:$BQ,39,0)</f>
        <v>121</v>
      </c>
      <c r="D278" s="58">
        <f>VLOOKUP($A278,'S0 remplacer avec S44'!$C:$BQ,40,0)</f>
        <v>180</v>
      </c>
      <c r="E278" s="58">
        <f>VLOOKUP($A278,'S0 remplacer avec S44'!$C:$BQ,22,0)</f>
        <v>2481.2841250000001</v>
      </c>
      <c r="F278" s="66">
        <f>VLOOKUP($A278,'S0 remplacer avec S44'!$C:$BQ,29,0)</f>
        <v>164</v>
      </c>
      <c r="G278" s="66">
        <f>VLOOKUP($A278,'S0 remplacer avec S44'!$C:$BQ,30,0)</f>
        <v>693</v>
      </c>
      <c r="H278" s="66">
        <f>VLOOKUP($A278,'S0 remplacer avec S44'!$C:$BQ,52,0)</f>
        <v>149.19999999999999</v>
      </c>
      <c r="I278" s="66">
        <f>VLOOKUP($A278,'S0 remplacer avec S44'!$C:$BQ,59,0)</f>
        <v>0</v>
      </c>
      <c r="J278" s="66">
        <f>VLOOKUP($A278,'S0 remplacer avec S44'!$C:$BQ,60,0)</f>
        <v>29</v>
      </c>
      <c r="K278" s="58">
        <f>VLOOKUP($A278,'S45'!$C:$BQ,32,0)</f>
        <v>169.45</v>
      </c>
      <c r="L278" s="58">
        <f>VLOOKUP($A278,'S45'!$C:$BQ,39,0)</f>
        <v>122</v>
      </c>
      <c r="M278" s="58">
        <f>VLOOKUP($A278,'S45'!$C:$BQ,40,0)</f>
        <v>180</v>
      </c>
      <c r="N278" s="58">
        <f>VLOOKUP($A278,'S45'!$C:$BQ,22,0)</f>
        <v>2502.050385</v>
      </c>
      <c r="O278" s="66">
        <f>VLOOKUP($A278,'S45'!$C:$BQ,29,0)</f>
        <v>144</v>
      </c>
      <c r="P278" s="66">
        <f>VLOOKUP($A278,'S45'!$C:$BQ,30,0)</f>
        <v>673</v>
      </c>
      <c r="Q278" s="66">
        <f>VLOOKUP($A278,'S45'!$C:$BQ,52,0)</f>
        <v>151.19999999999999</v>
      </c>
      <c r="R278" s="66">
        <f>VLOOKUP($A278,'S45'!$C:$BQ,59,0)</f>
        <v>0</v>
      </c>
      <c r="S278" s="66">
        <f>VLOOKUP($A278,'S45'!$C:$BQ,60,0)</f>
        <v>27</v>
      </c>
      <c r="T278" s="58">
        <f>VLOOKUP($A278,'S46'!$C:$BQ,32,0)</f>
        <v>170.95</v>
      </c>
      <c r="U278" s="58">
        <f>VLOOKUP($A278,'S46'!$C:$BQ,39,0)</f>
        <v>120</v>
      </c>
      <c r="V278" s="58">
        <f>VLOOKUP($A278,'S46'!$C:$BQ,40,0)</f>
        <v>179</v>
      </c>
      <c r="W278" s="58">
        <f>VLOOKUP($A278,'S46'!$C:$BQ,22,0)</f>
        <v>2503.9270550000001</v>
      </c>
      <c r="X278" s="66">
        <f>VLOOKUP($A278,'S46'!$C:$BQ,29,0)</f>
        <v>142</v>
      </c>
      <c r="Y278" s="66">
        <f>VLOOKUP($A278,'S46'!$C:$BQ,30,0)</f>
        <v>671</v>
      </c>
      <c r="Z278" s="66">
        <f>VLOOKUP($A278,'S46'!$C:$BQ,52,0)</f>
        <v>153.19999999999999</v>
      </c>
      <c r="AA278" s="66">
        <f>VLOOKUP($A278,'S46'!$C:$BQ,59,0)</f>
        <v>0</v>
      </c>
      <c r="AB278" s="66">
        <f>VLOOKUP($A278,'S46'!$C:$BQ,60,0)</f>
        <v>25</v>
      </c>
      <c r="AC278" s="58" t="e">
        <f>VLOOKUP($A278,'S47'!$C:$BQ,32,0)</f>
        <v>#N/A</v>
      </c>
      <c r="AD278" s="58" t="e">
        <f>VLOOKUP($A278,'S47'!$C:$BQ,39,0)</f>
        <v>#N/A</v>
      </c>
      <c r="AE278" s="58" t="e">
        <f>VLOOKUP($A278,'S47'!$C:$BQ,40,0)</f>
        <v>#N/A</v>
      </c>
      <c r="AF278" s="58" t="e">
        <f>VLOOKUP($A278,'S47'!$C:$BQ,22,0)</f>
        <v>#N/A</v>
      </c>
      <c r="AG278" s="66" t="e">
        <f>VLOOKUP($A278,'S47'!$C:$BQ,29,0)</f>
        <v>#N/A</v>
      </c>
      <c r="AH278" s="66" t="e">
        <f>VLOOKUP($A278,'S47'!$C:$BQ,30,0)</f>
        <v>#N/A</v>
      </c>
      <c r="AI278" s="66" t="e">
        <f>VLOOKUP($A278,'S47'!$C:$BQ,52,0)</f>
        <v>#N/A</v>
      </c>
      <c r="AJ278" s="66" t="e">
        <f>VLOOKUP($A278,'S47'!$C:$BQ,59,0)</f>
        <v>#N/A</v>
      </c>
      <c r="AK278" s="66" t="e">
        <f>VLOOKUP($A278,'S47'!$C:$BQ,60,0)</f>
        <v>#N/A</v>
      </c>
      <c r="AL278" s="58" t="e">
        <f>VLOOKUP($A278,'S48'!$C:$BQ,32,0)</f>
        <v>#N/A</v>
      </c>
      <c r="AM278" s="58" t="e">
        <f>VLOOKUP($A278,'S48'!$C:$BQ,39,0)</f>
        <v>#N/A</v>
      </c>
      <c r="AN278" s="58" t="e">
        <f>VLOOKUP($A278,'S48'!$C:$BQ,40,0)</f>
        <v>#N/A</v>
      </c>
      <c r="AO278" s="58" t="e">
        <f>VLOOKUP($A278,'S48'!$C:$BQ,22,0)</f>
        <v>#N/A</v>
      </c>
      <c r="AP278" s="66" t="e">
        <f>VLOOKUP($A278,'S48'!$C:$BQ,29,0)</f>
        <v>#N/A</v>
      </c>
      <c r="AQ278" s="66" t="e">
        <f>VLOOKUP($A278,'S48'!$C:$BQ,30,0)</f>
        <v>#N/A</v>
      </c>
      <c r="AR278" s="66" t="e">
        <f>VLOOKUP($A278,'S48'!$C:$BQ,52,0)</f>
        <v>#N/A</v>
      </c>
      <c r="AS278" s="66" t="e">
        <f>VLOOKUP($A278,'S48'!$C:$BQ,59,0)</f>
        <v>#N/A</v>
      </c>
      <c r="AT278" s="66" t="e">
        <f>VLOOKUP($A278,'S48'!$C:$BQ,60,0)</f>
        <v>#N/A</v>
      </c>
      <c r="AU278" s="58" t="e">
        <f>VLOOKUP($A278,'S49'!$C:$BQ,32,0)</f>
        <v>#N/A</v>
      </c>
      <c r="AV278" s="58" t="e">
        <f>VLOOKUP($A278,'S49'!$C:$BQ,39,0)</f>
        <v>#N/A</v>
      </c>
      <c r="AW278" s="58" t="e">
        <f>VLOOKUP($A278,'S49'!$C:$BQ,40,0)</f>
        <v>#N/A</v>
      </c>
      <c r="AX278" s="58" t="e">
        <f>VLOOKUP($A278,'S49'!$C:$BQ,22,0)</f>
        <v>#N/A</v>
      </c>
      <c r="AY278" s="66" t="e">
        <f>VLOOKUP($A278,'S49'!$C:$BQ,29,0)</f>
        <v>#N/A</v>
      </c>
      <c r="AZ278" s="66" t="e">
        <f>VLOOKUP($A278,'S49'!$C:$BQ,30,0)</f>
        <v>#N/A</v>
      </c>
      <c r="BA278" s="66" t="e">
        <f>VLOOKUP($A278,'S49'!$C:$BQ,52,0)</f>
        <v>#N/A</v>
      </c>
      <c r="BB278" s="66" t="e">
        <f>VLOOKUP($A278,'S49'!$C:$BQ,59,0)</f>
        <v>#N/A</v>
      </c>
      <c r="BC278" s="66" t="e">
        <f>VLOOKUP($A278,'S49'!$C:$BQ,60,0)</f>
        <v>#N/A</v>
      </c>
      <c r="BD278" s="58" t="e">
        <f>VLOOKUP($A278,'S50'!$C:$BQ,32,0)</f>
        <v>#N/A</v>
      </c>
      <c r="BE278" s="58" t="e">
        <f>VLOOKUP($A278,'S50'!$C:$BQ,39,0)</f>
        <v>#N/A</v>
      </c>
      <c r="BF278" s="58" t="e">
        <f>VLOOKUP($A278,'S50'!$C:$BQ,40,0)</f>
        <v>#N/A</v>
      </c>
      <c r="BG278" s="58" t="e">
        <f>VLOOKUP($A278,'S50'!$C:$BQ,22,0)</f>
        <v>#N/A</v>
      </c>
      <c r="BH278" s="66" t="e">
        <f>VLOOKUP($A278,'S50'!$C:$BQ,29,0)</f>
        <v>#N/A</v>
      </c>
      <c r="BI278" s="66" t="e">
        <f>VLOOKUP($A278,'S50'!$C:$BQ,30,0)</f>
        <v>#N/A</v>
      </c>
      <c r="BJ278" s="66" t="e">
        <f>VLOOKUP($A278,'S50'!$C:$BQ,52,0)</f>
        <v>#N/A</v>
      </c>
      <c r="BK278" s="66" t="e">
        <f>VLOOKUP($A278,'S50'!$C:$BQ,59,0)</f>
        <v>#N/A</v>
      </c>
      <c r="BL278" s="66" t="e">
        <f>VLOOKUP($A278,'S50'!$C:$BQ,60,0)</f>
        <v>#N/A</v>
      </c>
    </row>
    <row r="279" spans="1:64" x14ac:dyDescent="0.2">
      <c r="A279" s="57" t="s">
        <v>353</v>
      </c>
      <c r="B279" s="58">
        <f>VLOOKUP($A279,'S0 remplacer avec S44'!$C:$BQ,32,0)</f>
        <v>242.9</v>
      </c>
      <c r="C279" s="58">
        <f>VLOOKUP($A279,'S0 remplacer avec S44'!$C:$BQ,39,0)</f>
        <v>161</v>
      </c>
      <c r="D279" s="58">
        <f>VLOOKUP($A279,'S0 remplacer avec S44'!$C:$BQ,40,0)</f>
        <v>241</v>
      </c>
      <c r="E279" s="58">
        <f>VLOOKUP($A279,'S0 remplacer avec S44'!$C:$BQ,22,0)</f>
        <v>2497.36319</v>
      </c>
      <c r="F279" s="66">
        <f>VLOOKUP($A279,'S0 remplacer avec S44'!$C:$BQ,29,0)</f>
        <v>1169</v>
      </c>
      <c r="G279" s="66">
        <f>VLOOKUP($A279,'S0 remplacer avec S44'!$C:$BQ,30,0)</f>
        <v>1902</v>
      </c>
      <c r="H279" s="66">
        <f>VLOOKUP($A279,'S0 remplacer avec S44'!$C:$BQ,52,0)</f>
        <v>233.8</v>
      </c>
      <c r="I279" s="66">
        <f>VLOOKUP($A279,'S0 remplacer avec S44'!$C:$BQ,59,0)</f>
        <v>0</v>
      </c>
      <c r="J279" s="66">
        <f>VLOOKUP($A279,'S0 remplacer avec S44'!$C:$BQ,60,0)</f>
        <v>12</v>
      </c>
      <c r="K279" s="58">
        <f>VLOOKUP($A279,'S45'!$C:$BQ,32,0)</f>
        <v>247.9</v>
      </c>
      <c r="L279" s="58">
        <f>VLOOKUP($A279,'S45'!$C:$BQ,39,0)</f>
        <v>156</v>
      </c>
      <c r="M279" s="58">
        <f>VLOOKUP($A279,'S45'!$C:$BQ,40,0)</f>
        <v>236</v>
      </c>
      <c r="N279" s="58">
        <f>VLOOKUP($A279,'S45'!$C:$BQ,22,0)</f>
        <v>2570.0773899999999</v>
      </c>
      <c r="O279" s="66">
        <f>VLOOKUP($A279,'S45'!$C:$BQ,29,0)</f>
        <v>1097</v>
      </c>
      <c r="P279" s="66">
        <f>VLOOKUP($A279,'S45'!$C:$BQ,30,0)</f>
        <v>1830</v>
      </c>
      <c r="Q279" s="66">
        <f>VLOOKUP($A279,'S45'!$C:$BQ,52,0)</f>
        <v>241.8</v>
      </c>
      <c r="R279" s="66">
        <f>VLOOKUP($A279,'S45'!$C:$BQ,59,0)</f>
        <v>0</v>
      </c>
      <c r="S279" s="66">
        <f>VLOOKUP($A279,'S45'!$C:$BQ,60,0)</f>
        <v>4</v>
      </c>
      <c r="T279" s="58">
        <f>VLOOKUP($A279,'S46'!$C:$BQ,32,0)</f>
        <v>247.9</v>
      </c>
      <c r="U279" s="58">
        <f>VLOOKUP($A279,'S46'!$C:$BQ,39,0)</f>
        <v>156</v>
      </c>
      <c r="V279" s="58">
        <f>VLOOKUP($A279,'S46'!$C:$BQ,40,0)</f>
        <v>236</v>
      </c>
      <c r="W279" s="58">
        <f>VLOOKUP($A279,'S46'!$C:$BQ,22,0)</f>
        <v>2572.19038</v>
      </c>
      <c r="X279" s="66">
        <f>VLOOKUP($A279,'S46'!$C:$BQ,29,0)</f>
        <v>1094</v>
      </c>
      <c r="Y279" s="66">
        <f>VLOOKUP($A279,'S46'!$C:$BQ,30,0)</f>
        <v>1828</v>
      </c>
      <c r="Z279" s="66">
        <f>VLOOKUP($A279,'S46'!$C:$BQ,52,0)</f>
        <v>242.8</v>
      </c>
      <c r="AA279" s="66">
        <f>VLOOKUP($A279,'S46'!$C:$BQ,59,0)</f>
        <v>0</v>
      </c>
      <c r="AB279" s="66">
        <f>VLOOKUP($A279,'S46'!$C:$BQ,60,0)</f>
        <v>3</v>
      </c>
      <c r="AC279" s="58" t="e">
        <f>VLOOKUP($A279,'S47'!$C:$BQ,32,0)</f>
        <v>#N/A</v>
      </c>
      <c r="AD279" s="58" t="e">
        <f>VLOOKUP($A279,'S47'!$C:$BQ,39,0)</f>
        <v>#N/A</v>
      </c>
      <c r="AE279" s="58" t="e">
        <f>VLOOKUP($A279,'S47'!$C:$BQ,40,0)</f>
        <v>#N/A</v>
      </c>
      <c r="AF279" s="58" t="e">
        <f>VLOOKUP($A279,'S47'!$C:$BQ,22,0)</f>
        <v>#N/A</v>
      </c>
      <c r="AG279" s="66" t="e">
        <f>VLOOKUP($A279,'S47'!$C:$BQ,29,0)</f>
        <v>#N/A</v>
      </c>
      <c r="AH279" s="66" t="e">
        <f>VLOOKUP($A279,'S47'!$C:$BQ,30,0)</f>
        <v>#N/A</v>
      </c>
      <c r="AI279" s="66" t="e">
        <f>VLOOKUP($A279,'S47'!$C:$BQ,52,0)</f>
        <v>#N/A</v>
      </c>
      <c r="AJ279" s="66" t="e">
        <f>VLOOKUP($A279,'S47'!$C:$BQ,59,0)</f>
        <v>#N/A</v>
      </c>
      <c r="AK279" s="66" t="e">
        <f>VLOOKUP($A279,'S47'!$C:$BQ,60,0)</f>
        <v>#N/A</v>
      </c>
      <c r="AL279" s="58" t="e">
        <f>VLOOKUP($A279,'S48'!$C:$BQ,32,0)</f>
        <v>#N/A</v>
      </c>
      <c r="AM279" s="58" t="e">
        <f>VLOOKUP($A279,'S48'!$C:$BQ,39,0)</f>
        <v>#N/A</v>
      </c>
      <c r="AN279" s="58" t="e">
        <f>VLOOKUP($A279,'S48'!$C:$BQ,40,0)</f>
        <v>#N/A</v>
      </c>
      <c r="AO279" s="58" t="e">
        <f>VLOOKUP($A279,'S48'!$C:$BQ,22,0)</f>
        <v>#N/A</v>
      </c>
      <c r="AP279" s="66" t="e">
        <f>VLOOKUP($A279,'S48'!$C:$BQ,29,0)</f>
        <v>#N/A</v>
      </c>
      <c r="AQ279" s="66" t="e">
        <f>VLOOKUP($A279,'S48'!$C:$BQ,30,0)</f>
        <v>#N/A</v>
      </c>
      <c r="AR279" s="66" t="e">
        <f>VLOOKUP($A279,'S48'!$C:$BQ,52,0)</f>
        <v>#N/A</v>
      </c>
      <c r="AS279" s="66" t="e">
        <f>VLOOKUP($A279,'S48'!$C:$BQ,59,0)</f>
        <v>#N/A</v>
      </c>
      <c r="AT279" s="66" t="e">
        <f>VLOOKUP($A279,'S48'!$C:$BQ,60,0)</f>
        <v>#N/A</v>
      </c>
      <c r="AU279" s="58" t="e">
        <f>VLOOKUP($A279,'S49'!$C:$BQ,32,0)</f>
        <v>#N/A</v>
      </c>
      <c r="AV279" s="58" t="e">
        <f>VLOOKUP($A279,'S49'!$C:$BQ,39,0)</f>
        <v>#N/A</v>
      </c>
      <c r="AW279" s="58" t="e">
        <f>VLOOKUP($A279,'S49'!$C:$BQ,40,0)</f>
        <v>#N/A</v>
      </c>
      <c r="AX279" s="58" t="e">
        <f>VLOOKUP($A279,'S49'!$C:$BQ,22,0)</f>
        <v>#N/A</v>
      </c>
      <c r="AY279" s="66" t="e">
        <f>VLOOKUP($A279,'S49'!$C:$BQ,29,0)</f>
        <v>#N/A</v>
      </c>
      <c r="AZ279" s="66" t="e">
        <f>VLOOKUP($A279,'S49'!$C:$BQ,30,0)</f>
        <v>#N/A</v>
      </c>
      <c r="BA279" s="66" t="e">
        <f>VLOOKUP($A279,'S49'!$C:$BQ,52,0)</f>
        <v>#N/A</v>
      </c>
      <c r="BB279" s="66" t="e">
        <f>VLOOKUP($A279,'S49'!$C:$BQ,59,0)</f>
        <v>#N/A</v>
      </c>
      <c r="BC279" s="66" t="e">
        <f>VLOOKUP($A279,'S49'!$C:$BQ,60,0)</f>
        <v>#N/A</v>
      </c>
      <c r="BD279" s="58" t="e">
        <f>VLOOKUP($A279,'S50'!$C:$BQ,32,0)</f>
        <v>#N/A</v>
      </c>
      <c r="BE279" s="58" t="e">
        <f>VLOOKUP($A279,'S50'!$C:$BQ,39,0)</f>
        <v>#N/A</v>
      </c>
      <c r="BF279" s="58" t="e">
        <f>VLOOKUP($A279,'S50'!$C:$BQ,40,0)</f>
        <v>#N/A</v>
      </c>
      <c r="BG279" s="58" t="e">
        <f>VLOOKUP($A279,'S50'!$C:$BQ,22,0)</f>
        <v>#N/A</v>
      </c>
      <c r="BH279" s="66" t="e">
        <f>VLOOKUP($A279,'S50'!$C:$BQ,29,0)</f>
        <v>#N/A</v>
      </c>
      <c r="BI279" s="66" t="e">
        <f>VLOOKUP($A279,'S50'!$C:$BQ,30,0)</f>
        <v>#N/A</v>
      </c>
      <c r="BJ279" s="66" t="e">
        <f>VLOOKUP($A279,'S50'!$C:$BQ,52,0)</f>
        <v>#N/A</v>
      </c>
      <c r="BK279" s="66" t="e">
        <f>VLOOKUP($A279,'S50'!$C:$BQ,59,0)</f>
        <v>#N/A</v>
      </c>
      <c r="BL279" s="66" t="e">
        <f>VLOOKUP($A279,'S50'!$C:$BQ,60,0)</f>
        <v>#N/A</v>
      </c>
    </row>
    <row r="280" spans="1:64" x14ac:dyDescent="0.2">
      <c r="A280" s="57" t="s">
        <v>354</v>
      </c>
      <c r="B280" s="58">
        <f>VLOOKUP($A280,'S0 remplacer avec S44'!$C:$BQ,32,0)</f>
        <v>192.1</v>
      </c>
      <c r="C280" s="58">
        <f>VLOOKUP($A280,'S0 remplacer avec S44'!$C:$BQ,39,0)</f>
        <v>126</v>
      </c>
      <c r="D280" s="58">
        <f>VLOOKUP($A280,'S0 remplacer avec S44'!$C:$BQ,40,0)</f>
        <v>190</v>
      </c>
      <c r="E280" s="58">
        <f>VLOOKUP($A280,'S0 remplacer avec S44'!$C:$BQ,22,0)</f>
        <v>3063.7462500000001</v>
      </c>
      <c r="F280" s="66">
        <f>VLOOKUP($A280,'S0 remplacer avec S44'!$C:$BQ,29,0)</f>
        <v>0</v>
      </c>
      <c r="G280" s="66">
        <f>VLOOKUP($A280,'S0 remplacer avec S44'!$C:$BQ,30,0)</f>
        <v>405</v>
      </c>
      <c r="H280" s="66">
        <f>VLOOKUP($A280,'S0 remplacer avec S44'!$C:$BQ,52,0)</f>
        <v>182.2</v>
      </c>
      <c r="I280" s="66">
        <f>VLOOKUP($A280,'S0 remplacer avec S44'!$C:$BQ,59,0)</f>
        <v>0</v>
      </c>
      <c r="J280" s="66">
        <f>VLOOKUP($A280,'S0 remplacer avec S44'!$C:$BQ,60,0)</f>
        <v>12</v>
      </c>
      <c r="K280" s="58">
        <f>VLOOKUP($A280,'S45'!$C:$BQ,32,0)</f>
        <v>204.1</v>
      </c>
      <c r="L280" s="58">
        <f>VLOOKUP($A280,'S45'!$C:$BQ,39,0)</f>
        <v>114</v>
      </c>
      <c r="M280" s="58">
        <f>VLOOKUP($A280,'S45'!$C:$BQ,40,0)</f>
        <v>178</v>
      </c>
      <c r="N280" s="58">
        <f>VLOOKUP($A280,'S45'!$C:$BQ,22,0)</f>
        <v>3099.8050800000001</v>
      </c>
      <c r="O280" s="66">
        <f>VLOOKUP($A280,'S45'!$C:$BQ,29,0)</f>
        <v>0</v>
      </c>
      <c r="P280" s="66">
        <f>VLOOKUP($A280,'S45'!$C:$BQ,30,0)</f>
        <v>369</v>
      </c>
      <c r="Q280" s="66">
        <f>VLOOKUP($A280,'S45'!$C:$BQ,52,0)</f>
        <v>188.2</v>
      </c>
      <c r="R280" s="66">
        <f>VLOOKUP($A280,'S45'!$C:$BQ,59,0)</f>
        <v>0</v>
      </c>
      <c r="S280" s="66">
        <f>VLOOKUP($A280,'S45'!$C:$BQ,60,0)</f>
        <v>6</v>
      </c>
      <c r="T280" s="58">
        <f>VLOOKUP($A280,'S46'!$C:$BQ,32,0)</f>
        <v>204.1</v>
      </c>
      <c r="U280" s="58">
        <f>VLOOKUP($A280,'S46'!$C:$BQ,39,0)</f>
        <v>114</v>
      </c>
      <c r="V280" s="58">
        <f>VLOOKUP($A280,'S46'!$C:$BQ,40,0)</f>
        <v>178</v>
      </c>
      <c r="W280" s="58">
        <f>VLOOKUP($A280,'S46'!$C:$BQ,22,0)</f>
        <v>3109.9827300000002</v>
      </c>
      <c r="X280" s="66">
        <f>VLOOKUP($A280,'S46'!$C:$BQ,29,0)</f>
        <v>0</v>
      </c>
      <c r="Y280" s="66">
        <f>VLOOKUP($A280,'S46'!$C:$BQ,30,0)</f>
        <v>359</v>
      </c>
      <c r="Z280" s="66">
        <f>VLOOKUP($A280,'S46'!$C:$BQ,52,0)</f>
        <v>189.2</v>
      </c>
      <c r="AA280" s="66">
        <f>VLOOKUP($A280,'S46'!$C:$BQ,59,0)</f>
        <v>0</v>
      </c>
      <c r="AB280" s="66">
        <f>VLOOKUP($A280,'S46'!$C:$BQ,60,0)</f>
        <v>5</v>
      </c>
      <c r="AC280" s="58" t="e">
        <f>VLOOKUP($A280,'S47'!$C:$BQ,32,0)</f>
        <v>#N/A</v>
      </c>
      <c r="AD280" s="58" t="e">
        <f>VLOOKUP($A280,'S47'!$C:$BQ,39,0)</f>
        <v>#N/A</v>
      </c>
      <c r="AE280" s="58" t="e">
        <f>VLOOKUP($A280,'S47'!$C:$BQ,40,0)</f>
        <v>#N/A</v>
      </c>
      <c r="AF280" s="58" t="e">
        <f>VLOOKUP($A280,'S47'!$C:$BQ,22,0)</f>
        <v>#N/A</v>
      </c>
      <c r="AG280" s="66" t="e">
        <f>VLOOKUP($A280,'S47'!$C:$BQ,29,0)</f>
        <v>#N/A</v>
      </c>
      <c r="AH280" s="66" t="e">
        <f>VLOOKUP($A280,'S47'!$C:$BQ,30,0)</f>
        <v>#N/A</v>
      </c>
      <c r="AI280" s="66" t="e">
        <f>VLOOKUP($A280,'S47'!$C:$BQ,52,0)</f>
        <v>#N/A</v>
      </c>
      <c r="AJ280" s="66" t="e">
        <f>VLOOKUP($A280,'S47'!$C:$BQ,59,0)</f>
        <v>#N/A</v>
      </c>
      <c r="AK280" s="66" t="e">
        <f>VLOOKUP($A280,'S47'!$C:$BQ,60,0)</f>
        <v>#N/A</v>
      </c>
      <c r="AL280" s="58" t="e">
        <f>VLOOKUP($A280,'S48'!$C:$BQ,32,0)</f>
        <v>#N/A</v>
      </c>
      <c r="AM280" s="58" t="e">
        <f>VLOOKUP($A280,'S48'!$C:$BQ,39,0)</f>
        <v>#N/A</v>
      </c>
      <c r="AN280" s="58" t="e">
        <f>VLOOKUP($A280,'S48'!$C:$BQ,40,0)</f>
        <v>#N/A</v>
      </c>
      <c r="AO280" s="58" t="e">
        <f>VLOOKUP($A280,'S48'!$C:$BQ,22,0)</f>
        <v>#N/A</v>
      </c>
      <c r="AP280" s="66" t="e">
        <f>VLOOKUP($A280,'S48'!$C:$BQ,29,0)</f>
        <v>#N/A</v>
      </c>
      <c r="AQ280" s="66" t="e">
        <f>VLOOKUP($A280,'S48'!$C:$BQ,30,0)</f>
        <v>#N/A</v>
      </c>
      <c r="AR280" s="66" t="e">
        <f>VLOOKUP($A280,'S48'!$C:$BQ,52,0)</f>
        <v>#N/A</v>
      </c>
      <c r="AS280" s="66" t="e">
        <f>VLOOKUP($A280,'S48'!$C:$BQ,59,0)</f>
        <v>#N/A</v>
      </c>
      <c r="AT280" s="66" t="e">
        <f>VLOOKUP($A280,'S48'!$C:$BQ,60,0)</f>
        <v>#N/A</v>
      </c>
      <c r="AU280" s="58" t="e">
        <f>VLOOKUP($A280,'S49'!$C:$BQ,32,0)</f>
        <v>#N/A</v>
      </c>
      <c r="AV280" s="58" t="e">
        <f>VLOOKUP($A280,'S49'!$C:$BQ,39,0)</f>
        <v>#N/A</v>
      </c>
      <c r="AW280" s="58" t="e">
        <f>VLOOKUP($A280,'S49'!$C:$BQ,40,0)</f>
        <v>#N/A</v>
      </c>
      <c r="AX280" s="58" t="e">
        <f>VLOOKUP($A280,'S49'!$C:$BQ,22,0)</f>
        <v>#N/A</v>
      </c>
      <c r="AY280" s="66" t="e">
        <f>VLOOKUP($A280,'S49'!$C:$BQ,29,0)</f>
        <v>#N/A</v>
      </c>
      <c r="AZ280" s="66" t="e">
        <f>VLOOKUP($A280,'S49'!$C:$BQ,30,0)</f>
        <v>#N/A</v>
      </c>
      <c r="BA280" s="66" t="e">
        <f>VLOOKUP($A280,'S49'!$C:$BQ,52,0)</f>
        <v>#N/A</v>
      </c>
      <c r="BB280" s="66" t="e">
        <f>VLOOKUP($A280,'S49'!$C:$BQ,59,0)</f>
        <v>#N/A</v>
      </c>
      <c r="BC280" s="66" t="e">
        <f>VLOOKUP($A280,'S49'!$C:$BQ,60,0)</f>
        <v>#N/A</v>
      </c>
      <c r="BD280" s="58" t="e">
        <f>VLOOKUP($A280,'S50'!$C:$BQ,32,0)</f>
        <v>#N/A</v>
      </c>
      <c r="BE280" s="58" t="e">
        <f>VLOOKUP($A280,'S50'!$C:$BQ,39,0)</f>
        <v>#N/A</v>
      </c>
      <c r="BF280" s="58" t="e">
        <f>VLOOKUP($A280,'S50'!$C:$BQ,40,0)</f>
        <v>#N/A</v>
      </c>
      <c r="BG280" s="58" t="e">
        <f>VLOOKUP($A280,'S50'!$C:$BQ,22,0)</f>
        <v>#N/A</v>
      </c>
      <c r="BH280" s="66" t="e">
        <f>VLOOKUP($A280,'S50'!$C:$BQ,29,0)</f>
        <v>#N/A</v>
      </c>
      <c r="BI280" s="66" t="e">
        <f>VLOOKUP($A280,'S50'!$C:$BQ,30,0)</f>
        <v>#N/A</v>
      </c>
      <c r="BJ280" s="66" t="e">
        <f>VLOOKUP($A280,'S50'!$C:$BQ,52,0)</f>
        <v>#N/A</v>
      </c>
      <c r="BK280" s="66" t="e">
        <f>VLOOKUP($A280,'S50'!$C:$BQ,59,0)</f>
        <v>#N/A</v>
      </c>
      <c r="BL280" s="66" t="e">
        <f>VLOOKUP($A280,'S50'!$C:$BQ,60,0)</f>
        <v>#N/A</v>
      </c>
    </row>
    <row r="281" spans="1:64" x14ac:dyDescent="0.2">
      <c r="A281" s="57" t="s">
        <v>355</v>
      </c>
      <c r="B281" s="58">
        <f>VLOOKUP($A281,'S0 remplacer avec S44'!$C:$BQ,32,0)</f>
        <v>205.8</v>
      </c>
      <c r="C281" s="58">
        <f>VLOOKUP($A281,'S0 remplacer avec S44'!$C:$BQ,39,0)</f>
        <v>0</v>
      </c>
      <c r="D281" s="58">
        <f>VLOOKUP($A281,'S0 remplacer avec S44'!$C:$BQ,40,0)</f>
        <v>41</v>
      </c>
      <c r="E281" s="58">
        <f>VLOOKUP($A281,'S0 remplacer avec S44'!$C:$BQ,22,0)</f>
        <v>1763.1288999999999</v>
      </c>
      <c r="F281" s="66">
        <f>VLOOKUP($A281,'S0 remplacer avec S44'!$C:$BQ,29,0)</f>
        <v>107</v>
      </c>
      <c r="G281" s="66">
        <f>VLOOKUP($A281,'S0 remplacer avec S44'!$C:$BQ,30,0)</f>
        <v>481</v>
      </c>
      <c r="H281" s="66">
        <f>VLOOKUP($A281,'S0 remplacer avec S44'!$C:$BQ,52,0)</f>
        <v>122.2</v>
      </c>
      <c r="I281" s="66">
        <f>VLOOKUP($A281,'S0 remplacer avec S44'!$C:$BQ,59,0)</f>
        <v>0</v>
      </c>
      <c r="J281" s="66">
        <f>VLOOKUP($A281,'S0 remplacer avec S44'!$C:$BQ,60,0)</f>
        <v>4</v>
      </c>
      <c r="K281" s="58">
        <f>VLOOKUP($A281,'S45'!$C:$BQ,32,0)</f>
        <v>205.8</v>
      </c>
      <c r="L281" s="58">
        <f>VLOOKUP($A281,'S45'!$C:$BQ,39,0)</f>
        <v>0</v>
      </c>
      <c r="M281" s="58">
        <f>VLOOKUP($A281,'S45'!$C:$BQ,40,0)</f>
        <v>41</v>
      </c>
      <c r="N281" s="58">
        <f>VLOOKUP($A281,'S45'!$C:$BQ,22,0)</f>
        <v>1787.4983999999999</v>
      </c>
      <c r="O281" s="66">
        <f>VLOOKUP($A281,'S45'!$C:$BQ,29,0)</f>
        <v>83</v>
      </c>
      <c r="P281" s="66">
        <f>VLOOKUP($A281,'S45'!$C:$BQ,30,0)</f>
        <v>457</v>
      </c>
      <c r="Q281" s="66">
        <f>VLOOKUP($A281,'S45'!$C:$BQ,52,0)</f>
        <v>124.2</v>
      </c>
      <c r="R281" s="66">
        <f>VLOOKUP($A281,'S45'!$C:$BQ,59,0)</f>
        <v>0</v>
      </c>
      <c r="S281" s="66">
        <f>VLOOKUP($A281,'S45'!$C:$BQ,60,0)</f>
        <v>2</v>
      </c>
      <c r="T281" s="58">
        <f>VLOOKUP($A281,'S46'!$C:$BQ,32,0)</f>
        <v>204.8</v>
      </c>
      <c r="U281" s="58">
        <f>VLOOKUP($A281,'S46'!$C:$BQ,39,0)</f>
        <v>1</v>
      </c>
      <c r="V281" s="58">
        <f>VLOOKUP($A281,'S46'!$C:$BQ,40,0)</f>
        <v>42</v>
      </c>
      <c r="W281" s="58">
        <f>VLOOKUP($A281,'S46'!$C:$BQ,22,0)</f>
        <v>1788.1067599999999</v>
      </c>
      <c r="X281" s="66">
        <f>VLOOKUP($A281,'S46'!$C:$BQ,29,0)</f>
        <v>82</v>
      </c>
      <c r="Y281" s="66">
        <f>VLOOKUP($A281,'S46'!$C:$BQ,30,0)</f>
        <v>456</v>
      </c>
      <c r="Z281" s="66">
        <f>VLOOKUP($A281,'S46'!$C:$BQ,52,0)</f>
        <v>124.2</v>
      </c>
      <c r="AA281" s="66">
        <f>VLOOKUP($A281,'S46'!$C:$BQ,59,0)</f>
        <v>0</v>
      </c>
      <c r="AB281" s="66">
        <f>VLOOKUP($A281,'S46'!$C:$BQ,60,0)</f>
        <v>2</v>
      </c>
      <c r="AC281" s="58" t="e">
        <f>VLOOKUP($A281,'S47'!$C:$BQ,32,0)</f>
        <v>#N/A</v>
      </c>
      <c r="AD281" s="58" t="e">
        <f>VLOOKUP($A281,'S47'!$C:$BQ,39,0)</f>
        <v>#N/A</v>
      </c>
      <c r="AE281" s="58" t="e">
        <f>VLOOKUP($A281,'S47'!$C:$BQ,40,0)</f>
        <v>#N/A</v>
      </c>
      <c r="AF281" s="58" t="e">
        <f>VLOOKUP($A281,'S47'!$C:$BQ,22,0)</f>
        <v>#N/A</v>
      </c>
      <c r="AG281" s="66" t="e">
        <f>VLOOKUP($A281,'S47'!$C:$BQ,29,0)</f>
        <v>#N/A</v>
      </c>
      <c r="AH281" s="66" t="e">
        <f>VLOOKUP($A281,'S47'!$C:$BQ,30,0)</f>
        <v>#N/A</v>
      </c>
      <c r="AI281" s="66" t="e">
        <f>VLOOKUP($A281,'S47'!$C:$BQ,52,0)</f>
        <v>#N/A</v>
      </c>
      <c r="AJ281" s="66" t="e">
        <f>VLOOKUP($A281,'S47'!$C:$BQ,59,0)</f>
        <v>#N/A</v>
      </c>
      <c r="AK281" s="66" t="e">
        <f>VLOOKUP($A281,'S47'!$C:$BQ,60,0)</f>
        <v>#N/A</v>
      </c>
      <c r="AL281" s="58" t="e">
        <f>VLOOKUP($A281,'S48'!$C:$BQ,32,0)</f>
        <v>#N/A</v>
      </c>
      <c r="AM281" s="58" t="e">
        <f>VLOOKUP($A281,'S48'!$C:$BQ,39,0)</f>
        <v>#N/A</v>
      </c>
      <c r="AN281" s="58" t="e">
        <f>VLOOKUP($A281,'S48'!$C:$BQ,40,0)</f>
        <v>#N/A</v>
      </c>
      <c r="AO281" s="58" t="e">
        <f>VLOOKUP($A281,'S48'!$C:$BQ,22,0)</f>
        <v>#N/A</v>
      </c>
      <c r="AP281" s="66" t="e">
        <f>VLOOKUP($A281,'S48'!$C:$BQ,29,0)</f>
        <v>#N/A</v>
      </c>
      <c r="AQ281" s="66" t="e">
        <f>VLOOKUP($A281,'S48'!$C:$BQ,30,0)</f>
        <v>#N/A</v>
      </c>
      <c r="AR281" s="66" t="e">
        <f>VLOOKUP($A281,'S48'!$C:$BQ,52,0)</f>
        <v>#N/A</v>
      </c>
      <c r="AS281" s="66" t="e">
        <f>VLOOKUP($A281,'S48'!$C:$BQ,59,0)</f>
        <v>#N/A</v>
      </c>
      <c r="AT281" s="66" t="e">
        <f>VLOOKUP($A281,'S48'!$C:$BQ,60,0)</f>
        <v>#N/A</v>
      </c>
      <c r="AU281" s="58" t="e">
        <f>VLOOKUP($A281,'S49'!$C:$BQ,32,0)</f>
        <v>#N/A</v>
      </c>
      <c r="AV281" s="58" t="e">
        <f>VLOOKUP($A281,'S49'!$C:$BQ,39,0)</f>
        <v>#N/A</v>
      </c>
      <c r="AW281" s="58" t="e">
        <f>VLOOKUP($A281,'S49'!$C:$BQ,40,0)</f>
        <v>#N/A</v>
      </c>
      <c r="AX281" s="58" t="e">
        <f>VLOOKUP($A281,'S49'!$C:$BQ,22,0)</f>
        <v>#N/A</v>
      </c>
      <c r="AY281" s="66" t="e">
        <f>VLOOKUP($A281,'S49'!$C:$BQ,29,0)</f>
        <v>#N/A</v>
      </c>
      <c r="AZ281" s="66" t="e">
        <f>VLOOKUP($A281,'S49'!$C:$BQ,30,0)</f>
        <v>#N/A</v>
      </c>
      <c r="BA281" s="66" t="e">
        <f>VLOOKUP($A281,'S49'!$C:$BQ,52,0)</f>
        <v>#N/A</v>
      </c>
      <c r="BB281" s="66" t="e">
        <f>VLOOKUP($A281,'S49'!$C:$BQ,59,0)</f>
        <v>#N/A</v>
      </c>
      <c r="BC281" s="66" t="e">
        <f>VLOOKUP($A281,'S49'!$C:$BQ,60,0)</f>
        <v>#N/A</v>
      </c>
      <c r="BD281" s="58" t="e">
        <f>VLOOKUP($A281,'S50'!$C:$BQ,32,0)</f>
        <v>#N/A</v>
      </c>
      <c r="BE281" s="58" t="e">
        <f>VLOOKUP($A281,'S50'!$C:$BQ,39,0)</f>
        <v>#N/A</v>
      </c>
      <c r="BF281" s="58" t="e">
        <f>VLOOKUP($A281,'S50'!$C:$BQ,40,0)</f>
        <v>#N/A</v>
      </c>
      <c r="BG281" s="58" t="e">
        <f>VLOOKUP($A281,'S50'!$C:$BQ,22,0)</f>
        <v>#N/A</v>
      </c>
      <c r="BH281" s="66" t="e">
        <f>VLOOKUP($A281,'S50'!$C:$BQ,29,0)</f>
        <v>#N/A</v>
      </c>
      <c r="BI281" s="66" t="e">
        <f>VLOOKUP($A281,'S50'!$C:$BQ,30,0)</f>
        <v>#N/A</v>
      </c>
      <c r="BJ281" s="66" t="e">
        <f>VLOOKUP($A281,'S50'!$C:$BQ,52,0)</f>
        <v>#N/A</v>
      </c>
      <c r="BK281" s="66" t="e">
        <f>VLOOKUP($A281,'S50'!$C:$BQ,59,0)</f>
        <v>#N/A</v>
      </c>
      <c r="BL281" s="66" t="e">
        <f>VLOOKUP($A281,'S50'!$C:$BQ,60,0)</f>
        <v>#N/A</v>
      </c>
    </row>
    <row r="282" spans="1:64" x14ac:dyDescent="0.2">
      <c r="A282" s="57" t="s">
        <v>356</v>
      </c>
      <c r="B282" s="58">
        <f>VLOOKUP($A282,'S0 remplacer avec S44'!$C:$BQ,32,0)</f>
        <v>165.4</v>
      </c>
      <c r="C282" s="58">
        <f>VLOOKUP($A282,'S0 remplacer avec S44'!$C:$BQ,39,0)</f>
        <v>0</v>
      </c>
      <c r="D282" s="58">
        <f>VLOOKUP($A282,'S0 remplacer avec S44'!$C:$BQ,40,0)</f>
        <v>32</v>
      </c>
      <c r="E282" s="58">
        <f>VLOOKUP($A282,'S0 remplacer avec S44'!$C:$BQ,22,0)</f>
        <v>1860.5121549999999</v>
      </c>
      <c r="F282" s="66">
        <f>VLOOKUP($A282,'S0 remplacer avec S44'!$C:$BQ,29,0)</f>
        <v>0</v>
      </c>
      <c r="G282" s="66">
        <f>VLOOKUP($A282,'S0 remplacer avec S44'!$C:$BQ,30,0)</f>
        <v>0</v>
      </c>
      <c r="H282" s="66">
        <f>VLOOKUP($A282,'S0 remplacer avec S44'!$C:$BQ,52,0)</f>
        <v>117</v>
      </c>
      <c r="I282" s="66">
        <f>VLOOKUP($A282,'S0 remplacer avec S44'!$C:$BQ,59,0)</f>
        <v>0</v>
      </c>
      <c r="J282" s="66">
        <f>VLOOKUP($A282,'S0 remplacer avec S44'!$C:$BQ,60,0)</f>
        <v>0</v>
      </c>
      <c r="K282" s="58">
        <f>VLOOKUP($A282,'S45'!$C:$BQ,32,0)</f>
        <v>174.4</v>
      </c>
      <c r="L282" s="58">
        <f>VLOOKUP($A282,'S45'!$C:$BQ,39,0)</f>
        <v>0</v>
      </c>
      <c r="M282" s="58">
        <f>VLOOKUP($A282,'S45'!$C:$BQ,40,0)</f>
        <v>23</v>
      </c>
      <c r="N282" s="58">
        <f>VLOOKUP($A282,'S45'!$C:$BQ,22,0)</f>
        <v>1868.1955949999999</v>
      </c>
      <c r="O282" s="66">
        <f>VLOOKUP($A282,'S45'!$C:$BQ,29,0)</f>
        <v>0</v>
      </c>
      <c r="P282" s="66">
        <f>VLOOKUP($A282,'S45'!$C:$BQ,30,0)</f>
        <v>0</v>
      </c>
      <c r="Q282" s="66">
        <f>VLOOKUP($A282,'S45'!$C:$BQ,52,0)</f>
        <v>119</v>
      </c>
      <c r="R282" s="66">
        <f>VLOOKUP($A282,'S45'!$C:$BQ,59,0)</f>
        <v>0</v>
      </c>
      <c r="S282" s="66">
        <f>VLOOKUP($A282,'S45'!$C:$BQ,60,0)</f>
        <v>0</v>
      </c>
      <c r="T282" s="58">
        <f>VLOOKUP($A282,'S46'!$C:$BQ,32,0)</f>
        <v>175.4</v>
      </c>
      <c r="U282" s="58">
        <f>VLOOKUP($A282,'S46'!$C:$BQ,39,0)</f>
        <v>0</v>
      </c>
      <c r="V282" s="58">
        <f>VLOOKUP($A282,'S46'!$C:$BQ,40,0)</f>
        <v>22</v>
      </c>
      <c r="W282" s="58">
        <f>VLOOKUP($A282,'S46'!$C:$BQ,22,0)</f>
        <v>1870.4515550000001</v>
      </c>
      <c r="X282" s="66">
        <f>VLOOKUP($A282,'S46'!$C:$BQ,29,0)</f>
        <v>0</v>
      </c>
      <c r="Y282" s="66">
        <f>VLOOKUP($A282,'S46'!$C:$BQ,30,0)</f>
        <v>0</v>
      </c>
      <c r="Z282" s="66">
        <f>VLOOKUP($A282,'S46'!$C:$BQ,52,0)</f>
        <v>119</v>
      </c>
      <c r="AA282" s="66">
        <f>VLOOKUP($A282,'S46'!$C:$BQ,59,0)</f>
        <v>0</v>
      </c>
      <c r="AB282" s="66">
        <f>VLOOKUP($A282,'S46'!$C:$BQ,60,0)</f>
        <v>0</v>
      </c>
      <c r="AC282" s="58" t="e">
        <f>VLOOKUP($A282,'S47'!$C:$BQ,32,0)</f>
        <v>#N/A</v>
      </c>
      <c r="AD282" s="58" t="e">
        <f>VLOOKUP($A282,'S47'!$C:$BQ,39,0)</f>
        <v>#N/A</v>
      </c>
      <c r="AE282" s="58" t="e">
        <f>VLOOKUP($A282,'S47'!$C:$BQ,40,0)</f>
        <v>#N/A</v>
      </c>
      <c r="AF282" s="58" t="e">
        <f>VLOOKUP($A282,'S47'!$C:$BQ,22,0)</f>
        <v>#N/A</v>
      </c>
      <c r="AG282" s="66" t="e">
        <f>VLOOKUP($A282,'S47'!$C:$BQ,29,0)</f>
        <v>#N/A</v>
      </c>
      <c r="AH282" s="66" t="e">
        <f>VLOOKUP($A282,'S47'!$C:$BQ,30,0)</f>
        <v>#N/A</v>
      </c>
      <c r="AI282" s="66" t="e">
        <f>VLOOKUP($A282,'S47'!$C:$BQ,52,0)</f>
        <v>#N/A</v>
      </c>
      <c r="AJ282" s="66" t="e">
        <f>VLOOKUP($A282,'S47'!$C:$BQ,59,0)</f>
        <v>#N/A</v>
      </c>
      <c r="AK282" s="66" t="e">
        <f>VLOOKUP($A282,'S47'!$C:$BQ,60,0)</f>
        <v>#N/A</v>
      </c>
      <c r="AL282" s="58" t="e">
        <f>VLOOKUP($A282,'S48'!$C:$BQ,32,0)</f>
        <v>#N/A</v>
      </c>
      <c r="AM282" s="58" t="e">
        <f>VLOOKUP($A282,'S48'!$C:$BQ,39,0)</f>
        <v>#N/A</v>
      </c>
      <c r="AN282" s="58" t="e">
        <f>VLOOKUP($A282,'S48'!$C:$BQ,40,0)</f>
        <v>#N/A</v>
      </c>
      <c r="AO282" s="58" t="e">
        <f>VLOOKUP($A282,'S48'!$C:$BQ,22,0)</f>
        <v>#N/A</v>
      </c>
      <c r="AP282" s="66" t="e">
        <f>VLOOKUP($A282,'S48'!$C:$BQ,29,0)</f>
        <v>#N/A</v>
      </c>
      <c r="AQ282" s="66" t="e">
        <f>VLOOKUP($A282,'S48'!$C:$BQ,30,0)</f>
        <v>#N/A</v>
      </c>
      <c r="AR282" s="66" t="e">
        <f>VLOOKUP($A282,'S48'!$C:$BQ,52,0)</f>
        <v>#N/A</v>
      </c>
      <c r="AS282" s="66" t="e">
        <f>VLOOKUP($A282,'S48'!$C:$BQ,59,0)</f>
        <v>#N/A</v>
      </c>
      <c r="AT282" s="66" t="e">
        <f>VLOOKUP($A282,'S48'!$C:$BQ,60,0)</f>
        <v>#N/A</v>
      </c>
      <c r="AU282" s="58" t="e">
        <f>VLOOKUP($A282,'S49'!$C:$BQ,32,0)</f>
        <v>#N/A</v>
      </c>
      <c r="AV282" s="58" t="e">
        <f>VLOOKUP($A282,'S49'!$C:$BQ,39,0)</f>
        <v>#N/A</v>
      </c>
      <c r="AW282" s="58" t="e">
        <f>VLOOKUP($A282,'S49'!$C:$BQ,40,0)</f>
        <v>#N/A</v>
      </c>
      <c r="AX282" s="58" t="e">
        <f>VLOOKUP($A282,'S49'!$C:$BQ,22,0)</f>
        <v>#N/A</v>
      </c>
      <c r="AY282" s="66" t="e">
        <f>VLOOKUP($A282,'S49'!$C:$BQ,29,0)</f>
        <v>#N/A</v>
      </c>
      <c r="AZ282" s="66" t="e">
        <f>VLOOKUP($A282,'S49'!$C:$BQ,30,0)</f>
        <v>#N/A</v>
      </c>
      <c r="BA282" s="66" t="e">
        <f>VLOOKUP($A282,'S49'!$C:$BQ,52,0)</f>
        <v>#N/A</v>
      </c>
      <c r="BB282" s="66" t="e">
        <f>VLOOKUP($A282,'S49'!$C:$BQ,59,0)</f>
        <v>#N/A</v>
      </c>
      <c r="BC282" s="66" t="e">
        <f>VLOOKUP($A282,'S49'!$C:$BQ,60,0)</f>
        <v>#N/A</v>
      </c>
      <c r="BD282" s="58" t="e">
        <f>VLOOKUP($A282,'S50'!$C:$BQ,32,0)</f>
        <v>#N/A</v>
      </c>
      <c r="BE282" s="58" t="e">
        <f>VLOOKUP($A282,'S50'!$C:$BQ,39,0)</f>
        <v>#N/A</v>
      </c>
      <c r="BF282" s="58" t="e">
        <f>VLOOKUP($A282,'S50'!$C:$BQ,40,0)</f>
        <v>#N/A</v>
      </c>
      <c r="BG282" s="58" t="e">
        <f>VLOOKUP($A282,'S50'!$C:$BQ,22,0)</f>
        <v>#N/A</v>
      </c>
      <c r="BH282" s="66" t="e">
        <f>VLOOKUP($A282,'S50'!$C:$BQ,29,0)</f>
        <v>#N/A</v>
      </c>
      <c r="BI282" s="66" t="e">
        <f>VLOOKUP($A282,'S50'!$C:$BQ,30,0)</f>
        <v>#N/A</v>
      </c>
      <c r="BJ282" s="66" t="e">
        <f>VLOOKUP($A282,'S50'!$C:$BQ,52,0)</f>
        <v>#N/A</v>
      </c>
      <c r="BK282" s="66" t="e">
        <f>VLOOKUP($A282,'S50'!$C:$BQ,59,0)</f>
        <v>#N/A</v>
      </c>
      <c r="BL282" s="66" t="e">
        <f>VLOOKUP($A282,'S50'!$C:$BQ,60,0)</f>
        <v>#N/A</v>
      </c>
    </row>
    <row r="283" spans="1:64" x14ac:dyDescent="0.2">
      <c r="A283" s="57" t="s">
        <v>358</v>
      </c>
      <c r="B283" s="58">
        <f>VLOOKUP($A283,'S0 remplacer avec S44'!$C:$BQ,32,0)</f>
        <v>211.3</v>
      </c>
      <c r="C283" s="58">
        <f>VLOOKUP($A283,'S0 remplacer avec S44'!$C:$BQ,39,0)</f>
        <v>0</v>
      </c>
      <c r="D283" s="58">
        <f>VLOOKUP($A283,'S0 remplacer avec S44'!$C:$BQ,40,0)</f>
        <v>0</v>
      </c>
      <c r="E283" s="58">
        <f>VLOOKUP($A283,'S0 remplacer avec S44'!$C:$BQ,22,0)</f>
        <v>2171.9652900000001</v>
      </c>
      <c r="F283" s="66">
        <f>VLOOKUP($A283,'S0 remplacer avec S44'!$C:$BQ,29,0)</f>
        <v>0</v>
      </c>
      <c r="G283" s="66">
        <f>VLOOKUP($A283,'S0 remplacer avec S44'!$C:$BQ,30,0)</f>
        <v>0</v>
      </c>
      <c r="H283" s="66">
        <f>VLOOKUP($A283,'S0 remplacer avec S44'!$C:$BQ,52,0)</f>
        <v>131.4</v>
      </c>
      <c r="I283" s="66">
        <f>VLOOKUP($A283,'S0 remplacer avec S44'!$C:$BQ,59,0)</f>
        <v>0</v>
      </c>
      <c r="J283" s="66">
        <f>VLOOKUP($A283,'S0 remplacer avec S44'!$C:$BQ,60,0)</f>
        <v>0</v>
      </c>
      <c r="K283" s="58">
        <f>VLOOKUP($A283,'S45'!$C:$BQ,32,0)</f>
        <v>214.8</v>
      </c>
      <c r="L283" s="58">
        <f>VLOOKUP($A283,'S45'!$C:$BQ,39,0)</f>
        <v>0</v>
      </c>
      <c r="M283" s="58">
        <f>VLOOKUP($A283,'S45'!$C:$BQ,40,0)</f>
        <v>0</v>
      </c>
      <c r="N283" s="58">
        <f>VLOOKUP($A283,'S45'!$C:$BQ,22,0)</f>
        <v>2218.54646</v>
      </c>
      <c r="O283" s="66">
        <f>VLOOKUP($A283,'S45'!$C:$BQ,29,0)</f>
        <v>0</v>
      </c>
      <c r="P283" s="66">
        <f>VLOOKUP($A283,'S45'!$C:$BQ,30,0)</f>
        <v>0</v>
      </c>
      <c r="Q283" s="66">
        <f>VLOOKUP($A283,'S45'!$C:$BQ,52,0)</f>
        <v>133.4</v>
      </c>
      <c r="R283" s="66">
        <f>VLOOKUP($A283,'S45'!$C:$BQ,59,0)</f>
        <v>0</v>
      </c>
      <c r="S283" s="66">
        <f>VLOOKUP($A283,'S45'!$C:$BQ,60,0)</f>
        <v>0</v>
      </c>
      <c r="T283" s="58">
        <f>VLOOKUP($A283,'S46'!$C:$BQ,32,0)</f>
        <v>217.3</v>
      </c>
      <c r="U283" s="58">
        <f>VLOOKUP($A283,'S46'!$C:$BQ,39,0)</f>
        <v>0</v>
      </c>
      <c r="V283" s="58">
        <f>VLOOKUP($A283,'S46'!$C:$BQ,40,0)</f>
        <v>0</v>
      </c>
      <c r="W283" s="58">
        <f>VLOOKUP($A283,'S46'!$C:$BQ,22,0)</f>
        <v>2221.8721500000001</v>
      </c>
      <c r="X283" s="66">
        <f>VLOOKUP($A283,'S46'!$C:$BQ,29,0)</f>
        <v>0</v>
      </c>
      <c r="Y283" s="66">
        <f>VLOOKUP($A283,'S46'!$C:$BQ,30,0)</f>
        <v>0</v>
      </c>
      <c r="Z283" s="66">
        <f>VLOOKUP($A283,'S46'!$C:$BQ,52,0)</f>
        <v>135.4</v>
      </c>
      <c r="AA283" s="66">
        <f>VLOOKUP($A283,'S46'!$C:$BQ,59,0)</f>
        <v>0</v>
      </c>
      <c r="AB283" s="66">
        <f>VLOOKUP($A283,'S46'!$C:$BQ,60,0)</f>
        <v>0</v>
      </c>
      <c r="AC283" s="58" t="e">
        <f>VLOOKUP($A283,'S47'!$C:$BQ,32,0)</f>
        <v>#N/A</v>
      </c>
      <c r="AD283" s="58" t="e">
        <f>VLOOKUP($A283,'S47'!$C:$BQ,39,0)</f>
        <v>#N/A</v>
      </c>
      <c r="AE283" s="58" t="e">
        <f>VLOOKUP($A283,'S47'!$C:$BQ,40,0)</f>
        <v>#N/A</v>
      </c>
      <c r="AF283" s="58" t="e">
        <f>VLOOKUP($A283,'S47'!$C:$BQ,22,0)</f>
        <v>#N/A</v>
      </c>
      <c r="AG283" s="66" t="e">
        <f>VLOOKUP($A283,'S47'!$C:$BQ,29,0)</f>
        <v>#N/A</v>
      </c>
      <c r="AH283" s="66" t="e">
        <f>VLOOKUP($A283,'S47'!$C:$BQ,30,0)</f>
        <v>#N/A</v>
      </c>
      <c r="AI283" s="66" t="e">
        <f>VLOOKUP($A283,'S47'!$C:$BQ,52,0)</f>
        <v>#N/A</v>
      </c>
      <c r="AJ283" s="66" t="e">
        <f>VLOOKUP($A283,'S47'!$C:$BQ,59,0)</f>
        <v>#N/A</v>
      </c>
      <c r="AK283" s="66" t="e">
        <f>VLOOKUP($A283,'S47'!$C:$BQ,60,0)</f>
        <v>#N/A</v>
      </c>
      <c r="AL283" s="58" t="e">
        <f>VLOOKUP($A283,'S48'!$C:$BQ,32,0)</f>
        <v>#N/A</v>
      </c>
      <c r="AM283" s="58" t="e">
        <f>VLOOKUP($A283,'S48'!$C:$BQ,39,0)</f>
        <v>#N/A</v>
      </c>
      <c r="AN283" s="58" t="e">
        <f>VLOOKUP($A283,'S48'!$C:$BQ,40,0)</f>
        <v>#N/A</v>
      </c>
      <c r="AO283" s="58" t="e">
        <f>VLOOKUP($A283,'S48'!$C:$BQ,22,0)</f>
        <v>#N/A</v>
      </c>
      <c r="AP283" s="66" t="e">
        <f>VLOOKUP($A283,'S48'!$C:$BQ,29,0)</f>
        <v>#N/A</v>
      </c>
      <c r="AQ283" s="66" t="e">
        <f>VLOOKUP($A283,'S48'!$C:$BQ,30,0)</f>
        <v>#N/A</v>
      </c>
      <c r="AR283" s="66" t="e">
        <f>VLOOKUP($A283,'S48'!$C:$BQ,52,0)</f>
        <v>#N/A</v>
      </c>
      <c r="AS283" s="66" t="e">
        <f>VLOOKUP($A283,'S48'!$C:$BQ,59,0)</f>
        <v>#N/A</v>
      </c>
      <c r="AT283" s="66" t="e">
        <f>VLOOKUP($A283,'S48'!$C:$BQ,60,0)</f>
        <v>#N/A</v>
      </c>
      <c r="AU283" s="58" t="e">
        <f>VLOOKUP($A283,'S49'!$C:$BQ,32,0)</f>
        <v>#N/A</v>
      </c>
      <c r="AV283" s="58" t="e">
        <f>VLOOKUP($A283,'S49'!$C:$BQ,39,0)</f>
        <v>#N/A</v>
      </c>
      <c r="AW283" s="58" t="e">
        <f>VLOOKUP($A283,'S49'!$C:$BQ,40,0)</f>
        <v>#N/A</v>
      </c>
      <c r="AX283" s="58" t="e">
        <f>VLOOKUP($A283,'S49'!$C:$BQ,22,0)</f>
        <v>#N/A</v>
      </c>
      <c r="AY283" s="66" t="e">
        <f>VLOOKUP($A283,'S49'!$C:$BQ,29,0)</f>
        <v>#N/A</v>
      </c>
      <c r="AZ283" s="66" t="e">
        <f>VLOOKUP($A283,'S49'!$C:$BQ,30,0)</f>
        <v>#N/A</v>
      </c>
      <c r="BA283" s="66" t="e">
        <f>VLOOKUP($A283,'S49'!$C:$BQ,52,0)</f>
        <v>#N/A</v>
      </c>
      <c r="BB283" s="66" t="e">
        <f>VLOOKUP($A283,'S49'!$C:$BQ,59,0)</f>
        <v>#N/A</v>
      </c>
      <c r="BC283" s="66" t="e">
        <f>VLOOKUP($A283,'S49'!$C:$BQ,60,0)</f>
        <v>#N/A</v>
      </c>
      <c r="BD283" s="58" t="e">
        <f>VLOOKUP($A283,'S50'!$C:$BQ,32,0)</f>
        <v>#N/A</v>
      </c>
      <c r="BE283" s="58" t="e">
        <f>VLOOKUP($A283,'S50'!$C:$BQ,39,0)</f>
        <v>#N/A</v>
      </c>
      <c r="BF283" s="58" t="e">
        <f>VLOOKUP($A283,'S50'!$C:$BQ,40,0)</f>
        <v>#N/A</v>
      </c>
      <c r="BG283" s="58" t="e">
        <f>VLOOKUP($A283,'S50'!$C:$BQ,22,0)</f>
        <v>#N/A</v>
      </c>
      <c r="BH283" s="66" t="e">
        <f>VLOOKUP($A283,'S50'!$C:$BQ,29,0)</f>
        <v>#N/A</v>
      </c>
      <c r="BI283" s="66" t="e">
        <f>VLOOKUP($A283,'S50'!$C:$BQ,30,0)</f>
        <v>#N/A</v>
      </c>
      <c r="BJ283" s="66" t="e">
        <f>VLOOKUP($A283,'S50'!$C:$BQ,52,0)</f>
        <v>#N/A</v>
      </c>
      <c r="BK283" s="66" t="e">
        <f>VLOOKUP($A283,'S50'!$C:$BQ,59,0)</f>
        <v>#N/A</v>
      </c>
      <c r="BL283" s="66" t="e">
        <f>VLOOKUP($A283,'S50'!$C:$BQ,60,0)</f>
        <v>#N/A</v>
      </c>
    </row>
    <row r="284" spans="1:64" x14ac:dyDescent="0.2">
      <c r="A284" s="57" t="s">
        <v>359</v>
      </c>
      <c r="B284" s="58">
        <f>VLOOKUP($A284,'S0 remplacer avec S44'!$C:$BQ,32,0)</f>
        <v>197.9</v>
      </c>
      <c r="C284" s="58">
        <f>VLOOKUP($A284,'S0 remplacer avec S44'!$C:$BQ,39,0)</f>
        <v>0</v>
      </c>
      <c r="D284" s="58">
        <f>VLOOKUP($A284,'S0 remplacer avec S44'!$C:$BQ,40,0)</f>
        <v>24</v>
      </c>
      <c r="E284" s="58">
        <f>VLOOKUP($A284,'S0 remplacer avec S44'!$C:$BQ,22,0)</f>
        <v>1960.322905</v>
      </c>
      <c r="F284" s="66">
        <f>VLOOKUP($A284,'S0 remplacer avec S44'!$C:$BQ,29,0)</f>
        <v>0</v>
      </c>
      <c r="G284" s="66">
        <f>VLOOKUP($A284,'S0 remplacer avec S44'!$C:$BQ,30,0)</f>
        <v>53</v>
      </c>
      <c r="H284" s="66">
        <f>VLOOKUP($A284,'S0 remplacer avec S44'!$C:$BQ,52,0)</f>
        <v>118.8</v>
      </c>
      <c r="I284" s="66">
        <f>VLOOKUP($A284,'S0 remplacer avec S44'!$C:$BQ,59,0)</f>
        <v>0</v>
      </c>
      <c r="J284" s="66">
        <f>VLOOKUP($A284,'S0 remplacer avec S44'!$C:$BQ,60,0)</f>
        <v>0</v>
      </c>
      <c r="K284" s="58">
        <f>VLOOKUP($A284,'S45'!$C:$BQ,32,0)</f>
        <v>201.4</v>
      </c>
      <c r="L284" s="58">
        <f>VLOOKUP($A284,'S45'!$C:$BQ,39,0)</f>
        <v>0</v>
      </c>
      <c r="M284" s="58">
        <f>VLOOKUP($A284,'S45'!$C:$BQ,40,0)</f>
        <v>20</v>
      </c>
      <c r="N284" s="58">
        <f>VLOOKUP($A284,'S45'!$C:$BQ,22,0)</f>
        <v>1967.0950949999999</v>
      </c>
      <c r="O284" s="66">
        <f>VLOOKUP($A284,'S45'!$C:$BQ,29,0)</f>
        <v>0</v>
      </c>
      <c r="P284" s="66">
        <f>VLOOKUP($A284,'S45'!$C:$BQ,30,0)</f>
        <v>47</v>
      </c>
      <c r="Q284" s="66">
        <f>VLOOKUP($A284,'S45'!$C:$BQ,52,0)</f>
        <v>120.8</v>
      </c>
      <c r="R284" s="66">
        <f>VLOOKUP($A284,'S45'!$C:$BQ,59,0)</f>
        <v>0</v>
      </c>
      <c r="S284" s="66">
        <f>VLOOKUP($A284,'S45'!$C:$BQ,60,0)</f>
        <v>0</v>
      </c>
      <c r="T284" s="58">
        <f>VLOOKUP($A284,'S46'!$C:$BQ,32,0)</f>
        <v>200.4</v>
      </c>
      <c r="U284" s="58">
        <f>VLOOKUP($A284,'S46'!$C:$BQ,39,0)</f>
        <v>0</v>
      </c>
      <c r="V284" s="58">
        <f>VLOOKUP($A284,'S46'!$C:$BQ,40,0)</f>
        <v>21</v>
      </c>
      <c r="W284" s="58">
        <f>VLOOKUP($A284,'S46'!$C:$BQ,22,0)</f>
        <v>1997.254725</v>
      </c>
      <c r="X284" s="66">
        <f>VLOOKUP($A284,'S46'!$C:$BQ,29,0)</f>
        <v>0</v>
      </c>
      <c r="Y284" s="66">
        <f>VLOOKUP($A284,'S46'!$C:$BQ,30,0)</f>
        <v>16</v>
      </c>
      <c r="Z284" s="66">
        <f>VLOOKUP($A284,'S46'!$C:$BQ,52,0)</f>
        <v>122.8</v>
      </c>
      <c r="AA284" s="66">
        <f>VLOOKUP($A284,'S46'!$C:$BQ,59,0)</f>
        <v>0</v>
      </c>
      <c r="AB284" s="66">
        <f>VLOOKUP($A284,'S46'!$C:$BQ,60,0)</f>
        <v>0</v>
      </c>
      <c r="AC284" s="58" t="e">
        <f>VLOOKUP($A284,'S47'!$C:$BQ,32,0)</f>
        <v>#N/A</v>
      </c>
      <c r="AD284" s="58" t="e">
        <f>VLOOKUP($A284,'S47'!$C:$BQ,39,0)</f>
        <v>#N/A</v>
      </c>
      <c r="AE284" s="58" t="e">
        <f>VLOOKUP($A284,'S47'!$C:$BQ,40,0)</f>
        <v>#N/A</v>
      </c>
      <c r="AF284" s="58" t="e">
        <f>VLOOKUP($A284,'S47'!$C:$BQ,22,0)</f>
        <v>#N/A</v>
      </c>
      <c r="AG284" s="66" t="e">
        <f>VLOOKUP($A284,'S47'!$C:$BQ,29,0)</f>
        <v>#N/A</v>
      </c>
      <c r="AH284" s="66" t="e">
        <f>VLOOKUP($A284,'S47'!$C:$BQ,30,0)</f>
        <v>#N/A</v>
      </c>
      <c r="AI284" s="66" t="e">
        <f>VLOOKUP($A284,'S47'!$C:$BQ,52,0)</f>
        <v>#N/A</v>
      </c>
      <c r="AJ284" s="66" t="e">
        <f>VLOOKUP($A284,'S47'!$C:$BQ,59,0)</f>
        <v>#N/A</v>
      </c>
      <c r="AK284" s="66" t="e">
        <f>VLOOKUP($A284,'S47'!$C:$BQ,60,0)</f>
        <v>#N/A</v>
      </c>
      <c r="AL284" s="58" t="e">
        <f>VLOOKUP($A284,'S48'!$C:$BQ,32,0)</f>
        <v>#N/A</v>
      </c>
      <c r="AM284" s="58" t="e">
        <f>VLOOKUP($A284,'S48'!$C:$BQ,39,0)</f>
        <v>#N/A</v>
      </c>
      <c r="AN284" s="58" t="e">
        <f>VLOOKUP($A284,'S48'!$C:$BQ,40,0)</f>
        <v>#N/A</v>
      </c>
      <c r="AO284" s="58" t="e">
        <f>VLOOKUP($A284,'S48'!$C:$BQ,22,0)</f>
        <v>#N/A</v>
      </c>
      <c r="AP284" s="66" t="e">
        <f>VLOOKUP($A284,'S48'!$C:$BQ,29,0)</f>
        <v>#N/A</v>
      </c>
      <c r="AQ284" s="66" t="e">
        <f>VLOOKUP($A284,'S48'!$C:$BQ,30,0)</f>
        <v>#N/A</v>
      </c>
      <c r="AR284" s="66" t="e">
        <f>VLOOKUP($A284,'S48'!$C:$BQ,52,0)</f>
        <v>#N/A</v>
      </c>
      <c r="AS284" s="66" t="e">
        <f>VLOOKUP($A284,'S48'!$C:$BQ,59,0)</f>
        <v>#N/A</v>
      </c>
      <c r="AT284" s="66" t="e">
        <f>VLOOKUP($A284,'S48'!$C:$BQ,60,0)</f>
        <v>#N/A</v>
      </c>
      <c r="AU284" s="58" t="e">
        <f>VLOOKUP($A284,'S49'!$C:$BQ,32,0)</f>
        <v>#N/A</v>
      </c>
      <c r="AV284" s="58" t="e">
        <f>VLOOKUP($A284,'S49'!$C:$BQ,39,0)</f>
        <v>#N/A</v>
      </c>
      <c r="AW284" s="58" t="e">
        <f>VLOOKUP($A284,'S49'!$C:$BQ,40,0)</f>
        <v>#N/A</v>
      </c>
      <c r="AX284" s="58" t="e">
        <f>VLOOKUP($A284,'S49'!$C:$BQ,22,0)</f>
        <v>#N/A</v>
      </c>
      <c r="AY284" s="66" t="e">
        <f>VLOOKUP($A284,'S49'!$C:$BQ,29,0)</f>
        <v>#N/A</v>
      </c>
      <c r="AZ284" s="66" t="e">
        <f>VLOOKUP($A284,'S49'!$C:$BQ,30,0)</f>
        <v>#N/A</v>
      </c>
      <c r="BA284" s="66" t="e">
        <f>VLOOKUP($A284,'S49'!$C:$BQ,52,0)</f>
        <v>#N/A</v>
      </c>
      <c r="BB284" s="66" t="e">
        <f>VLOOKUP($A284,'S49'!$C:$BQ,59,0)</f>
        <v>#N/A</v>
      </c>
      <c r="BC284" s="66" t="e">
        <f>VLOOKUP($A284,'S49'!$C:$BQ,60,0)</f>
        <v>#N/A</v>
      </c>
      <c r="BD284" s="58" t="e">
        <f>VLOOKUP($A284,'S50'!$C:$BQ,32,0)</f>
        <v>#N/A</v>
      </c>
      <c r="BE284" s="58" t="e">
        <f>VLOOKUP($A284,'S50'!$C:$BQ,39,0)</f>
        <v>#N/A</v>
      </c>
      <c r="BF284" s="58" t="e">
        <f>VLOOKUP($A284,'S50'!$C:$BQ,40,0)</f>
        <v>#N/A</v>
      </c>
      <c r="BG284" s="58" t="e">
        <f>VLOOKUP($A284,'S50'!$C:$BQ,22,0)</f>
        <v>#N/A</v>
      </c>
      <c r="BH284" s="66" t="e">
        <f>VLOOKUP($A284,'S50'!$C:$BQ,29,0)</f>
        <v>#N/A</v>
      </c>
      <c r="BI284" s="66" t="e">
        <f>VLOOKUP($A284,'S50'!$C:$BQ,30,0)</f>
        <v>#N/A</v>
      </c>
      <c r="BJ284" s="66" t="e">
        <f>VLOOKUP($A284,'S50'!$C:$BQ,52,0)</f>
        <v>#N/A</v>
      </c>
      <c r="BK284" s="66" t="e">
        <f>VLOOKUP($A284,'S50'!$C:$BQ,59,0)</f>
        <v>#N/A</v>
      </c>
      <c r="BL284" s="66" t="e">
        <f>VLOOKUP($A284,'S50'!$C:$BQ,60,0)</f>
        <v>#N/A</v>
      </c>
    </row>
    <row r="285" spans="1:64" x14ac:dyDescent="0.2">
      <c r="A285" s="57" t="s">
        <v>360</v>
      </c>
      <c r="B285" s="58">
        <f>VLOOKUP($A285,'S0 remplacer avec S44'!$C:$BQ,32,0)</f>
        <v>191.45</v>
      </c>
      <c r="C285" s="58">
        <f>VLOOKUP($A285,'S0 remplacer avec S44'!$C:$BQ,39,0)</f>
        <v>60</v>
      </c>
      <c r="D285" s="58">
        <f>VLOOKUP($A285,'S0 remplacer avec S44'!$C:$BQ,40,0)</f>
        <v>110</v>
      </c>
      <c r="E285" s="58">
        <f>VLOOKUP($A285,'S0 remplacer avec S44'!$C:$BQ,22,0)</f>
        <v>2262.2503000000002</v>
      </c>
      <c r="F285" s="66">
        <f>VLOOKUP($A285,'S0 remplacer avec S44'!$C:$BQ,29,0)</f>
        <v>21</v>
      </c>
      <c r="G285" s="66">
        <f>VLOOKUP($A285,'S0 remplacer avec S44'!$C:$BQ,30,0)</f>
        <v>477</v>
      </c>
      <c r="H285" s="66">
        <f>VLOOKUP($A285,'S0 remplacer avec S44'!$C:$BQ,52,0)</f>
        <v>133.6</v>
      </c>
      <c r="I285" s="66">
        <f>VLOOKUP($A285,'S0 remplacer avec S44'!$C:$BQ,59,0)</f>
        <v>0</v>
      </c>
      <c r="J285" s="66">
        <f>VLOOKUP($A285,'S0 remplacer avec S44'!$C:$BQ,60,0)</f>
        <v>20</v>
      </c>
      <c r="K285" s="58">
        <f>VLOOKUP($A285,'S45'!$C:$BQ,32,0)</f>
        <v>190.45</v>
      </c>
      <c r="L285" s="58">
        <f>VLOOKUP($A285,'S45'!$C:$BQ,39,0)</f>
        <v>61</v>
      </c>
      <c r="M285" s="58">
        <f>VLOOKUP($A285,'S45'!$C:$BQ,40,0)</f>
        <v>111</v>
      </c>
      <c r="N285" s="58">
        <f>VLOOKUP($A285,'S45'!$C:$BQ,22,0)</f>
        <v>2265.1956100000002</v>
      </c>
      <c r="O285" s="66">
        <f>VLOOKUP($A285,'S45'!$C:$BQ,29,0)</f>
        <v>18</v>
      </c>
      <c r="P285" s="66">
        <f>VLOOKUP($A285,'S45'!$C:$BQ,30,0)</f>
        <v>475</v>
      </c>
      <c r="Q285" s="66">
        <f>VLOOKUP($A285,'S45'!$C:$BQ,52,0)</f>
        <v>133.6</v>
      </c>
      <c r="R285" s="66">
        <f>VLOOKUP($A285,'S45'!$C:$BQ,59,0)</f>
        <v>0</v>
      </c>
      <c r="S285" s="66">
        <f>VLOOKUP($A285,'S45'!$C:$BQ,60,0)</f>
        <v>20</v>
      </c>
      <c r="T285" s="58">
        <f>VLOOKUP($A285,'S46'!$C:$BQ,32,0)</f>
        <v>191.45</v>
      </c>
      <c r="U285" s="58">
        <f>VLOOKUP($A285,'S46'!$C:$BQ,39,0)</f>
        <v>60</v>
      </c>
      <c r="V285" s="58">
        <f>VLOOKUP($A285,'S46'!$C:$BQ,40,0)</f>
        <v>110</v>
      </c>
      <c r="W285" s="58">
        <f>VLOOKUP($A285,'S46'!$C:$BQ,22,0)</f>
        <v>2266.4230400000001</v>
      </c>
      <c r="X285" s="66">
        <f>VLOOKUP($A285,'S46'!$C:$BQ,29,0)</f>
        <v>17</v>
      </c>
      <c r="Y285" s="66">
        <f>VLOOKUP($A285,'S46'!$C:$BQ,30,0)</f>
        <v>473</v>
      </c>
      <c r="Z285" s="66">
        <f>VLOOKUP($A285,'S46'!$C:$BQ,52,0)</f>
        <v>133.6</v>
      </c>
      <c r="AA285" s="66">
        <f>VLOOKUP($A285,'S46'!$C:$BQ,59,0)</f>
        <v>0</v>
      </c>
      <c r="AB285" s="66">
        <f>VLOOKUP($A285,'S46'!$C:$BQ,60,0)</f>
        <v>20</v>
      </c>
      <c r="AC285" s="58" t="e">
        <f>VLOOKUP($A285,'S47'!$C:$BQ,32,0)</f>
        <v>#N/A</v>
      </c>
      <c r="AD285" s="58" t="e">
        <f>VLOOKUP($A285,'S47'!$C:$BQ,39,0)</f>
        <v>#N/A</v>
      </c>
      <c r="AE285" s="58" t="e">
        <f>VLOOKUP($A285,'S47'!$C:$BQ,40,0)</f>
        <v>#N/A</v>
      </c>
      <c r="AF285" s="58" t="e">
        <f>VLOOKUP($A285,'S47'!$C:$BQ,22,0)</f>
        <v>#N/A</v>
      </c>
      <c r="AG285" s="66" t="e">
        <f>VLOOKUP($A285,'S47'!$C:$BQ,29,0)</f>
        <v>#N/A</v>
      </c>
      <c r="AH285" s="66" t="e">
        <f>VLOOKUP($A285,'S47'!$C:$BQ,30,0)</f>
        <v>#N/A</v>
      </c>
      <c r="AI285" s="66" t="e">
        <f>VLOOKUP($A285,'S47'!$C:$BQ,52,0)</f>
        <v>#N/A</v>
      </c>
      <c r="AJ285" s="66" t="e">
        <f>VLOOKUP($A285,'S47'!$C:$BQ,59,0)</f>
        <v>#N/A</v>
      </c>
      <c r="AK285" s="66" t="e">
        <f>VLOOKUP($A285,'S47'!$C:$BQ,60,0)</f>
        <v>#N/A</v>
      </c>
      <c r="AL285" s="58" t="e">
        <f>VLOOKUP($A285,'S48'!$C:$BQ,32,0)</f>
        <v>#N/A</v>
      </c>
      <c r="AM285" s="58" t="e">
        <f>VLOOKUP($A285,'S48'!$C:$BQ,39,0)</f>
        <v>#N/A</v>
      </c>
      <c r="AN285" s="58" t="e">
        <f>VLOOKUP($A285,'S48'!$C:$BQ,40,0)</f>
        <v>#N/A</v>
      </c>
      <c r="AO285" s="58" t="e">
        <f>VLOOKUP($A285,'S48'!$C:$BQ,22,0)</f>
        <v>#N/A</v>
      </c>
      <c r="AP285" s="66" t="e">
        <f>VLOOKUP($A285,'S48'!$C:$BQ,29,0)</f>
        <v>#N/A</v>
      </c>
      <c r="AQ285" s="66" t="e">
        <f>VLOOKUP($A285,'S48'!$C:$BQ,30,0)</f>
        <v>#N/A</v>
      </c>
      <c r="AR285" s="66" t="e">
        <f>VLOOKUP($A285,'S48'!$C:$BQ,52,0)</f>
        <v>#N/A</v>
      </c>
      <c r="AS285" s="66" t="e">
        <f>VLOOKUP($A285,'S48'!$C:$BQ,59,0)</f>
        <v>#N/A</v>
      </c>
      <c r="AT285" s="66" t="e">
        <f>VLOOKUP($A285,'S48'!$C:$BQ,60,0)</f>
        <v>#N/A</v>
      </c>
      <c r="AU285" s="58" t="e">
        <f>VLOOKUP($A285,'S49'!$C:$BQ,32,0)</f>
        <v>#N/A</v>
      </c>
      <c r="AV285" s="58" t="e">
        <f>VLOOKUP($A285,'S49'!$C:$BQ,39,0)</f>
        <v>#N/A</v>
      </c>
      <c r="AW285" s="58" t="e">
        <f>VLOOKUP($A285,'S49'!$C:$BQ,40,0)</f>
        <v>#N/A</v>
      </c>
      <c r="AX285" s="58" t="e">
        <f>VLOOKUP($A285,'S49'!$C:$BQ,22,0)</f>
        <v>#N/A</v>
      </c>
      <c r="AY285" s="66" t="e">
        <f>VLOOKUP($A285,'S49'!$C:$BQ,29,0)</f>
        <v>#N/A</v>
      </c>
      <c r="AZ285" s="66" t="e">
        <f>VLOOKUP($A285,'S49'!$C:$BQ,30,0)</f>
        <v>#N/A</v>
      </c>
      <c r="BA285" s="66" t="e">
        <f>VLOOKUP($A285,'S49'!$C:$BQ,52,0)</f>
        <v>#N/A</v>
      </c>
      <c r="BB285" s="66" t="e">
        <f>VLOOKUP($A285,'S49'!$C:$BQ,59,0)</f>
        <v>#N/A</v>
      </c>
      <c r="BC285" s="66" t="e">
        <f>VLOOKUP($A285,'S49'!$C:$BQ,60,0)</f>
        <v>#N/A</v>
      </c>
      <c r="BD285" s="58" t="e">
        <f>VLOOKUP($A285,'S50'!$C:$BQ,32,0)</f>
        <v>#N/A</v>
      </c>
      <c r="BE285" s="58" t="e">
        <f>VLOOKUP($A285,'S50'!$C:$BQ,39,0)</f>
        <v>#N/A</v>
      </c>
      <c r="BF285" s="58" t="e">
        <f>VLOOKUP($A285,'S50'!$C:$BQ,40,0)</f>
        <v>#N/A</v>
      </c>
      <c r="BG285" s="58" t="e">
        <f>VLOOKUP($A285,'S50'!$C:$BQ,22,0)</f>
        <v>#N/A</v>
      </c>
      <c r="BH285" s="66" t="e">
        <f>VLOOKUP($A285,'S50'!$C:$BQ,29,0)</f>
        <v>#N/A</v>
      </c>
      <c r="BI285" s="66" t="e">
        <f>VLOOKUP($A285,'S50'!$C:$BQ,30,0)</f>
        <v>#N/A</v>
      </c>
      <c r="BJ285" s="66" t="e">
        <f>VLOOKUP($A285,'S50'!$C:$BQ,52,0)</f>
        <v>#N/A</v>
      </c>
      <c r="BK285" s="66" t="e">
        <f>VLOOKUP($A285,'S50'!$C:$BQ,59,0)</f>
        <v>#N/A</v>
      </c>
      <c r="BL285" s="66" t="e">
        <f>VLOOKUP($A285,'S50'!$C:$BQ,60,0)</f>
        <v>#N/A</v>
      </c>
    </row>
    <row r="286" spans="1:64" x14ac:dyDescent="0.2">
      <c r="A286" s="57" t="s">
        <v>361</v>
      </c>
      <c r="B286" s="58">
        <f>VLOOKUP($A286,'S0 remplacer avec S44'!$C:$BQ,32,0)</f>
        <v>294.14999999999998</v>
      </c>
      <c r="C286" s="58">
        <f>VLOOKUP($A286,'S0 remplacer avec S44'!$C:$BQ,39,0)</f>
        <v>22</v>
      </c>
      <c r="D286" s="58">
        <f>VLOOKUP($A286,'S0 remplacer avec S44'!$C:$BQ,40,0)</f>
        <v>85</v>
      </c>
      <c r="E286" s="58">
        <f>VLOOKUP($A286,'S0 remplacer avec S44'!$C:$BQ,22,0)</f>
        <v>3122.2858449999999</v>
      </c>
      <c r="F286" s="66">
        <f>VLOOKUP($A286,'S0 remplacer avec S44'!$C:$BQ,29,0)</f>
        <v>0</v>
      </c>
      <c r="G286" s="66">
        <f>VLOOKUP($A286,'S0 remplacer avec S44'!$C:$BQ,30,0)</f>
        <v>326</v>
      </c>
      <c r="H286" s="66">
        <f>VLOOKUP($A286,'S0 remplacer avec S44'!$C:$BQ,52,0)</f>
        <v>185.2</v>
      </c>
      <c r="I286" s="66">
        <f>VLOOKUP($A286,'S0 remplacer avec S44'!$C:$BQ,59,0)</f>
        <v>0</v>
      </c>
      <c r="J286" s="66">
        <f>VLOOKUP($A286,'S0 remplacer avec S44'!$C:$BQ,60,0)</f>
        <v>8</v>
      </c>
      <c r="K286" s="58">
        <f>VLOOKUP($A286,'S45'!$C:$BQ,32,0)</f>
        <v>308.14999999999998</v>
      </c>
      <c r="L286" s="58">
        <f>VLOOKUP($A286,'S45'!$C:$BQ,39,0)</f>
        <v>8</v>
      </c>
      <c r="M286" s="58">
        <f>VLOOKUP($A286,'S45'!$C:$BQ,40,0)</f>
        <v>71</v>
      </c>
      <c r="N286" s="58">
        <f>VLOOKUP($A286,'S45'!$C:$BQ,22,0)</f>
        <v>3173.2135950000002</v>
      </c>
      <c r="O286" s="66">
        <f>VLOOKUP($A286,'S45'!$C:$BQ,29,0)</f>
        <v>0</v>
      </c>
      <c r="P286" s="66">
        <f>VLOOKUP($A286,'S45'!$C:$BQ,30,0)</f>
        <v>275</v>
      </c>
      <c r="Q286" s="66">
        <f>VLOOKUP($A286,'S45'!$C:$BQ,52,0)</f>
        <v>188.2</v>
      </c>
      <c r="R286" s="66">
        <f>VLOOKUP($A286,'S45'!$C:$BQ,59,0)</f>
        <v>0</v>
      </c>
      <c r="S286" s="66">
        <f>VLOOKUP($A286,'S45'!$C:$BQ,60,0)</f>
        <v>5</v>
      </c>
      <c r="T286" s="58">
        <f>VLOOKUP($A286,'S46'!$C:$BQ,32,0)</f>
        <v>308.14999999999998</v>
      </c>
      <c r="U286" s="58">
        <f>VLOOKUP($A286,'S46'!$C:$BQ,39,0)</f>
        <v>8</v>
      </c>
      <c r="V286" s="58">
        <f>VLOOKUP($A286,'S46'!$C:$BQ,40,0)</f>
        <v>71</v>
      </c>
      <c r="W286" s="58">
        <f>VLOOKUP($A286,'S46'!$C:$BQ,22,0)</f>
        <v>3174.6121950000002</v>
      </c>
      <c r="X286" s="66">
        <f>VLOOKUP($A286,'S46'!$C:$BQ,29,0)</f>
        <v>0</v>
      </c>
      <c r="Y286" s="66">
        <f>VLOOKUP($A286,'S46'!$C:$BQ,30,0)</f>
        <v>273</v>
      </c>
      <c r="Z286" s="66">
        <f>VLOOKUP($A286,'S46'!$C:$BQ,52,0)</f>
        <v>189.2</v>
      </c>
      <c r="AA286" s="66">
        <f>VLOOKUP($A286,'S46'!$C:$BQ,59,0)</f>
        <v>0</v>
      </c>
      <c r="AB286" s="66">
        <f>VLOOKUP($A286,'S46'!$C:$BQ,60,0)</f>
        <v>4</v>
      </c>
      <c r="AC286" s="58" t="e">
        <f>VLOOKUP($A286,'S47'!$C:$BQ,32,0)</f>
        <v>#N/A</v>
      </c>
      <c r="AD286" s="58" t="e">
        <f>VLOOKUP($A286,'S47'!$C:$BQ,39,0)</f>
        <v>#N/A</v>
      </c>
      <c r="AE286" s="58" t="e">
        <f>VLOOKUP($A286,'S47'!$C:$BQ,40,0)</f>
        <v>#N/A</v>
      </c>
      <c r="AF286" s="58" t="e">
        <f>VLOOKUP($A286,'S47'!$C:$BQ,22,0)</f>
        <v>#N/A</v>
      </c>
      <c r="AG286" s="66" t="e">
        <f>VLOOKUP($A286,'S47'!$C:$BQ,29,0)</f>
        <v>#N/A</v>
      </c>
      <c r="AH286" s="66" t="e">
        <f>VLOOKUP($A286,'S47'!$C:$BQ,30,0)</f>
        <v>#N/A</v>
      </c>
      <c r="AI286" s="66" t="e">
        <f>VLOOKUP($A286,'S47'!$C:$BQ,52,0)</f>
        <v>#N/A</v>
      </c>
      <c r="AJ286" s="66" t="e">
        <f>VLOOKUP($A286,'S47'!$C:$BQ,59,0)</f>
        <v>#N/A</v>
      </c>
      <c r="AK286" s="66" t="e">
        <f>VLOOKUP($A286,'S47'!$C:$BQ,60,0)</f>
        <v>#N/A</v>
      </c>
      <c r="AL286" s="58" t="e">
        <f>VLOOKUP($A286,'S48'!$C:$BQ,32,0)</f>
        <v>#N/A</v>
      </c>
      <c r="AM286" s="58" t="e">
        <f>VLOOKUP($A286,'S48'!$C:$BQ,39,0)</f>
        <v>#N/A</v>
      </c>
      <c r="AN286" s="58" t="e">
        <f>VLOOKUP($A286,'S48'!$C:$BQ,40,0)</f>
        <v>#N/A</v>
      </c>
      <c r="AO286" s="58" t="e">
        <f>VLOOKUP($A286,'S48'!$C:$BQ,22,0)</f>
        <v>#N/A</v>
      </c>
      <c r="AP286" s="66" t="e">
        <f>VLOOKUP($A286,'S48'!$C:$BQ,29,0)</f>
        <v>#N/A</v>
      </c>
      <c r="AQ286" s="66" t="e">
        <f>VLOOKUP($A286,'S48'!$C:$BQ,30,0)</f>
        <v>#N/A</v>
      </c>
      <c r="AR286" s="66" t="e">
        <f>VLOOKUP($A286,'S48'!$C:$BQ,52,0)</f>
        <v>#N/A</v>
      </c>
      <c r="AS286" s="66" t="e">
        <f>VLOOKUP($A286,'S48'!$C:$BQ,59,0)</f>
        <v>#N/A</v>
      </c>
      <c r="AT286" s="66" t="e">
        <f>VLOOKUP($A286,'S48'!$C:$BQ,60,0)</f>
        <v>#N/A</v>
      </c>
      <c r="AU286" s="58" t="e">
        <f>VLOOKUP($A286,'S49'!$C:$BQ,32,0)</f>
        <v>#N/A</v>
      </c>
      <c r="AV286" s="58" t="e">
        <f>VLOOKUP($A286,'S49'!$C:$BQ,39,0)</f>
        <v>#N/A</v>
      </c>
      <c r="AW286" s="58" t="e">
        <f>VLOOKUP($A286,'S49'!$C:$BQ,40,0)</f>
        <v>#N/A</v>
      </c>
      <c r="AX286" s="58" t="e">
        <f>VLOOKUP($A286,'S49'!$C:$BQ,22,0)</f>
        <v>#N/A</v>
      </c>
      <c r="AY286" s="66" t="e">
        <f>VLOOKUP($A286,'S49'!$C:$BQ,29,0)</f>
        <v>#N/A</v>
      </c>
      <c r="AZ286" s="66" t="e">
        <f>VLOOKUP($A286,'S49'!$C:$BQ,30,0)</f>
        <v>#N/A</v>
      </c>
      <c r="BA286" s="66" t="e">
        <f>VLOOKUP($A286,'S49'!$C:$BQ,52,0)</f>
        <v>#N/A</v>
      </c>
      <c r="BB286" s="66" t="e">
        <f>VLOOKUP($A286,'S49'!$C:$BQ,59,0)</f>
        <v>#N/A</v>
      </c>
      <c r="BC286" s="66" t="e">
        <f>VLOOKUP($A286,'S49'!$C:$BQ,60,0)</f>
        <v>#N/A</v>
      </c>
      <c r="BD286" s="58" t="e">
        <f>VLOOKUP($A286,'S50'!$C:$BQ,32,0)</f>
        <v>#N/A</v>
      </c>
      <c r="BE286" s="58" t="e">
        <f>VLOOKUP($A286,'S50'!$C:$BQ,39,0)</f>
        <v>#N/A</v>
      </c>
      <c r="BF286" s="58" t="e">
        <f>VLOOKUP($A286,'S50'!$C:$BQ,40,0)</f>
        <v>#N/A</v>
      </c>
      <c r="BG286" s="58" t="e">
        <f>VLOOKUP($A286,'S50'!$C:$BQ,22,0)</f>
        <v>#N/A</v>
      </c>
      <c r="BH286" s="66" t="e">
        <f>VLOOKUP($A286,'S50'!$C:$BQ,29,0)</f>
        <v>#N/A</v>
      </c>
      <c r="BI286" s="66" t="e">
        <f>VLOOKUP($A286,'S50'!$C:$BQ,30,0)</f>
        <v>#N/A</v>
      </c>
      <c r="BJ286" s="66" t="e">
        <f>VLOOKUP($A286,'S50'!$C:$BQ,52,0)</f>
        <v>#N/A</v>
      </c>
      <c r="BK286" s="66" t="e">
        <f>VLOOKUP($A286,'S50'!$C:$BQ,59,0)</f>
        <v>#N/A</v>
      </c>
      <c r="BL286" s="66" t="e">
        <f>VLOOKUP($A286,'S50'!$C:$BQ,60,0)</f>
        <v>#N/A</v>
      </c>
    </row>
    <row r="287" spans="1:64" x14ac:dyDescent="0.2">
      <c r="A287" s="57" t="s">
        <v>362</v>
      </c>
      <c r="B287" s="58">
        <f>VLOOKUP($A287,'S0 remplacer avec S44'!$C:$BQ,32,0)</f>
        <v>173</v>
      </c>
      <c r="C287" s="58">
        <f>VLOOKUP($A287,'S0 remplacer avec S44'!$C:$BQ,39,0)</f>
        <v>0</v>
      </c>
      <c r="D287" s="58">
        <f>VLOOKUP($A287,'S0 remplacer avec S44'!$C:$BQ,40,0)</f>
        <v>0</v>
      </c>
      <c r="E287" s="58">
        <f>VLOOKUP($A287,'S0 remplacer avec S44'!$C:$BQ,22,0)</f>
        <v>1861.2276099999999</v>
      </c>
      <c r="F287" s="66">
        <f>VLOOKUP($A287,'S0 remplacer avec S44'!$C:$BQ,29,0)</f>
        <v>0</v>
      </c>
      <c r="G287" s="66">
        <f>VLOOKUP($A287,'S0 remplacer avec S44'!$C:$BQ,30,0)</f>
        <v>0</v>
      </c>
      <c r="H287" s="66">
        <f>VLOOKUP($A287,'S0 remplacer avec S44'!$C:$BQ,52,0)</f>
        <v>85.4</v>
      </c>
      <c r="I287" s="66">
        <f>VLOOKUP($A287,'S0 remplacer avec S44'!$C:$BQ,59,0)</f>
        <v>0</v>
      </c>
      <c r="J287" s="66">
        <f>VLOOKUP($A287,'S0 remplacer avec S44'!$C:$BQ,60,0)</f>
        <v>0</v>
      </c>
      <c r="K287" s="58">
        <f>VLOOKUP($A287,'S45'!$C:$BQ,32,0)</f>
        <v>173</v>
      </c>
      <c r="L287" s="58">
        <f>VLOOKUP($A287,'S45'!$C:$BQ,39,0)</f>
        <v>0</v>
      </c>
      <c r="M287" s="58">
        <f>VLOOKUP($A287,'S45'!$C:$BQ,40,0)</f>
        <v>0</v>
      </c>
      <c r="N287" s="58">
        <f>VLOOKUP($A287,'S45'!$C:$BQ,22,0)</f>
        <v>1861.2276099999999</v>
      </c>
      <c r="O287" s="66">
        <f>VLOOKUP($A287,'S45'!$C:$BQ,29,0)</f>
        <v>0</v>
      </c>
      <c r="P287" s="66">
        <f>VLOOKUP($A287,'S45'!$C:$BQ,30,0)</f>
        <v>0</v>
      </c>
      <c r="Q287" s="66">
        <f>VLOOKUP($A287,'S45'!$C:$BQ,52,0)</f>
        <v>85.4</v>
      </c>
      <c r="R287" s="66">
        <f>VLOOKUP($A287,'S45'!$C:$BQ,59,0)</f>
        <v>0</v>
      </c>
      <c r="S287" s="66">
        <f>VLOOKUP($A287,'S45'!$C:$BQ,60,0)</f>
        <v>0</v>
      </c>
      <c r="T287" s="58">
        <f>VLOOKUP($A287,'S46'!$C:$BQ,32,0)</f>
        <v>173</v>
      </c>
      <c r="U287" s="58">
        <f>VLOOKUP($A287,'S46'!$C:$BQ,39,0)</f>
        <v>0</v>
      </c>
      <c r="V287" s="58">
        <f>VLOOKUP($A287,'S46'!$C:$BQ,40,0)</f>
        <v>0</v>
      </c>
      <c r="W287" s="58">
        <f>VLOOKUP($A287,'S46'!$C:$BQ,22,0)</f>
        <v>1861.2276099999999</v>
      </c>
      <c r="X287" s="66">
        <f>VLOOKUP($A287,'S46'!$C:$BQ,29,0)</f>
        <v>0</v>
      </c>
      <c r="Y287" s="66">
        <f>VLOOKUP($A287,'S46'!$C:$BQ,30,0)</f>
        <v>0</v>
      </c>
      <c r="Z287" s="66">
        <f>VLOOKUP($A287,'S46'!$C:$BQ,52,0)</f>
        <v>85.4</v>
      </c>
      <c r="AA287" s="66">
        <f>VLOOKUP($A287,'S46'!$C:$BQ,59,0)</f>
        <v>0</v>
      </c>
      <c r="AB287" s="66">
        <f>VLOOKUP($A287,'S46'!$C:$BQ,60,0)</f>
        <v>0</v>
      </c>
      <c r="AC287" s="58" t="e">
        <f>VLOOKUP($A287,'S47'!$C:$BQ,32,0)</f>
        <v>#N/A</v>
      </c>
      <c r="AD287" s="58" t="e">
        <f>VLOOKUP($A287,'S47'!$C:$BQ,39,0)</f>
        <v>#N/A</v>
      </c>
      <c r="AE287" s="58" t="e">
        <f>VLOOKUP($A287,'S47'!$C:$BQ,40,0)</f>
        <v>#N/A</v>
      </c>
      <c r="AF287" s="58" t="e">
        <f>VLOOKUP($A287,'S47'!$C:$BQ,22,0)</f>
        <v>#N/A</v>
      </c>
      <c r="AG287" s="66" t="e">
        <f>VLOOKUP($A287,'S47'!$C:$BQ,29,0)</f>
        <v>#N/A</v>
      </c>
      <c r="AH287" s="66" t="e">
        <f>VLOOKUP($A287,'S47'!$C:$BQ,30,0)</f>
        <v>#N/A</v>
      </c>
      <c r="AI287" s="66" t="e">
        <f>VLOOKUP($A287,'S47'!$C:$BQ,52,0)</f>
        <v>#N/A</v>
      </c>
      <c r="AJ287" s="66" t="e">
        <f>VLOOKUP($A287,'S47'!$C:$BQ,59,0)</f>
        <v>#N/A</v>
      </c>
      <c r="AK287" s="66" t="e">
        <f>VLOOKUP($A287,'S47'!$C:$BQ,60,0)</f>
        <v>#N/A</v>
      </c>
      <c r="AL287" s="58" t="e">
        <f>VLOOKUP($A287,'S48'!$C:$BQ,32,0)</f>
        <v>#N/A</v>
      </c>
      <c r="AM287" s="58" t="e">
        <f>VLOOKUP($A287,'S48'!$C:$BQ,39,0)</f>
        <v>#N/A</v>
      </c>
      <c r="AN287" s="58" t="e">
        <f>VLOOKUP($A287,'S48'!$C:$BQ,40,0)</f>
        <v>#N/A</v>
      </c>
      <c r="AO287" s="58" t="e">
        <f>VLOOKUP($A287,'S48'!$C:$BQ,22,0)</f>
        <v>#N/A</v>
      </c>
      <c r="AP287" s="66" t="e">
        <f>VLOOKUP($A287,'S48'!$C:$BQ,29,0)</f>
        <v>#N/A</v>
      </c>
      <c r="AQ287" s="66" t="e">
        <f>VLOOKUP($A287,'S48'!$C:$BQ,30,0)</f>
        <v>#N/A</v>
      </c>
      <c r="AR287" s="66" t="e">
        <f>VLOOKUP($A287,'S48'!$C:$BQ,52,0)</f>
        <v>#N/A</v>
      </c>
      <c r="AS287" s="66" t="e">
        <f>VLOOKUP($A287,'S48'!$C:$BQ,59,0)</f>
        <v>#N/A</v>
      </c>
      <c r="AT287" s="66" t="e">
        <f>VLOOKUP($A287,'S48'!$C:$BQ,60,0)</f>
        <v>#N/A</v>
      </c>
      <c r="AU287" s="58" t="e">
        <f>VLOOKUP($A287,'S49'!$C:$BQ,32,0)</f>
        <v>#N/A</v>
      </c>
      <c r="AV287" s="58" t="e">
        <f>VLOOKUP($A287,'S49'!$C:$BQ,39,0)</f>
        <v>#N/A</v>
      </c>
      <c r="AW287" s="58" t="e">
        <f>VLOOKUP($A287,'S49'!$C:$BQ,40,0)</f>
        <v>#N/A</v>
      </c>
      <c r="AX287" s="58" t="e">
        <f>VLOOKUP($A287,'S49'!$C:$BQ,22,0)</f>
        <v>#N/A</v>
      </c>
      <c r="AY287" s="66" t="e">
        <f>VLOOKUP($A287,'S49'!$C:$BQ,29,0)</f>
        <v>#N/A</v>
      </c>
      <c r="AZ287" s="66" t="e">
        <f>VLOOKUP($A287,'S49'!$C:$BQ,30,0)</f>
        <v>#N/A</v>
      </c>
      <c r="BA287" s="66" t="e">
        <f>VLOOKUP($A287,'S49'!$C:$BQ,52,0)</f>
        <v>#N/A</v>
      </c>
      <c r="BB287" s="66" t="e">
        <f>VLOOKUP($A287,'S49'!$C:$BQ,59,0)</f>
        <v>#N/A</v>
      </c>
      <c r="BC287" s="66" t="e">
        <f>VLOOKUP($A287,'S49'!$C:$BQ,60,0)</f>
        <v>#N/A</v>
      </c>
      <c r="BD287" s="58" t="e">
        <f>VLOOKUP($A287,'S50'!$C:$BQ,32,0)</f>
        <v>#N/A</v>
      </c>
      <c r="BE287" s="58" t="e">
        <f>VLOOKUP($A287,'S50'!$C:$BQ,39,0)</f>
        <v>#N/A</v>
      </c>
      <c r="BF287" s="58" t="e">
        <f>VLOOKUP($A287,'S50'!$C:$BQ,40,0)</f>
        <v>#N/A</v>
      </c>
      <c r="BG287" s="58" t="e">
        <f>VLOOKUP($A287,'S50'!$C:$BQ,22,0)</f>
        <v>#N/A</v>
      </c>
      <c r="BH287" s="66" t="e">
        <f>VLOOKUP($A287,'S50'!$C:$BQ,29,0)</f>
        <v>#N/A</v>
      </c>
      <c r="BI287" s="66" t="e">
        <f>VLOOKUP($A287,'S50'!$C:$BQ,30,0)</f>
        <v>#N/A</v>
      </c>
      <c r="BJ287" s="66" t="e">
        <f>VLOOKUP($A287,'S50'!$C:$BQ,52,0)</f>
        <v>#N/A</v>
      </c>
      <c r="BK287" s="66" t="e">
        <f>VLOOKUP($A287,'S50'!$C:$BQ,59,0)</f>
        <v>#N/A</v>
      </c>
      <c r="BL287" s="66" t="e">
        <f>VLOOKUP($A287,'S50'!$C:$BQ,60,0)</f>
        <v>#N/A</v>
      </c>
    </row>
    <row r="288" spans="1:64" x14ac:dyDescent="0.2">
      <c r="A288" s="57" t="s">
        <v>363</v>
      </c>
      <c r="B288" s="58">
        <f>VLOOKUP($A288,'S0 remplacer avec S44'!$C:$BQ,32,0)</f>
        <v>76.7</v>
      </c>
      <c r="C288" s="58">
        <f>VLOOKUP($A288,'S0 remplacer avec S44'!$C:$BQ,39,0)</f>
        <v>51</v>
      </c>
      <c r="D288" s="58">
        <f>VLOOKUP($A288,'S0 remplacer avec S44'!$C:$BQ,40,0)</f>
        <v>76</v>
      </c>
      <c r="E288" s="58">
        <f>VLOOKUP($A288,'S0 remplacer avec S44'!$C:$BQ,22,0)</f>
        <v>896.42077500000005</v>
      </c>
      <c r="F288" s="66">
        <f>VLOOKUP($A288,'S0 remplacer avec S44'!$C:$BQ,29,0)</f>
        <v>261</v>
      </c>
      <c r="G288" s="66">
        <f>VLOOKUP($A288,'S0 remplacer avec S44'!$C:$BQ,30,0)</f>
        <v>493</v>
      </c>
      <c r="H288" s="66">
        <f>VLOOKUP($A288,'S0 remplacer avec S44'!$C:$BQ,52,0)</f>
        <v>55</v>
      </c>
      <c r="I288" s="66">
        <f>VLOOKUP($A288,'S0 remplacer avec S44'!$C:$BQ,59,0)</f>
        <v>10</v>
      </c>
      <c r="J288" s="66">
        <f>VLOOKUP($A288,'S0 remplacer avec S44'!$C:$BQ,60,0)</f>
        <v>23</v>
      </c>
      <c r="K288" s="58">
        <f>VLOOKUP($A288,'S45'!$C:$BQ,32,0)</f>
        <v>77.7</v>
      </c>
      <c r="L288" s="58">
        <f>VLOOKUP($A288,'S45'!$C:$BQ,39,0)</f>
        <v>50</v>
      </c>
      <c r="M288" s="58">
        <f>VLOOKUP($A288,'S45'!$C:$BQ,40,0)</f>
        <v>75</v>
      </c>
      <c r="N288" s="58">
        <f>VLOOKUP($A288,'S45'!$C:$BQ,22,0)</f>
        <v>943.08112500000004</v>
      </c>
      <c r="O288" s="66">
        <f>VLOOKUP($A288,'S45'!$C:$BQ,29,0)</f>
        <v>215</v>
      </c>
      <c r="P288" s="66">
        <f>VLOOKUP($A288,'S45'!$C:$BQ,30,0)</f>
        <v>446</v>
      </c>
      <c r="Q288" s="66">
        <f>VLOOKUP($A288,'S45'!$C:$BQ,52,0)</f>
        <v>58</v>
      </c>
      <c r="R288" s="66">
        <f>VLOOKUP($A288,'S45'!$C:$BQ,59,0)</f>
        <v>7</v>
      </c>
      <c r="S288" s="66">
        <f>VLOOKUP($A288,'S45'!$C:$BQ,60,0)</f>
        <v>20</v>
      </c>
      <c r="T288" s="58">
        <f>VLOOKUP($A288,'S46'!$C:$BQ,32,0)</f>
        <v>78.7</v>
      </c>
      <c r="U288" s="58">
        <f>VLOOKUP($A288,'S46'!$C:$BQ,39,0)</f>
        <v>49</v>
      </c>
      <c r="V288" s="58">
        <f>VLOOKUP($A288,'S46'!$C:$BQ,40,0)</f>
        <v>74</v>
      </c>
      <c r="W288" s="58">
        <f>VLOOKUP($A288,'S46'!$C:$BQ,22,0)</f>
        <v>943.61001499999998</v>
      </c>
      <c r="X288" s="66">
        <f>VLOOKUP($A288,'S46'!$C:$BQ,29,0)</f>
        <v>214</v>
      </c>
      <c r="Y288" s="66">
        <f>VLOOKUP($A288,'S46'!$C:$BQ,30,0)</f>
        <v>446</v>
      </c>
      <c r="Z288" s="66">
        <f>VLOOKUP($A288,'S46'!$C:$BQ,52,0)</f>
        <v>59</v>
      </c>
      <c r="AA288" s="66">
        <f>VLOOKUP($A288,'S46'!$C:$BQ,59,0)</f>
        <v>6</v>
      </c>
      <c r="AB288" s="66">
        <f>VLOOKUP($A288,'S46'!$C:$BQ,60,0)</f>
        <v>19</v>
      </c>
      <c r="AC288" s="58" t="e">
        <f>VLOOKUP($A288,'S47'!$C:$BQ,32,0)</f>
        <v>#N/A</v>
      </c>
      <c r="AD288" s="58" t="e">
        <f>VLOOKUP($A288,'S47'!$C:$BQ,39,0)</f>
        <v>#N/A</v>
      </c>
      <c r="AE288" s="58" t="e">
        <f>VLOOKUP($A288,'S47'!$C:$BQ,40,0)</f>
        <v>#N/A</v>
      </c>
      <c r="AF288" s="58" t="e">
        <f>VLOOKUP($A288,'S47'!$C:$BQ,22,0)</f>
        <v>#N/A</v>
      </c>
      <c r="AG288" s="66" t="e">
        <f>VLOOKUP($A288,'S47'!$C:$BQ,29,0)</f>
        <v>#N/A</v>
      </c>
      <c r="AH288" s="66" t="e">
        <f>VLOOKUP($A288,'S47'!$C:$BQ,30,0)</f>
        <v>#N/A</v>
      </c>
      <c r="AI288" s="66" t="e">
        <f>VLOOKUP($A288,'S47'!$C:$BQ,52,0)</f>
        <v>#N/A</v>
      </c>
      <c r="AJ288" s="66" t="e">
        <f>VLOOKUP($A288,'S47'!$C:$BQ,59,0)</f>
        <v>#N/A</v>
      </c>
      <c r="AK288" s="66" t="e">
        <f>VLOOKUP($A288,'S47'!$C:$BQ,60,0)</f>
        <v>#N/A</v>
      </c>
      <c r="AL288" s="58" t="e">
        <f>VLOOKUP($A288,'S48'!$C:$BQ,32,0)</f>
        <v>#N/A</v>
      </c>
      <c r="AM288" s="58" t="e">
        <f>VLOOKUP($A288,'S48'!$C:$BQ,39,0)</f>
        <v>#N/A</v>
      </c>
      <c r="AN288" s="58" t="e">
        <f>VLOOKUP($A288,'S48'!$C:$BQ,40,0)</f>
        <v>#N/A</v>
      </c>
      <c r="AO288" s="58" t="e">
        <f>VLOOKUP($A288,'S48'!$C:$BQ,22,0)</f>
        <v>#N/A</v>
      </c>
      <c r="AP288" s="66" t="e">
        <f>VLOOKUP($A288,'S48'!$C:$BQ,29,0)</f>
        <v>#N/A</v>
      </c>
      <c r="AQ288" s="66" t="e">
        <f>VLOOKUP($A288,'S48'!$C:$BQ,30,0)</f>
        <v>#N/A</v>
      </c>
      <c r="AR288" s="66" t="e">
        <f>VLOOKUP($A288,'S48'!$C:$BQ,52,0)</f>
        <v>#N/A</v>
      </c>
      <c r="AS288" s="66" t="e">
        <f>VLOOKUP($A288,'S48'!$C:$BQ,59,0)</f>
        <v>#N/A</v>
      </c>
      <c r="AT288" s="66" t="e">
        <f>VLOOKUP($A288,'S48'!$C:$BQ,60,0)</f>
        <v>#N/A</v>
      </c>
      <c r="AU288" s="58" t="e">
        <f>VLOOKUP($A288,'S49'!$C:$BQ,32,0)</f>
        <v>#N/A</v>
      </c>
      <c r="AV288" s="58" t="e">
        <f>VLOOKUP($A288,'S49'!$C:$BQ,39,0)</f>
        <v>#N/A</v>
      </c>
      <c r="AW288" s="58" t="e">
        <f>VLOOKUP($A288,'S49'!$C:$BQ,40,0)</f>
        <v>#N/A</v>
      </c>
      <c r="AX288" s="58" t="e">
        <f>VLOOKUP($A288,'S49'!$C:$BQ,22,0)</f>
        <v>#N/A</v>
      </c>
      <c r="AY288" s="66" t="e">
        <f>VLOOKUP($A288,'S49'!$C:$BQ,29,0)</f>
        <v>#N/A</v>
      </c>
      <c r="AZ288" s="66" t="e">
        <f>VLOOKUP($A288,'S49'!$C:$BQ,30,0)</f>
        <v>#N/A</v>
      </c>
      <c r="BA288" s="66" t="e">
        <f>VLOOKUP($A288,'S49'!$C:$BQ,52,0)</f>
        <v>#N/A</v>
      </c>
      <c r="BB288" s="66" t="e">
        <f>VLOOKUP($A288,'S49'!$C:$BQ,59,0)</f>
        <v>#N/A</v>
      </c>
      <c r="BC288" s="66" t="e">
        <f>VLOOKUP($A288,'S49'!$C:$BQ,60,0)</f>
        <v>#N/A</v>
      </c>
      <c r="BD288" s="58" t="e">
        <f>VLOOKUP($A288,'S50'!$C:$BQ,32,0)</f>
        <v>#N/A</v>
      </c>
      <c r="BE288" s="58" t="e">
        <f>VLOOKUP($A288,'S50'!$C:$BQ,39,0)</f>
        <v>#N/A</v>
      </c>
      <c r="BF288" s="58" t="e">
        <f>VLOOKUP($A288,'S50'!$C:$BQ,40,0)</f>
        <v>#N/A</v>
      </c>
      <c r="BG288" s="58" t="e">
        <f>VLOOKUP($A288,'S50'!$C:$BQ,22,0)</f>
        <v>#N/A</v>
      </c>
      <c r="BH288" s="66" t="e">
        <f>VLOOKUP($A288,'S50'!$C:$BQ,29,0)</f>
        <v>#N/A</v>
      </c>
      <c r="BI288" s="66" t="e">
        <f>VLOOKUP($A288,'S50'!$C:$BQ,30,0)</f>
        <v>#N/A</v>
      </c>
      <c r="BJ288" s="66" t="e">
        <f>VLOOKUP($A288,'S50'!$C:$BQ,52,0)</f>
        <v>#N/A</v>
      </c>
      <c r="BK288" s="66" t="e">
        <f>VLOOKUP($A288,'S50'!$C:$BQ,59,0)</f>
        <v>#N/A</v>
      </c>
      <c r="BL288" s="66" t="e">
        <f>VLOOKUP($A288,'S50'!$C:$BQ,60,0)</f>
        <v>#N/A</v>
      </c>
    </row>
    <row r="289" spans="1:64" x14ac:dyDescent="0.2">
      <c r="A289" s="57" t="s">
        <v>364</v>
      </c>
      <c r="B289" s="58">
        <f>VLOOKUP($A289,'S0 remplacer avec S44'!$C:$BQ,32,0)</f>
        <v>92.4</v>
      </c>
      <c r="C289" s="58">
        <f>VLOOKUP($A289,'S0 remplacer avec S44'!$C:$BQ,39,0)</f>
        <v>90</v>
      </c>
      <c r="D289" s="58">
        <f>VLOOKUP($A289,'S0 remplacer avec S44'!$C:$BQ,40,0)</f>
        <v>127</v>
      </c>
      <c r="E289" s="58">
        <f>VLOOKUP($A289,'S0 remplacer avec S44'!$C:$BQ,22,0)</f>
        <v>1364.4360650000001</v>
      </c>
      <c r="F289" s="66">
        <f>VLOOKUP($A289,'S0 remplacer avec S44'!$C:$BQ,29,0)</f>
        <v>294</v>
      </c>
      <c r="G289" s="66">
        <f>VLOOKUP($A289,'S0 remplacer avec S44'!$C:$BQ,30,0)</f>
        <v>626</v>
      </c>
      <c r="H289" s="66">
        <f>VLOOKUP($A289,'S0 remplacer avec S44'!$C:$BQ,52,0)</f>
        <v>63.2</v>
      </c>
      <c r="I289" s="66">
        <f>VLOOKUP($A289,'S0 remplacer avec S44'!$C:$BQ,59,0)</f>
        <v>30</v>
      </c>
      <c r="J289" s="66">
        <f>VLOOKUP($A289,'S0 remplacer avec S44'!$C:$BQ,60,0)</f>
        <v>48</v>
      </c>
      <c r="K289" s="58">
        <f>VLOOKUP($A289,'S45'!$C:$BQ,32,0)</f>
        <v>94.4</v>
      </c>
      <c r="L289" s="58">
        <f>VLOOKUP($A289,'S45'!$C:$BQ,39,0)</f>
        <v>88</v>
      </c>
      <c r="M289" s="58">
        <f>VLOOKUP($A289,'S45'!$C:$BQ,40,0)</f>
        <v>125</v>
      </c>
      <c r="N289" s="58">
        <f>VLOOKUP($A289,'S45'!$C:$BQ,22,0)</f>
        <v>1367.2657850000001</v>
      </c>
      <c r="O289" s="66">
        <f>VLOOKUP($A289,'S45'!$C:$BQ,29,0)</f>
        <v>292</v>
      </c>
      <c r="P289" s="66">
        <f>VLOOKUP($A289,'S45'!$C:$BQ,30,0)</f>
        <v>623</v>
      </c>
      <c r="Q289" s="66">
        <f>VLOOKUP($A289,'S45'!$C:$BQ,52,0)</f>
        <v>63.2</v>
      </c>
      <c r="R289" s="66">
        <f>VLOOKUP($A289,'S45'!$C:$BQ,59,0)</f>
        <v>30</v>
      </c>
      <c r="S289" s="66">
        <f>VLOOKUP($A289,'S45'!$C:$BQ,60,0)</f>
        <v>48</v>
      </c>
      <c r="T289" s="58">
        <f>VLOOKUP($A289,'S46'!$C:$BQ,32,0)</f>
        <v>95.4</v>
      </c>
      <c r="U289" s="58">
        <f>VLOOKUP($A289,'S46'!$C:$BQ,39,0)</f>
        <v>87</v>
      </c>
      <c r="V289" s="58">
        <f>VLOOKUP($A289,'S46'!$C:$BQ,40,0)</f>
        <v>124</v>
      </c>
      <c r="W289" s="58">
        <f>VLOOKUP($A289,'S46'!$C:$BQ,22,0)</f>
        <v>1389.5570150000001</v>
      </c>
      <c r="X289" s="66">
        <f>VLOOKUP($A289,'S46'!$C:$BQ,29,0)</f>
        <v>269</v>
      </c>
      <c r="Y289" s="66">
        <f>VLOOKUP($A289,'S46'!$C:$BQ,30,0)</f>
        <v>601</v>
      </c>
      <c r="Z289" s="66">
        <f>VLOOKUP($A289,'S46'!$C:$BQ,52,0)</f>
        <v>63.2</v>
      </c>
      <c r="AA289" s="66">
        <f>VLOOKUP($A289,'S46'!$C:$BQ,59,0)</f>
        <v>30</v>
      </c>
      <c r="AB289" s="66">
        <f>VLOOKUP($A289,'S46'!$C:$BQ,60,0)</f>
        <v>48</v>
      </c>
      <c r="AC289" s="58" t="e">
        <f>VLOOKUP($A289,'S47'!$C:$BQ,32,0)</f>
        <v>#N/A</v>
      </c>
      <c r="AD289" s="58" t="e">
        <f>VLOOKUP($A289,'S47'!$C:$BQ,39,0)</f>
        <v>#N/A</v>
      </c>
      <c r="AE289" s="58" t="e">
        <f>VLOOKUP($A289,'S47'!$C:$BQ,40,0)</f>
        <v>#N/A</v>
      </c>
      <c r="AF289" s="58" t="e">
        <f>VLOOKUP($A289,'S47'!$C:$BQ,22,0)</f>
        <v>#N/A</v>
      </c>
      <c r="AG289" s="66" t="e">
        <f>VLOOKUP($A289,'S47'!$C:$BQ,29,0)</f>
        <v>#N/A</v>
      </c>
      <c r="AH289" s="66" t="e">
        <f>VLOOKUP($A289,'S47'!$C:$BQ,30,0)</f>
        <v>#N/A</v>
      </c>
      <c r="AI289" s="66" t="e">
        <f>VLOOKUP($A289,'S47'!$C:$BQ,52,0)</f>
        <v>#N/A</v>
      </c>
      <c r="AJ289" s="66" t="e">
        <f>VLOOKUP($A289,'S47'!$C:$BQ,59,0)</f>
        <v>#N/A</v>
      </c>
      <c r="AK289" s="66" t="e">
        <f>VLOOKUP($A289,'S47'!$C:$BQ,60,0)</f>
        <v>#N/A</v>
      </c>
      <c r="AL289" s="58" t="e">
        <f>VLOOKUP($A289,'S48'!$C:$BQ,32,0)</f>
        <v>#N/A</v>
      </c>
      <c r="AM289" s="58" t="e">
        <f>VLOOKUP($A289,'S48'!$C:$BQ,39,0)</f>
        <v>#N/A</v>
      </c>
      <c r="AN289" s="58" t="e">
        <f>VLOOKUP($A289,'S48'!$C:$BQ,40,0)</f>
        <v>#N/A</v>
      </c>
      <c r="AO289" s="58" t="e">
        <f>VLOOKUP($A289,'S48'!$C:$BQ,22,0)</f>
        <v>#N/A</v>
      </c>
      <c r="AP289" s="66" t="e">
        <f>VLOOKUP($A289,'S48'!$C:$BQ,29,0)</f>
        <v>#N/A</v>
      </c>
      <c r="AQ289" s="66" t="e">
        <f>VLOOKUP($A289,'S48'!$C:$BQ,30,0)</f>
        <v>#N/A</v>
      </c>
      <c r="AR289" s="66" t="e">
        <f>VLOOKUP($A289,'S48'!$C:$BQ,52,0)</f>
        <v>#N/A</v>
      </c>
      <c r="AS289" s="66" t="e">
        <f>VLOOKUP($A289,'S48'!$C:$BQ,59,0)</f>
        <v>#N/A</v>
      </c>
      <c r="AT289" s="66" t="e">
        <f>VLOOKUP($A289,'S48'!$C:$BQ,60,0)</f>
        <v>#N/A</v>
      </c>
      <c r="AU289" s="58" t="e">
        <f>VLOOKUP($A289,'S49'!$C:$BQ,32,0)</f>
        <v>#N/A</v>
      </c>
      <c r="AV289" s="58" t="e">
        <f>VLOOKUP($A289,'S49'!$C:$BQ,39,0)</f>
        <v>#N/A</v>
      </c>
      <c r="AW289" s="58" t="e">
        <f>VLOOKUP($A289,'S49'!$C:$BQ,40,0)</f>
        <v>#N/A</v>
      </c>
      <c r="AX289" s="58" t="e">
        <f>VLOOKUP($A289,'S49'!$C:$BQ,22,0)</f>
        <v>#N/A</v>
      </c>
      <c r="AY289" s="66" t="e">
        <f>VLOOKUP($A289,'S49'!$C:$BQ,29,0)</f>
        <v>#N/A</v>
      </c>
      <c r="AZ289" s="66" t="e">
        <f>VLOOKUP($A289,'S49'!$C:$BQ,30,0)</f>
        <v>#N/A</v>
      </c>
      <c r="BA289" s="66" t="e">
        <f>VLOOKUP($A289,'S49'!$C:$BQ,52,0)</f>
        <v>#N/A</v>
      </c>
      <c r="BB289" s="66" t="e">
        <f>VLOOKUP($A289,'S49'!$C:$BQ,59,0)</f>
        <v>#N/A</v>
      </c>
      <c r="BC289" s="66" t="e">
        <f>VLOOKUP($A289,'S49'!$C:$BQ,60,0)</f>
        <v>#N/A</v>
      </c>
      <c r="BD289" s="58" t="e">
        <f>VLOOKUP($A289,'S50'!$C:$BQ,32,0)</f>
        <v>#N/A</v>
      </c>
      <c r="BE289" s="58" t="e">
        <f>VLOOKUP($A289,'S50'!$C:$BQ,39,0)</f>
        <v>#N/A</v>
      </c>
      <c r="BF289" s="58" t="e">
        <f>VLOOKUP($A289,'S50'!$C:$BQ,40,0)</f>
        <v>#N/A</v>
      </c>
      <c r="BG289" s="58" t="e">
        <f>VLOOKUP($A289,'S50'!$C:$BQ,22,0)</f>
        <v>#N/A</v>
      </c>
      <c r="BH289" s="66" t="e">
        <f>VLOOKUP($A289,'S50'!$C:$BQ,29,0)</f>
        <v>#N/A</v>
      </c>
      <c r="BI289" s="66" t="e">
        <f>VLOOKUP($A289,'S50'!$C:$BQ,30,0)</f>
        <v>#N/A</v>
      </c>
      <c r="BJ289" s="66" t="e">
        <f>VLOOKUP($A289,'S50'!$C:$BQ,52,0)</f>
        <v>#N/A</v>
      </c>
      <c r="BK289" s="66" t="e">
        <f>VLOOKUP($A289,'S50'!$C:$BQ,59,0)</f>
        <v>#N/A</v>
      </c>
      <c r="BL289" s="66" t="e">
        <f>VLOOKUP($A289,'S50'!$C:$BQ,60,0)</f>
        <v>#N/A</v>
      </c>
    </row>
    <row r="290" spans="1:64" x14ac:dyDescent="0.2">
      <c r="A290" s="57" t="s">
        <v>365</v>
      </c>
      <c r="B290" s="58">
        <f>VLOOKUP($A290,'S0 remplacer avec S44'!$C:$BQ,32,0)</f>
        <v>165.2</v>
      </c>
      <c r="C290" s="58">
        <f>VLOOKUP($A290,'S0 remplacer avec S44'!$C:$BQ,39,0)</f>
        <v>69</v>
      </c>
      <c r="D290" s="58">
        <f>VLOOKUP($A290,'S0 remplacer avec S44'!$C:$BQ,40,0)</f>
        <v>115</v>
      </c>
      <c r="E290" s="58">
        <f>VLOOKUP($A290,'S0 remplacer avec S44'!$C:$BQ,22,0)</f>
        <v>2126.98389</v>
      </c>
      <c r="F290" s="66">
        <f>VLOOKUP($A290,'S0 remplacer avec S44'!$C:$BQ,29,0)</f>
        <v>0</v>
      </c>
      <c r="G290" s="66">
        <f>VLOOKUP($A290,'S0 remplacer avec S44'!$C:$BQ,30,0)</f>
        <v>419</v>
      </c>
      <c r="H290" s="66">
        <f>VLOOKUP($A290,'S0 remplacer avec S44'!$C:$BQ,52,0)</f>
        <v>131.80000000000001</v>
      </c>
      <c r="I290" s="66">
        <f>VLOOKUP($A290,'S0 remplacer avec S44'!$C:$BQ,59,0)</f>
        <v>0</v>
      </c>
      <c r="J290" s="66">
        <f>VLOOKUP($A290,'S0 remplacer avec S44'!$C:$BQ,60,0)</f>
        <v>11</v>
      </c>
      <c r="K290" s="58">
        <f>VLOOKUP($A290,'S45'!$C:$BQ,32,0)</f>
        <v>165.7</v>
      </c>
      <c r="L290" s="58">
        <f>VLOOKUP($A290,'S45'!$C:$BQ,39,0)</f>
        <v>68</v>
      </c>
      <c r="M290" s="58">
        <f>VLOOKUP($A290,'S45'!$C:$BQ,40,0)</f>
        <v>115</v>
      </c>
      <c r="N290" s="58">
        <f>VLOOKUP($A290,'S45'!$C:$BQ,22,0)</f>
        <v>2218.5691900000002</v>
      </c>
      <c r="O290" s="66">
        <f>VLOOKUP($A290,'S45'!$C:$BQ,29,0)</f>
        <v>0</v>
      </c>
      <c r="P290" s="66">
        <f>VLOOKUP($A290,'S45'!$C:$BQ,30,0)</f>
        <v>327</v>
      </c>
      <c r="Q290" s="66">
        <f>VLOOKUP($A290,'S45'!$C:$BQ,52,0)</f>
        <v>133.80000000000001</v>
      </c>
      <c r="R290" s="66">
        <f>VLOOKUP($A290,'S45'!$C:$BQ,59,0)</f>
        <v>0</v>
      </c>
      <c r="S290" s="66">
        <f>VLOOKUP($A290,'S45'!$C:$BQ,60,0)</f>
        <v>9</v>
      </c>
      <c r="T290" s="58">
        <f>VLOOKUP($A290,'S46'!$C:$BQ,32,0)</f>
        <v>164.7</v>
      </c>
      <c r="U290" s="58">
        <f>VLOOKUP($A290,'S46'!$C:$BQ,39,0)</f>
        <v>69</v>
      </c>
      <c r="V290" s="58">
        <f>VLOOKUP($A290,'S46'!$C:$BQ,40,0)</f>
        <v>116</v>
      </c>
      <c r="W290" s="58">
        <f>VLOOKUP($A290,'S46'!$C:$BQ,22,0)</f>
        <v>2220.2256600000001</v>
      </c>
      <c r="X290" s="66">
        <f>VLOOKUP($A290,'S46'!$C:$BQ,29,0)</f>
        <v>0</v>
      </c>
      <c r="Y290" s="66">
        <f>VLOOKUP($A290,'S46'!$C:$BQ,30,0)</f>
        <v>326</v>
      </c>
      <c r="Z290" s="66">
        <f>VLOOKUP($A290,'S46'!$C:$BQ,52,0)</f>
        <v>134.80000000000001</v>
      </c>
      <c r="AA290" s="66">
        <f>VLOOKUP($A290,'S46'!$C:$BQ,59,0)</f>
        <v>0</v>
      </c>
      <c r="AB290" s="66">
        <f>VLOOKUP($A290,'S46'!$C:$BQ,60,0)</f>
        <v>8</v>
      </c>
      <c r="AC290" s="58" t="e">
        <f>VLOOKUP($A290,'S47'!$C:$BQ,32,0)</f>
        <v>#N/A</v>
      </c>
      <c r="AD290" s="58" t="e">
        <f>VLOOKUP($A290,'S47'!$C:$BQ,39,0)</f>
        <v>#N/A</v>
      </c>
      <c r="AE290" s="58" t="e">
        <f>VLOOKUP($A290,'S47'!$C:$BQ,40,0)</f>
        <v>#N/A</v>
      </c>
      <c r="AF290" s="58" t="e">
        <f>VLOOKUP($A290,'S47'!$C:$BQ,22,0)</f>
        <v>#N/A</v>
      </c>
      <c r="AG290" s="66" t="e">
        <f>VLOOKUP($A290,'S47'!$C:$BQ,29,0)</f>
        <v>#N/A</v>
      </c>
      <c r="AH290" s="66" t="e">
        <f>VLOOKUP($A290,'S47'!$C:$BQ,30,0)</f>
        <v>#N/A</v>
      </c>
      <c r="AI290" s="66" t="e">
        <f>VLOOKUP($A290,'S47'!$C:$BQ,52,0)</f>
        <v>#N/A</v>
      </c>
      <c r="AJ290" s="66" t="e">
        <f>VLOOKUP($A290,'S47'!$C:$BQ,59,0)</f>
        <v>#N/A</v>
      </c>
      <c r="AK290" s="66" t="e">
        <f>VLOOKUP($A290,'S47'!$C:$BQ,60,0)</f>
        <v>#N/A</v>
      </c>
      <c r="AL290" s="58" t="e">
        <f>VLOOKUP($A290,'S48'!$C:$BQ,32,0)</f>
        <v>#N/A</v>
      </c>
      <c r="AM290" s="58" t="e">
        <f>VLOOKUP($A290,'S48'!$C:$BQ,39,0)</f>
        <v>#N/A</v>
      </c>
      <c r="AN290" s="58" t="e">
        <f>VLOOKUP($A290,'S48'!$C:$BQ,40,0)</f>
        <v>#N/A</v>
      </c>
      <c r="AO290" s="58" t="e">
        <f>VLOOKUP($A290,'S48'!$C:$BQ,22,0)</f>
        <v>#N/A</v>
      </c>
      <c r="AP290" s="66" t="e">
        <f>VLOOKUP($A290,'S48'!$C:$BQ,29,0)</f>
        <v>#N/A</v>
      </c>
      <c r="AQ290" s="66" t="e">
        <f>VLOOKUP($A290,'S48'!$C:$BQ,30,0)</f>
        <v>#N/A</v>
      </c>
      <c r="AR290" s="66" t="e">
        <f>VLOOKUP($A290,'S48'!$C:$BQ,52,0)</f>
        <v>#N/A</v>
      </c>
      <c r="AS290" s="66" t="e">
        <f>VLOOKUP($A290,'S48'!$C:$BQ,59,0)</f>
        <v>#N/A</v>
      </c>
      <c r="AT290" s="66" t="e">
        <f>VLOOKUP($A290,'S48'!$C:$BQ,60,0)</f>
        <v>#N/A</v>
      </c>
      <c r="AU290" s="58" t="e">
        <f>VLOOKUP($A290,'S49'!$C:$BQ,32,0)</f>
        <v>#N/A</v>
      </c>
      <c r="AV290" s="58" t="e">
        <f>VLOOKUP($A290,'S49'!$C:$BQ,39,0)</f>
        <v>#N/A</v>
      </c>
      <c r="AW290" s="58" t="e">
        <f>VLOOKUP($A290,'S49'!$C:$BQ,40,0)</f>
        <v>#N/A</v>
      </c>
      <c r="AX290" s="58" t="e">
        <f>VLOOKUP($A290,'S49'!$C:$BQ,22,0)</f>
        <v>#N/A</v>
      </c>
      <c r="AY290" s="66" t="e">
        <f>VLOOKUP($A290,'S49'!$C:$BQ,29,0)</f>
        <v>#N/A</v>
      </c>
      <c r="AZ290" s="66" t="e">
        <f>VLOOKUP($A290,'S49'!$C:$BQ,30,0)</f>
        <v>#N/A</v>
      </c>
      <c r="BA290" s="66" t="e">
        <f>VLOOKUP($A290,'S49'!$C:$BQ,52,0)</f>
        <v>#N/A</v>
      </c>
      <c r="BB290" s="66" t="e">
        <f>VLOOKUP($A290,'S49'!$C:$BQ,59,0)</f>
        <v>#N/A</v>
      </c>
      <c r="BC290" s="66" t="e">
        <f>VLOOKUP($A290,'S49'!$C:$BQ,60,0)</f>
        <v>#N/A</v>
      </c>
      <c r="BD290" s="58" t="e">
        <f>VLOOKUP($A290,'S50'!$C:$BQ,32,0)</f>
        <v>#N/A</v>
      </c>
      <c r="BE290" s="58" t="e">
        <f>VLOOKUP($A290,'S50'!$C:$BQ,39,0)</f>
        <v>#N/A</v>
      </c>
      <c r="BF290" s="58" t="e">
        <f>VLOOKUP($A290,'S50'!$C:$BQ,40,0)</f>
        <v>#N/A</v>
      </c>
      <c r="BG290" s="58" t="e">
        <f>VLOOKUP($A290,'S50'!$C:$BQ,22,0)</f>
        <v>#N/A</v>
      </c>
      <c r="BH290" s="66" t="e">
        <f>VLOOKUP($A290,'S50'!$C:$BQ,29,0)</f>
        <v>#N/A</v>
      </c>
      <c r="BI290" s="66" t="e">
        <f>VLOOKUP($A290,'S50'!$C:$BQ,30,0)</f>
        <v>#N/A</v>
      </c>
      <c r="BJ290" s="66" t="e">
        <f>VLOOKUP($A290,'S50'!$C:$BQ,52,0)</f>
        <v>#N/A</v>
      </c>
      <c r="BK290" s="66" t="e">
        <f>VLOOKUP($A290,'S50'!$C:$BQ,59,0)</f>
        <v>#N/A</v>
      </c>
      <c r="BL290" s="66" t="e">
        <f>VLOOKUP($A290,'S50'!$C:$BQ,60,0)</f>
        <v>#N/A</v>
      </c>
    </row>
    <row r="291" spans="1:64" x14ac:dyDescent="0.2">
      <c r="A291" s="57" t="s">
        <v>366</v>
      </c>
      <c r="B291" s="58">
        <f>VLOOKUP($A291,'S0 remplacer avec S44'!$C:$BQ,32,0)</f>
        <v>186.8</v>
      </c>
      <c r="C291" s="58">
        <f>VLOOKUP($A291,'S0 remplacer avec S44'!$C:$BQ,39,0)</f>
        <v>32</v>
      </c>
      <c r="D291" s="58">
        <f>VLOOKUP($A291,'S0 remplacer avec S44'!$C:$BQ,40,0)</f>
        <v>75</v>
      </c>
      <c r="E291" s="58">
        <f>VLOOKUP($A291,'S0 remplacer avec S44'!$C:$BQ,22,0)</f>
        <v>2255.8943549999999</v>
      </c>
      <c r="F291" s="66">
        <f>VLOOKUP($A291,'S0 remplacer avec S44'!$C:$BQ,29,0)</f>
        <v>0</v>
      </c>
      <c r="G291" s="66">
        <f>VLOOKUP($A291,'S0 remplacer avec S44'!$C:$BQ,30,0)</f>
        <v>125</v>
      </c>
      <c r="H291" s="66">
        <f>VLOOKUP($A291,'S0 remplacer avec S44'!$C:$BQ,52,0)</f>
        <v>134.80000000000001</v>
      </c>
      <c r="I291" s="66">
        <f>VLOOKUP($A291,'S0 remplacer avec S44'!$C:$BQ,59,0)</f>
        <v>0</v>
      </c>
      <c r="J291" s="66">
        <f>VLOOKUP($A291,'S0 remplacer avec S44'!$C:$BQ,60,0)</f>
        <v>0</v>
      </c>
      <c r="K291" s="58">
        <f>VLOOKUP($A291,'S45'!$C:$BQ,32,0)</f>
        <v>187.8</v>
      </c>
      <c r="L291" s="58">
        <f>VLOOKUP($A291,'S45'!$C:$BQ,39,0)</f>
        <v>31</v>
      </c>
      <c r="M291" s="58">
        <f>VLOOKUP($A291,'S45'!$C:$BQ,40,0)</f>
        <v>74</v>
      </c>
      <c r="N291" s="58">
        <f>VLOOKUP($A291,'S45'!$C:$BQ,22,0)</f>
        <v>2331.6493249999999</v>
      </c>
      <c r="O291" s="66">
        <f>VLOOKUP($A291,'S45'!$C:$BQ,29,0)</f>
        <v>0</v>
      </c>
      <c r="P291" s="66">
        <f>VLOOKUP($A291,'S45'!$C:$BQ,30,0)</f>
        <v>49</v>
      </c>
      <c r="Q291" s="66">
        <f>VLOOKUP($A291,'S45'!$C:$BQ,52,0)</f>
        <v>138.80000000000001</v>
      </c>
      <c r="R291" s="66">
        <f>VLOOKUP($A291,'S45'!$C:$BQ,59,0)</f>
        <v>0</v>
      </c>
      <c r="S291" s="66">
        <f>VLOOKUP($A291,'S45'!$C:$BQ,60,0)</f>
        <v>0</v>
      </c>
      <c r="T291" s="58">
        <f>VLOOKUP($A291,'S46'!$C:$BQ,32,0)</f>
        <v>187.8</v>
      </c>
      <c r="U291" s="58">
        <f>VLOOKUP($A291,'S46'!$C:$BQ,39,0)</f>
        <v>31</v>
      </c>
      <c r="V291" s="58">
        <f>VLOOKUP($A291,'S46'!$C:$BQ,40,0)</f>
        <v>74</v>
      </c>
      <c r="W291" s="58">
        <f>VLOOKUP($A291,'S46'!$C:$BQ,22,0)</f>
        <v>2350.4439849999999</v>
      </c>
      <c r="X291" s="66">
        <f>VLOOKUP($A291,'S46'!$C:$BQ,29,0)</f>
        <v>0</v>
      </c>
      <c r="Y291" s="66">
        <f>VLOOKUP($A291,'S46'!$C:$BQ,30,0)</f>
        <v>31</v>
      </c>
      <c r="Z291" s="66">
        <f>VLOOKUP($A291,'S46'!$C:$BQ,52,0)</f>
        <v>139.80000000000001</v>
      </c>
      <c r="AA291" s="66">
        <f>VLOOKUP($A291,'S46'!$C:$BQ,59,0)</f>
        <v>0</v>
      </c>
      <c r="AB291" s="66">
        <f>VLOOKUP($A291,'S46'!$C:$BQ,60,0)</f>
        <v>0</v>
      </c>
      <c r="AC291" s="58" t="e">
        <f>VLOOKUP($A291,'S47'!$C:$BQ,32,0)</f>
        <v>#N/A</v>
      </c>
      <c r="AD291" s="58" t="e">
        <f>VLOOKUP($A291,'S47'!$C:$BQ,39,0)</f>
        <v>#N/A</v>
      </c>
      <c r="AE291" s="58" t="e">
        <f>VLOOKUP($A291,'S47'!$C:$BQ,40,0)</f>
        <v>#N/A</v>
      </c>
      <c r="AF291" s="58" t="e">
        <f>VLOOKUP($A291,'S47'!$C:$BQ,22,0)</f>
        <v>#N/A</v>
      </c>
      <c r="AG291" s="66" t="e">
        <f>VLOOKUP($A291,'S47'!$C:$BQ,29,0)</f>
        <v>#N/A</v>
      </c>
      <c r="AH291" s="66" t="e">
        <f>VLOOKUP($A291,'S47'!$C:$BQ,30,0)</f>
        <v>#N/A</v>
      </c>
      <c r="AI291" s="66" t="e">
        <f>VLOOKUP($A291,'S47'!$C:$BQ,52,0)</f>
        <v>#N/A</v>
      </c>
      <c r="AJ291" s="66" t="e">
        <f>VLOOKUP($A291,'S47'!$C:$BQ,59,0)</f>
        <v>#N/A</v>
      </c>
      <c r="AK291" s="66" t="e">
        <f>VLOOKUP($A291,'S47'!$C:$BQ,60,0)</f>
        <v>#N/A</v>
      </c>
      <c r="AL291" s="58" t="e">
        <f>VLOOKUP($A291,'S48'!$C:$BQ,32,0)</f>
        <v>#N/A</v>
      </c>
      <c r="AM291" s="58" t="e">
        <f>VLOOKUP($A291,'S48'!$C:$BQ,39,0)</f>
        <v>#N/A</v>
      </c>
      <c r="AN291" s="58" t="e">
        <f>VLOOKUP($A291,'S48'!$C:$BQ,40,0)</f>
        <v>#N/A</v>
      </c>
      <c r="AO291" s="58" t="e">
        <f>VLOOKUP($A291,'S48'!$C:$BQ,22,0)</f>
        <v>#N/A</v>
      </c>
      <c r="AP291" s="66" t="e">
        <f>VLOOKUP($A291,'S48'!$C:$BQ,29,0)</f>
        <v>#N/A</v>
      </c>
      <c r="AQ291" s="66" t="e">
        <f>VLOOKUP($A291,'S48'!$C:$BQ,30,0)</f>
        <v>#N/A</v>
      </c>
      <c r="AR291" s="66" t="e">
        <f>VLOOKUP($A291,'S48'!$C:$BQ,52,0)</f>
        <v>#N/A</v>
      </c>
      <c r="AS291" s="66" t="e">
        <f>VLOOKUP($A291,'S48'!$C:$BQ,59,0)</f>
        <v>#N/A</v>
      </c>
      <c r="AT291" s="66" t="e">
        <f>VLOOKUP($A291,'S48'!$C:$BQ,60,0)</f>
        <v>#N/A</v>
      </c>
      <c r="AU291" s="58" t="e">
        <f>VLOOKUP($A291,'S49'!$C:$BQ,32,0)</f>
        <v>#N/A</v>
      </c>
      <c r="AV291" s="58" t="e">
        <f>VLOOKUP($A291,'S49'!$C:$BQ,39,0)</f>
        <v>#N/A</v>
      </c>
      <c r="AW291" s="58" t="e">
        <f>VLOOKUP($A291,'S49'!$C:$BQ,40,0)</f>
        <v>#N/A</v>
      </c>
      <c r="AX291" s="58" t="e">
        <f>VLOOKUP($A291,'S49'!$C:$BQ,22,0)</f>
        <v>#N/A</v>
      </c>
      <c r="AY291" s="66" t="e">
        <f>VLOOKUP($A291,'S49'!$C:$BQ,29,0)</f>
        <v>#N/A</v>
      </c>
      <c r="AZ291" s="66" t="e">
        <f>VLOOKUP($A291,'S49'!$C:$BQ,30,0)</f>
        <v>#N/A</v>
      </c>
      <c r="BA291" s="66" t="e">
        <f>VLOOKUP($A291,'S49'!$C:$BQ,52,0)</f>
        <v>#N/A</v>
      </c>
      <c r="BB291" s="66" t="e">
        <f>VLOOKUP($A291,'S49'!$C:$BQ,59,0)</f>
        <v>#N/A</v>
      </c>
      <c r="BC291" s="66" t="e">
        <f>VLOOKUP($A291,'S49'!$C:$BQ,60,0)</f>
        <v>#N/A</v>
      </c>
      <c r="BD291" s="58" t="e">
        <f>VLOOKUP($A291,'S50'!$C:$BQ,32,0)</f>
        <v>#N/A</v>
      </c>
      <c r="BE291" s="58" t="e">
        <f>VLOOKUP($A291,'S50'!$C:$BQ,39,0)</f>
        <v>#N/A</v>
      </c>
      <c r="BF291" s="58" t="e">
        <f>VLOOKUP($A291,'S50'!$C:$BQ,40,0)</f>
        <v>#N/A</v>
      </c>
      <c r="BG291" s="58" t="e">
        <f>VLOOKUP($A291,'S50'!$C:$BQ,22,0)</f>
        <v>#N/A</v>
      </c>
      <c r="BH291" s="66" t="e">
        <f>VLOOKUP($A291,'S50'!$C:$BQ,29,0)</f>
        <v>#N/A</v>
      </c>
      <c r="BI291" s="66" t="e">
        <f>VLOOKUP($A291,'S50'!$C:$BQ,30,0)</f>
        <v>#N/A</v>
      </c>
      <c r="BJ291" s="66" t="e">
        <f>VLOOKUP($A291,'S50'!$C:$BQ,52,0)</f>
        <v>#N/A</v>
      </c>
      <c r="BK291" s="66" t="e">
        <f>VLOOKUP($A291,'S50'!$C:$BQ,59,0)</f>
        <v>#N/A</v>
      </c>
      <c r="BL291" s="66" t="e">
        <f>VLOOKUP($A291,'S50'!$C:$BQ,60,0)</f>
        <v>#N/A</v>
      </c>
    </row>
    <row r="292" spans="1:64" x14ac:dyDescent="0.2">
      <c r="A292" s="57" t="s">
        <v>357</v>
      </c>
      <c r="B292" s="58">
        <f>VLOOKUP($A292,'S0 remplacer avec S44'!$C:$BQ,32,0)</f>
        <v>439.45</v>
      </c>
      <c r="C292" s="58">
        <f>VLOOKUP($A292,'S0 remplacer avec S44'!$C:$BQ,39,0)</f>
        <v>209</v>
      </c>
      <c r="D292" s="58">
        <f>VLOOKUP($A292,'S0 remplacer avec S44'!$C:$BQ,40,0)</f>
        <v>338</v>
      </c>
      <c r="E292" s="58">
        <f>VLOOKUP($A292,'S0 remplacer avec S44'!$C:$BQ,22,0)</f>
        <v>4708.40553</v>
      </c>
      <c r="F292" s="66">
        <f>VLOOKUP($A292,'S0 remplacer avec S44'!$C:$BQ,29,0)</f>
        <v>1181</v>
      </c>
      <c r="G292" s="66">
        <f>VLOOKUP($A292,'S0 remplacer avec S44'!$C:$BQ,30,0)</f>
        <v>2359</v>
      </c>
      <c r="H292" s="66">
        <f>VLOOKUP($A292,'S0 remplacer avec S44'!$C:$BQ,52,0)</f>
        <v>374.2</v>
      </c>
      <c r="I292" s="66">
        <f>VLOOKUP($A292,'S0 remplacer avec S44'!$C:$BQ,59,0)</f>
        <v>0</v>
      </c>
      <c r="J292" s="66">
        <f>VLOOKUP($A292,'S0 remplacer avec S44'!$C:$BQ,60,0)</f>
        <v>21</v>
      </c>
      <c r="K292" s="58">
        <f>VLOOKUP($A292,'S45'!$C:$BQ,32,0)</f>
        <v>445.45</v>
      </c>
      <c r="L292" s="58">
        <f>VLOOKUP($A292,'S45'!$C:$BQ,39,0)</f>
        <v>203</v>
      </c>
      <c r="M292" s="58">
        <f>VLOOKUP($A292,'S45'!$C:$BQ,40,0)</f>
        <v>332</v>
      </c>
      <c r="N292" s="58">
        <f>VLOOKUP($A292,'S45'!$C:$BQ,22,0)</f>
        <v>4804.6173900000003</v>
      </c>
      <c r="O292" s="66">
        <f>VLOOKUP($A292,'S45'!$C:$BQ,29,0)</f>
        <v>1085</v>
      </c>
      <c r="P292" s="66">
        <f>VLOOKUP($A292,'S45'!$C:$BQ,30,0)</f>
        <v>2263</v>
      </c>
      <c r="Q292" s="66">
        <f>VLOOKUP($A292,'S45'!$C:$BQ,52,0)</f>
        <v>384.2</v>
      </c>
      <c r="R292" s="66">
        <f>VLOOKUP($A292,'S45'!$C:$BQ,59,0)</f>
        <v>0</v>
      </c>
      <c r="S292" s="66">
        <f>VLOOKUP($A292,'S45'!$C:$BQ,60,0)</f>
        <v>11</v>
      </c>
      <c r="T292" s="58">
        <f>VLOOKUP($A292,'S46'!$C:$BQ,32,0)</f>
        <v>445.45</v>
      </c>
      <c r="U292" s="58">
        <f>VLOOKUP($A292,'S46'!$C:$BQ,39,0)</f>
        <v>203</v>
      </c>
      <c r="V292" s="58">
        <f>VLOOKUP($A292,'S46'!$C:$BQ,40,0)</f>
        <v>332</v>
      </c>
      <c r="W292" s="58">
        <f>VLOOKUP($A292,'S46'!$C:$BQ,22,0)</f>
        <v>4812.7903699999997</v>
      </c>
      <c r="X292" s="66">
        <f>VLOOKUP($A292,'S46'!$C:$BQ,29,0)</f>
        <v>1077</v>
      </c>
      <c r="Y292" s="66">
        <f>VLOOKUP($A292,'S46'!$C:$BQ,30,0)</f>
        <v>2254</v>
      </c>
      <c r="Z292" s="66">
        <f>VLOOKUP($A292,'S46'!$C:$BQ,52,0)</f>
        <v>386.2</v>
      </c>
      <c r="AA292" s="66">
        <f>VLOOKUP($A292,'S46'!$C:$BQ,59,0)</f>
        <v>0</v>
      </c>
      <c r="AB292" s="66">
        <f>VLOOKUP($A292,'S46'!$C:$BQ,60,0)</f>
        <v>9</v>
      </c>
      <c r="AC292" s="58" t="e">
        <f>VLOOKUP($A292,'S47'!$C:$BQ,32,0)</f>
        <v>#N/A</v>
      </c>
      <c r="AD292" s="58" t="e">
        <f>VLOOKUP($A292,'S47'!$C:$BQ,39,0)</f>
        <v>#N/A</v>
      </c>
      <c r="AE292" s="58" t="e">
        <f>VLOOKUP($A292,'S47'!$C:$BQ,40,0)</f>
        <v>#N/A</v>
      </c>
      <c r="AF292" s="58" t="e">
        <f>VLOOKUP($A292,'S47'!$C:$BQ,22,0)</f>
        <v>#N/A</v>
      </c>
      <c r="AG292" s="66" t="e">
        <f>VLOOKUP($A292,'S47'!$C:$BQ,29,0)</f>
        <v>#N/A</v>
      </c>
      <c r="AH292" s="66" t="e">
        <f>VLOOKUP($A292,'S47'!$C:$BQ,30,0)</f>
        <v>#N/A</v>
      </c>
      <c r="AI292" s="66" t="e">
        <f>VLOOKUP($A292,'S47'!$C:$BQ,52,0)</f>
        <v>#N/A</v>
      </c>
      <c r="AJ292" s="66" t="e">
        <f>VLOOKUP($A292,'S47'!$C:$BQ,59,0)</f>
        <v>#N/A</v>
      </c>
      <c r="AK292" s="66" t="e">
        <f>VLOOKUP($A292,'S47'!$C:$BQ,60,0)</f>
        <v>#N/A</v>
      </c>
      <c r="AL292" s="58" t="e">
        <f>VLOOKUP($A292,'S48'!$C:$BQ,32,0)</f>
        <v>#N/A</v>
      </c>
      <c r="AM292" s="58" t="e">
        <f>VLOOKUP($A292,'S48'!$C:$BQ,39,0)</f>
        <v>#N/A</v>
      </c>
      <c r="AN292" s="58" t="e">
        <f>VLOOKUP($A292,'S48'!$C:$BQ,40,0)</f>
        <v>#N/A</v>
      </c>
      <c r="AO292" s="58" t="e">
        <f>VLOOKUP($A292,'S48'!$C:$BQ,22,0)</f>
        <v>#N/A</v>
      </c>
      <c r="AP292" s="66" t="e">
        <f>VLOOKUP($A292,'S48'!$C:$BQ,29,0)</f>
        <v>#N/A</v>
      </c>
      <c r="AQ292" s="66" t="e">
        <f>VLOOKUP($A292,'S48'!$C:$BQ,30,0)</f>
        <v>#N/A</v>
      </c>
      <c r="AR292" s="66" t="e">
        <f>VLOOKUP($A292,'S48'!$C:$BQ,52,0)</f>
        <v>#N/A</v>
      </c>
      <c r="AS292" s="66" t="e">
        <f>VLOOKUP($A292,'S48'!$C:$BQ,59,0)</f>
        <v>#N/A</v>
      </c>
      <c r="AT292" s="66" t="e">
        <f>VLOOKUP($A292,'S48'!$C:$BQ,60,0)</f>
        <v>#N/A</v>
      </c>
      <c r="AU292" s="58" t="e">
        <f>VLOOKUP($A292,'S49'!$C:$BQ,32,0)</f>
        <v>#N/A</v>
      </c>
      <c r="AV292" s="58" t="e">
        <f>VLOOKUP($A292,'S49'!$C:$BQ,39,0)</f>
        <v>#N/A</v>
      </c>
      <c r="AW292" s="58" t="e">
        <f>VLOOKUP($A292,'S49'!$C:$BQ,40,0)</f>
        <v>#N/A</v>
      </c>
      <c r="AX292" s="58" t="e">
        <f>VLOOKUP($A292,'S49'!$C:$BQ,22,0)</f>
        <v>#N/A</v>
      </c>
      <c r="AY292" s="66" t="e">
        <f>VLOOKUP($A292,'S49'!$C:$BQ,29,0)</f>
        <v>#N/A</v>
      </c>
      <c r="AZ292" s="66" t="e">
        <f>VLOOKUP($A292,'S49'!$C:$BQ,30,0)</f>
        <v>#N/A</v>
      </c>
      <c r="BA292" s="66" t="e">
        <f>VLOOKUP($A292,'S49'!$C:$BQ,52,0)</f>
        <v>#N/A</v>
      </c>
      <c r="BB292" s="66" t="e">
        <f>VLOOKUP($A292,'S49'!$C:$BQ,59,0)</f>
        <v>#N/A</v>
      </c>
      <c r="BC292" s="66" t="e">
        <f>VLOOKUP($A292,'S49'!$C:$BQ,60,0)</f>
        <v>#N/A</v>
      </c>
      <c r="BD292" s="58" t="e">
        <f>VLOOKUP($A292,'S50'!$C:$BQ,32,0)</f>
        <v>#N/A</v>
      </c>
      <c r="BE292" s="58" t="e">
        <f>VLOOKUP($A292,'S50'!$C:$BQ,39,0)</f>
        <v>#N/A</v>
      </c>
      <c r="BF292" s="58" t="e">
        <f>VLOOKUP($A292,'S50'!$C:$BQ,40,0)</f>
        <v>#N/A</v>
      </c>
      <c r="BG292" s="58" t="e">
        <f>VLOOKUP($A292,'S50'!$C:$BQ,22,0)</f>
        <v>#N/A</v>
      </c>
      <c r="BH292" s="66" t="e">
        <f>VLOOKUP($A292,'S50'!$C:$BQ,29,0)</f>
        <v>#N/A</v>
      </c>
      <c r="BI292" s="66" t="e">
        <f>VLOOKUP($A292,'S50'!$C:$BQ,30,0)</f>
        <v>#N/A</v>
      </c>
      <c r="BJ292" s="66" t="e">
        <f>VLOOKUP($A292,'S50'!$C:$BQ,52,0)</f>
        <v>#N/A</v>
      </c>
      <c r="BK292" s="66" t="e">
        <f>VLOOKUP($A292,'S50'!$C:$BQ,59,0)</f>
        <v>#N/A</v>
      </c>
      <c r="BL292" s="66" t="e">
        <f>VLOOKUP($A292,'S50'!$C:$BQ,60,0)</f>
        <v>#N/A</v>
      </c>
    </row>
    <row r="293" spans="1:64" x14ac:dyDescent="0.2">
      <c r="A293" s="57" t="s">
        <v>367</v>
      </c>
      <c r="B293" s="58">
        <f>VLOOKUP($A293,'S0 remplacer avec S44'!$C:$BQ,32,0)</f>
        <v>211.05</v>
      </c>
      <c r="C293" s="58">
        <f>VLOOKUP($A293,'S0 remplacer avec S44'!$C:$BQ,39,0)</f>
        <v>41</v>
      </c>
      <c r="D293" s="58">
        <f>VLOOKUP($A293,'S0 remplacer avec S44'!$C:$BQ,40,0)</f>
        <v>91</v>
      </c>
      <c r="E293" s="58">
        <f>VLOOKUP($A293,'S0 remplacer avec S44'!$C:$BQ,22,0)</f>
        <v>2428.6663050000002</v>
      </c>
      <c r="F293" s="66">
        <f>VLOOKUP($A293,'S0 remplacer avec S44'!$C:$BQ,29,0)</f>
        <v>0</v>
      </c>
      <c r="G293" s="66">
        <f>VLOOKUP($A293,'S0 remplacer avec S44'!$C:$BQ,30,0)</f>
        <v>316</v>
      </c>
      <c r="H293" s="66">
        <f>VLOOKUP($A293,'S0 remplacer avec S44'!$C:$BQ,52,0)</f>
        <v>97.6</v>
      </c>
      <c r="I293" s="66">
        <f>VLOOKUP($A293,'S0 remplacer avec S44'!$C:$BQ,59,0)</f>
        <v>31</v>
      </c>
      <c r="J293" s="66">
        <f>VLOOKUP($A293,'S0 remplacer avec S44'!$C:$BQ,60,0)</f>
        <v>56</v>
      </c>
      <c r="K293" s="58">
        <f>VLOOKUP($A293,'S45'!$C:$BQ,32,0)</f>
        <v>210.55</v>
      </c>
      <c r="L293" s="58">
        <f>VLOOKUP($A293,'S45'!$C:$BQ,39,0)</f>
        <v>41</v>
      </c>
      <c r="M293" s="58">
        <f>VLOOKUP($A293,'S45'!$C:$BQ,40,0)</f>
        <v>92</v>
      </c>
      <c r="N293" s="58">
        <f>VLOOKUP($A293,'S45'!$C:$BQ,22,0)</f>
        <v>2451.5840750000002</v>
      </c>
      <c r="O293" s="66">
        <f>VLOOKUP($A293,'S45'!$C:$BQ,29,0)</f>
        <v>0</v>
      </c>
      <c r="P293" s="66">
        <f>VLOOKUP($A293,'S45'!$C:$BQ,30,0)</f>
        <v>293</v>
      </c>
      <c r="Q293" s="66">
        <f>VLOOKUP($A293,'S45'!$C:$BQ,52,0)</f>
        <v>97.6</v>
      </c>
      <c r="R293" s="66">
        <f>VLOOKUP($A293,'S45'!$C:$BQ,59,0)</f>
        <v>31</v>
      </c>
      <c r="S293" s="66">
        <f>VLOOKUP($A293,'S45'!$C:$BQ,60,0)</f>
        <v>56</v>
      </c>
      <c r="T293" s="58">
        <f>VLOOKUP($A293,'S46'!$C:$BQ,32,0)</f>
        <v>213.55</v>
      </c>
      <c r="U293" s="58">
        <f>VLOOKUP($A293,'S46'!$C:$BQ,39,0)</f>
        <v>38</v>
      </c>
      <c r="V293" s="58">
        <f>VLOOKUP($A293,'S46'!$C:$BQ,40,0)</f>
        <v>89</v>
      </c>
      <c r="W293" s="58">
        <f>VLOOKUP($A293,'S46'!$C:$BQ,22,0)</f>
        <v>2452.7350750000001</v>
      </c>
      <c r="X293" s="66">
        <f>VLOOKUP($A293,'S46'!$C:$BQ,29,0)</f>
        <v>0</v>
      </c>
      <c r="Y293" s="66">
        <f>VLOOKUP($A293,'S46'!$C:$BQ,30,0)</f>
        <v>292</v>
      </c>
      <c r="Z293" s="66">
        <f>VLOOKUP($A293,'S46'!$C:$BQ,52,0)</f>
        <v>98.6</v>
      </c>
      <c r="AA293" s="66">
        <f>VLOOKUP($A293,'S46'!$C:$BQ,59,0)</f>
        <v>30</v>
      </c>
      <c r="AB293" s="66">
        <f>VLOOKUP($A293,'S46'!$C:$BQ,60,0)</f>
        <v>55</v>
      </c>
      <c r="AC293" s="58" t="e">
        <f>VLOOKUP($A293,'S47'!$C:$BQ,32,0)</f>
        <v>#N/A</v>
      </c>
      <c r="AD293" s="58" t="e">
        <f>VLOOKUP($A293,'S47'!$C:$BQ,39,0)</f>
        <v>#N/A</v>
      </c>
      <c r="AE293" s="58" t="e">
        <f>VLOOKUP($A293,'S47'!$C:$BQ,40,0)</f>
        <v>#N/A</v>
      </c>
      <c r="AF293" s="58" t="e">
        <f>VLOOKUP($A293,'S47'!$C:$BQ,22,0)</f>
        <v>#N/A</v>
      </c>
      <c r="AG293" s="66" t="e">
        <f>VLOOKUP($A293,'S47'!$C:$BQ,29,0)</f>
        <v>#N/A</v>
      </c>
      <c r="AH293" s="66" t="e">
        <f>VLOOKUP($A293,'S47'!$C:$BQ,30,0)</f>
        <v>#N/A</v>
      </c>
      <c r="AI293" s="66" t="e">
        <f>VLOOKUP($A293,'S47'!$C:$BQ,52,0)</f>
        <v>#N/A</v>
      </c>
      <c r="AJ293" s="66" t="e">
        <f>VLOOKUP($A293,'S47'!$C:$BQ,59,0)</f>
        <v>#N/A</v>
      </c>
      <c r="AK293" s="66" t="e">
        <f>VLOOKUP($A293,'S47'!$C:$BQ,60,0)</f>
        <v>#N/A</v>
      </c>
      <c r="AL293" s="58" t="e">
        <f>VLOOKUP($A293,'S48'!$C:$BQ,32,0)</f>
        <v>#N/A</v>
      </c>
      <c r="AM293" s="58" t="e">
        <f>VLOOKUP($A293,'S48'!$C:$BQ,39,0)</f>
        <v>#N/A</v>
      </c>
      <c r="AN293" s="58" t="e">
        <f>VLOOKUP($A293,'S48'!$C:$BQ,40,0)</f>
        <v>#N/A</v>
      </c>
      <c r="AO293" s="58" t="e">
        <f>VLOOKUP($A293,'S48'!$C:$BQ,22,0)</f>
        <v>#N/A</v>
      </c>
      <c r="AP293" s="66" t="e">
        <f>VLOOKUP($A293,'S48'!$C:$BQ,29,0)</f>
        <v>#N/A</v>
      </c>
      <c r="AQ293" s="66" t="e">
        <f>VLOOKUP($A293,'S48'!$C:$BQ,30,0)</f>
        <v>#N/A</v>
      </c>
      <c r="AR293" s="66" t="e">
        <f>VLOOKUP($A293,'S48'!$C:$BQ,52,0)</f>
        <v>#N/A</v>
      </c>
      <c r="AS293" s="66" t="e">
        <f>VLOOKUP($A293,'S48'!$C:$BQ,59,0)</f>
        <v>#N/A</v>
      </c>
      <c r="AT293" s="66" t="e">
        <f>VLOOKUP($A293,'S48'!$C:$BQ,60,0)</f>
        <v>#N/A</v>
      </c>
      <c r="AU293" s="58" t="e">
        <f>VLOOKUP($A293,'S49'!$C:$BQ,32,0)</f>
        <v>#N/A</v>
      </c>
      <c r="AV293" s="58" t="e">
        <f>VLOOKUP($A293,'S49'!$C:$BQ,39,0)</f>
        <v>#N/A</v>
      </c>
      <c r="AW293" s="58" t="e">
        <f>VLOOKUP($A293,'S49'!$C:$BQ,40,0)</f>
        <v>#N/A</v>
      </c>
      <c r="AX293" s="58" t="e">
        <f>VLOOKUP($A293,'S49'!$C:$BQ,22,0)</f>
        <v>#N/A</v>
      </c>
      <c r="AY293" s="66" t="e">
        <f>VLOOKUP($A293,'S49'!$C:$BQ,29,0)</f>
        <v>#N/A</v>
      </c>
      <c r="AZ293" s="66" t="e">
        <f>VLOOKUP($A293,'S49'!$C:$BQ,30,0)</f>
        <v>#N/A</v>
      </c>
      <c r="BA293" s="66" t="e">
        <f>VLOOKUP($A293,'S49'!$C:$BQ,52,0)</f>
        <v>#N/A</v>
      </c>
      <c r="BB293" s="66" t="e">
        <f>VLOOKUP($A293,'S49'!$C:$BQ,59,0)</f>
        <v>#N/A</v>
      </c>
      <c r="BC293" s="66" t="e">
        <f>VLOOKUP($A293,'S49'!$C:$BQ,60,0)</f>
        <v>#N/A</v>
      </c>
      <c r="BD293" s="58" t="e">
        <f>VLOOKUP($A293,'S50'!$C:$BQ,32,0)</f>
        <v>#N/A</v>
      </c>
      <c r="BE293" s="58" t="e">
        <f>VLOOKUP($A293,'S50'!$C:$BQ,39,0)</f>
        <v>#N/A</v>
      </c>
      <c r="BF293" s="58" t="e">
        <f>VLOOKUP($A293,'S50'!$C:$BQ,40,0)</f>
        <v>#N/A</v>
      </c>
      <c r="BG293" s="58" t="e">
        <f>VLOOKUP($A293,'S50'!$C:$BQ,22,0)</f>
        <v>#N/A</v>
      </c>
      <c r="BH293" s="66" t="e">
        <f>VLOOKUP($A293,'S50'!$C:$BQ,29,0)</f>
        <v>#N/A</v>
      </c>
      <c r="BI293" s="66" t="e">
        <f>VLOOKUP($A293,'S50'!$C:$BQ,30,0)</f>
        <v>#N/A</v>
      </c>
      <c r="BJ293" s="66" t="e">
        <f>VLOOKUP($A293,'S50'!$C:$BQ,52,0)</f>
        <v>#N/A</v>
      </c>
      <c r="BK293" s="66" t="e">
        <f>VLOOKUP($A293,'S50'!$C:$BQ,59,0)</f>
        <v>#N/A</v>
      </c>
      <c r="BL293" s="66" t="e">
        <f>VLOOKUP($A293,'S50'!$C:$BQ,60,0)</f>
        <v>#N/A</v>
      </c>
    </row>
    <row r="294" spans="1:64" x14ac:dyDescent="0.2">
      <c r="A294" s="57" t="s">
        <v>368</v>
      </c>
      <c r="B294" s="58">
        <f>VLOOKUP($A294,'S0 remplacer avec S44'!$C:$BQ,32,0)</f>
        <v>172.75</v>
      </c>
      <c r="C294" s="58">
        <f>VLOOKUP($A294,'S0 remplacer avec S44'!$C:$BQ,39,0)</f>
        <v>0</v>
      </c>
      <c r="D294" s="58">
        <f>VLOOKUP($A294,'S0 remplacer avec S44'!$C:$BQ,40,0)</f>
        <v>0</v>
      </c>
      <c r="E294" s="58">
        <f>VLOOKUP($A294,'S0 remplacer avec S44'!$C:$BQ,22,0)</f>
        <v>1458.2094500000001</v>
      </c>
      <c r="F294" s="66">
        <f>VLOOKUP($A294,'S0 remplacer avec S44'!$C:$BQ,29,0)</f>
        <v>0</v>
      </c>
      <c r="G294" s="66">
        <f>VLOOKUP($A294,'S0 remplacer avec S44'!$C:$BQ,30,0)</f>
        <v>0</v>
      </c>
      <c r="H294" s="66">
        <f>VLOOKUP($A294,'S0 remplacer avec S44'!$C:$BQ,52,0)</f>
        <v>65.400000000000006</v>
      </c>
      <c r="I294" s="66">
        <f>VLOOKUP($A294,'S0 remplacer avec S44'!$C:$BQ,59,0)</f>
        <v>0</v>
      </c>
      <c r="J294" s="66">
        <f>VLOOKUP($A294,'S0 remplacer avec S44'!$C:$BQ,60,0)</f>
        <v>8</v>
      </c>
      <c r="K294" s="58">
        <f>VLOOKUP($A294,'S45'!$C:$BQ,32,0)</f>
        <v>177.75</v>
      </c>
      <c r="L294" s="58">
        <f>VLOOKUP($A294,'S45'!$C:$BQ,39,0)</f>
        <v>0</v>
      </c>
      <c r="M294" s="58">
        <f>VLOOKUP($A294,'S45'!$C:$BQ,40,0)</f>
        <v>0</v>
      </c>
      <c r="N294" s="58">
        <f>VLOOKUP($A294,'S45'!$C:$BQ,22,0)</f>
        <v>1458.7644499999999</v>
      </c>
      <c r="O294" s="66">
        <f>VLOOKUP($A294,'S45'!$C:$BQ,29,0)</f>
        <v>0</v>
      </c>
      <c r="P294" s="66">
        <f>VLOOKUP($A294,'S45'!$C:$BQ,30,0)</f>
        <v>0</v>
      </c>
      <c r="Q294" s="66">
        <f>VLOOKUP($A294,'S45'!$C:$BQ,52,0)</f>
        <v>67.400000000000006</v>
      </c>
      <c r="R294" s="66">
        <f>VLOOKUP($A294,'S45'!$C:$BQ,59,0)</f>
        <v>0</v>
      </c>
      <c r="S294" s="66">
        <f>VLOOKUP($A294,'S45'!$C:$BQ,60,0)</f>
        <v>6</v>
      </c>
      <c r="T294" s="58">
        <f>VLOOKUP($A294,'S46'!$C:$BQ,32,0)</f>
        <v>178.75</v>
      </c>
      <c r="U294" s="58">
        <f>VLOOKUP($A294,'S46'!$C:$BQ,39,0)</f>
        <v>0</v>
      </c>
      <c r="V294" s="58">
        <f>VLOOKUP($A294,'S46'!$C:$BQ,40,0)</f>
        <v>0</v>
      </c>
      <c r="W294" s="58">
        <f>VLOOKUP($A294,'S46'!$C:$BQ,22,0)</f>
        <v>1459.7343800000001</v>
      </c>
      <c r="X294" s="66">
        <f>VLOOKUP($A294,'S46'!$C:$BQ,29,0)</f>
        <v>0</v>
      </c>
      <c r="Y294" s="66">
        <f>VLOOKUP($A294,'S46'!$C:$BQ,30,0)</f>
        <v>0</v>
      </c>
      <c r="Z294" s="66">
        <f>VLOOKUP($A294,'S46'!$C:$BQ,52,0)</f>
        <v>67.400000000000006</v>
      </c>
      <c r="AA294" s="66">
        <f>VLOOKUP($A294,'S46'!$C:$BQ,59,0)</f>
        <v>0</v>
      </c>
      <c r="AB294" s="66">
        <f>VLOOKUP($A294,'S46'!$C:$BQ,60,0)</f>
        <v>6</v>
      </c>
      <c r="AC294" s="58" t="e">
        <f>VLOOKUP($A294,'S47'!$C:$BQ,32,0)</f>
        <v>#N/A</v>
      </c>
      <c r="AD294" s="58" t="e">
        <f>VLOOKUP($A294,'S47'!$C:$BQ,39,0)</f>
        <v>#N/A</v>
      </c>
      <c r="AE294" s="58" t="e">
        <f>VLOOKUP($A294,'S47'!$C:$BQ,40,0)</f>
        <v>#N/A</v>
      </c>
      <c r="AF294" s="58" t="e">
        <f>VLOOKUP($A294,'S47'!$C:$BQ,22,0)</f>
        <v>#N/A</v>
      </c>
      <c r="AG294" s="66" t="e">
        <f>VLOOKUP($A294,'S47'!$C:$BQ,29,0)</f>
        <v>#N/A</v>
      </c>
      <c r="AH294" s="66" t="e">
        <f>VLOOKUP($A294,'S47'!$C:$BQ,30,0)</f>
        <v>#N/A</v>
      </c>
      <c r="AI294" s="66" t="e">
        <f>VLOOKUP($A294,'S47'!$C:$BQ,52,0)</f>
        <v>#N/A</v>
      </c>
      <c r="AJ294" s="66" t="e">
        <f>VLOOKUP($A294,'S47'!$C:$BQ,59,0)</f>
        <v>#N/A</v>
      </c>
      <c r="AK294" s="66" t="e">
        <f>VLOOKUP($A294,'S47'!$C:$BQ,60,0)</f>
        <v>#N/A</v>
      </c>
      <c r="AL294" s="58" t="e">
        <f>VLOOKUP($A294,'S48'!$C:$BQ,32,0)</f>
        <v>#N/A</v>
      </c>
      <c r="AM294" s="58" t="e">
        <f>VLOOKUP($A294,'S48'!$C:$BQ,39,0)</f>
        <v>#N/A</v>
      </c>
      <c r="AN294" s="58" t="e">
        <f>VLOOKUP($A294,'S48'!$C:$BQ,40,0)</f>
        <v>#N/A</v>
      </c>
      <c r="AO294" s="58" t="e">
        <f>VLOOKUP($A294,'S48'!$C:$BQ,22,0)</f>
        <v>#N/A</v>
      </c>
      <c r="AP294" s="66" t="e">
        <f>VLOOKUP($A294,'S48'!$C:$BQ,29,0)</f>
        <v>#N/A</v>
      </c>
      <c r="AQ294" s="66" t="e">
        <f>VLOOKUP($A294,'S48'!$C:$BQ,30,0)</f>
        <v>#N/A</v>
      </c>
      <c r="AR294" s="66" t="e">
        <f>VLOOKUP($A294,'S48'!$C:$BQ,52,0)</f>
        <v>#N/A</v>
      </c>
      <c r="AS294" s="66" t="e">
        <f>VLOOKUP($A294,'S48'!$C:$BQ,59,0)</f>
        <v>#N/A</v>
      </c>
      <c r="AT294" s="66" t="e">
        <f>VLOOKUP($A294,'S48'!$C:$BQ,60,0)</f>
        <v>#N/A</v>
      </c>
      <c r="AU294" s="58" t="e">
        <f>VLOOKUP($A294,'S49'!$C:$BQ,32,0)</f>
        <v>#N/A</v>
      </c>
      <c r="AV294" s="58" t="e">
        <f>VLOOKUP($A294,'S49'!$C:$BQ,39,0)</f>
        <v>#N/A</v>
      </c>
      <c r="AW294" s="58" t="e">
        <f>VLOOKUP($A294,'S49'!$C:$BQ,40,0)</f>
        <v>#N/A</v>
      </c>
      <c r="AX294" s="58" t="e">
        <f>VLOOKUP($A294,'S49'!$C:$BQ,22,0)</f>
        <v>#N/A</v>
      </c>
      <c r="AY294" s="66" t="e">
        <f>VLOOKUP($A294,'S49'!$C:$BQ,29,0)</f>
        <v>#N/A</v>
      </c>
      <c r="AZ294" s="66" t="e">
        <f>VLOOKUP($A294,'S49'!$C:$BQ,30,0)</f>
        <v>#N/A</v>
      </c>
      <c r="BA294" s="66" t="e">
        <f>VLOOKUP($A294,'S49'!$C:$BQ,52,0)</f>
        <v>#N/A</v>
      </c>
      <c r="BB294" s="66" t="e">
        <f>VLOOKUP($A294,'S49'!$C:$BQ,59,0)</f>
        <v>#N/A</v>
      </c>
      <c r="BC294" s="66" t="e">
        <f>VLOOKUP($A294,'S49'!$C:$BQ,60,0)</f>
        <v>#N/A</v>
      </c>
      <c r="BD294" s="58" t="e">
        <f>VLOOKUP($A294,'S50'!$C:$BQ,32,0)</f>
        <v>#N/A</v>
      </c>
      <c r="BE294" s="58" t="e">
        <f>VLOOKUP($A294,'S50'!$C:$BQ,39,0)</f>
        <v>#N/A</v>
      </c>
      <c r="BF294" s="58" t="e">
        <f>VLOOKUP($A294,'S50'!$C:$BQ,40,0)</f>
        <v>#N/A</v>
      </c>
      <c r="BG294" s="58" t="e">
        <f>VLOOKUP($A294,'S50'!$C:$BQ,22,0)</f>
        <v>#N/A</v>
      </c>
      <c r="BH294" s="66" t="e">
        <f>VLOOKUP($A294,'S50'!$C:$BQ,29,0)</f>
        <v>#N/A</v>
      </c>
      <c r="BI294" s="66" t="e">
        <f>VLOOKUP($A294,'S50'!$C:$BQ,30,0)</f>
        <v>#N/A</v>
      </c>
      <c r="BJ294" s="66" t="e">
        <f>VLOOKUP($A294,'S50'!$C:$BQ,52,0)</f>
        <v>#N/A</v>
      </c>
      <c r="BK294" s="66" t="e">
        <f>VLOOKUP($A294,'S50'!$C:$BQ,59,0)</f>
        <v>#N/A</v>
      </c>
      <c r="BL294" s="66" t="e">
        <f>VLOOKUP($A294,'S50'!$C:$BQ,60,0)</f>
        <v>#N/A</v>
      </c>
    </row>
    <row r="295" spans="1:64" x14ac:dyDescent="0.2">
      <c r="A295" s="57" t="s">
        <v>369</v>
      </c>
      <c r="B295" s="58">
        <f>VLOOKUP($A295,'S0 remplacer avec S44'!$C:$BQ,32,0)</f>
        <v>118.75</v>
      </c>
      <c r="C295" s="58">
        <f>VLOOKUP($A295,'S0 remplacer avec S44'!$C:$BQ,39,0)</f>
        <v>84</v>
      </c>
      <c r="D295" s="58">
        <f>VLOOKUP($A295,'S0 remplacer avec S44'!$C:$BQ,40,0)</f>
        <v>124</v>
      </c>
      <c r="E295" s="58">
        <f>VLOOKUP($A295,'S0 remplacer avec S44'!$C:$BQ,22,0)</f>
        <v>1752.9531199999999</v>
      </c>
      <c r="F295" s="66">
        <f>VLOOKUP($A295,'S0 remplacer avec S44'!$C:$BQ,29,0)</f>
        <v>85</v>
      </c>
      <c r="G295" s="66">
        <f>VLOOKUP($A295,'S0 remplacer avec S44'!$C:$BQ,30,0)</f>
        <v>453</v>
      </c>
      <c r="H295" s="66">
        <f>VLOOKUP($A295,'S0 remplacer avec S44'!$C:$BQ,52,0)</f>
        <v>115.2</v>
      </c>
      <c r="I295" s="66">
        <f>VLOOKUP($A295,'S0 remplacer avec S44'!$C:$BQ,59,0)</f>
        <v>0</v>
      </c>
      <c r="J295" s="66">
        <f>VLOOKUP($A295,'S0 remplacer avec S44'!$C:$BQ,60,0)</f>
        <v>8</v>
      </c>
      <c r="K295" s="58">
        <f>VLOOKUP($A295,'S45'!$C:$BQ,32,0)</f>
        <v>116.75</v>
      </c>
      <c r="L295" s="58">
        <f>VLOOKUP($A295,'S45'!$C:$BQ,39,0)</f>
        <v>86</v>
      </c>
      <c r="M295" s="58">
        <f>VLOOKUP($A295,'S45'!$C:$BQ,40,0)</f>
        <v>126</v>
      </c>
      <c r="N295" s="58">
        <f>VLOOKUP($A295,'S45'!$C:$BQ,22,0)</f>
        <v>1746.0231200000001</v>
      </c>
      <c r="O295" s="66">
        <f>VLOOKUP($A295,'S45'!$C:$BQ,29,0)</f>
        <v>92</v>
      </c>
      <c r="P295" s="66">
        <f>VLOOKUP($A295,'S45'!$C:$BQ,30,0)</f>
        <v>460</v>
      </c>
      <c r="Q295" s="66">
        <f>VLOOKUP($A295,'S45'!$C:$BQ,52,0)</f>
        <v>115.2</v>
      </c>
      <c r="R295" s="66">
        <f>VLOOKUP($A295,'S45'!$C:$BQ,59,0)</f>
        <v>0</v>
      </c>
      <c r="S295" s="66">
        <f>VLOOKUP($A295,'S45'!$C:$BQ,60,0)</f>
        <v>8</v>
      </c>
      <c r="T295" s="58">
        <f>VLOOKUP($A295,'S46'!$C:$BQ,32,0)</f>
        <v>118.25</v>
      </c>
      <c r="U295" s="58">
        <f>VLOOKUP($A295,'S46'!$C:$BQ,39,0)</f>
        <v>84</v>
      </c>
      <c r="V295" s="58">
        <f>VLOOKUP($A295,'S46'!$C:$BQ,40,0)</f>
        <v>125</v>
      </c>
      <c r="W295" s="58">
        <f>VLOOKUP($A295,'S46'!$C:$BQ,22,0)</f>
        <v>1784.28234</v>
      </c>
      <c r="X295" s="66">
        <f>VLOOKUP($A295,'S46'!$C:$BQ,29,0)</f>
        <v>54</v>
      </c>
      <c r="Y295" s="66">
        <f>VLOOKUP($A295,'S46'!$C:$BQ,30,0)</f>
        <v>422</v>
      </c>
      <c r="Z295" s="66">
        <f>VLOOKUP($A295,'S46'!$C:$BQ,52,0)</f>
        <v>115.2</v>
      </c>
      <c r="AA295" s="66">
        <f>VLOOKUP($A295,'S46'!$C:$BQ,59,0)</f>
        <v>0</v>
      </c>
      <c r="AB295" s="66">
        <f>VLOOKUP($A295,'S46'!$C:$BQ,60,0)</f>
        <v>8</v>
      </c>
      <c r="AC295" s="58" t="e">
        <f>VLOOKUP($A295,'S47'!$C:$BQ,32,0)</f>
        <v>#N/A</v>
      </c>
      <c r="AD295" s="58" t="e">
        <f>VLOOKUP($A295,'S47'!$C:$BQ,39,0)</f>
        <v>#N/A</v>
      </c>
      <c r="AE295" s="58" t="e">
        <f>VLOOKUP($A295,'S47'!$C:$BQ,40,0)</f>
        <v>#N/A</v>
      </c>
      <c r="AF295" s="58" t="e">
        <f>VLOOKUP($A295,'S47'!$C:$BQ,22,0)</f>
        <v>#N/A</v>
      </c>
      <c r="AG295" s="66" t="e">
        <f>VLOOKUP($A295,'S47'!$C:$BQ,29,0)</f>
        <v>#N/A</v>
      </c>
      <c r="AH295" s="66" t="e">
        <f>VLOOKUP($A295,'S47'!$C:$BQ,30,0)</f>
        <v>#N/A</v>
      </c>
      <c r="AI295" s="66" t="e">
        <f>VLOOKUP($A295,'S47'!$C:$BQ,52,0)</f>
        <v>#N/A</v>
      </c>
      <c r="AJ295" s="66" t="e">
        <f>VLOOKUP($A295,'S47'!$C:$BQ,59,0)</f>
        <v>#N/A</v>
      </c>
      <c r="AK295" s="66" t="e">
        <f>VLOOKUP($A295,'S47'!$C:$BQ,60,0)</f>
        <v>#N/A</v>
      </c>
      <c r="AL295" s="58" t="e">
        <f>VLOOKUP($A295,'S48'!$C:$BQ,32,0)</f>
        <v>#N/A</v>
      </c>
      <c r="AM295" s="58" t="e">
        <f>VLOOKUP($A295,'S48'!$C:$BQ,39,0)</f>
        <v>#N/A</v>
      </c>
      <c r="AN295" s="58" t="e">
        <f>VLOOKUP($A295,'S48'!$C:$BQ,40,0)</f>
        <v>#N/A</v>
      </c>
      <c r="AO295" s="58" t="e">
        <f>VLOOKUP($A295,'S48'!$C:$BQ,22,0)</f>
        <v>#N/A</v>
      </c>
      <c r="AP295" s="66" t="e">
        <f>VLOOKUP($A295,'S48'!$C:$BQ,29,0)</f>
        <v>#N/A</v>
      </c>
      <c r="AQ295" s="66" t="e">
        <f>VLOOKUP($A295,'S48'!$C:$BQ,30,0)</f>
        <v>#N/A</v>
      </c>
      <c r="AR295" s="66" t="e">
        <f>VLOOKUP($A295,'S48'!$C:$BQ,52,0)</f>
        <v>#N/A</v>
      </c>
      <c r="AS295" s="66" t="e">
        <f>VLOOKUP($A295,'S48'!$C:$BQ,59,0)</f>
        <v>#N/A</v>
      </c>
      <c r="AT295" s="66" t="e">
        <f>VLOOKUP($A295,'S48'!$C:$BQ,60,0)</f>
        <v>#N/A</v>
      </c>
      <c r="AU295" s="58" t="e">
        <f>VLOOKUP($A295,'S49'!$C:$BQ,32,0)</f>
        <v>#N/A</v>
      </c>
      <c r="AV295" s="58" t="e">
        <f>VLOOKUP($A295,'S49'!$C:$BQ,39,0)</f>
        <v>#N/A</v>
      </c>
      <c r="AW295" s="58" t="e">
        <f>VLOOKUP($A295,'S49'!$C:$BQ,40,0)</f>
        <v>#N/A</v>
      </c>
      <c r="AX295" s="58" t="e">
        <f>VLOOKUP($A295,'S49'!$C:$BQ,22,0)</f>
        <v>#N/A</v>
      </c>
      <c r="AY295" s="66" t="e">
        <f>VLOOKUP($A295,'S49'!$C:$BQ,29,0)</f>
        <v>#N/A</v>
      </c>
      <c r="AZ295" s="66" t="e">
        <f>VLOOKUP($A295,'S49'!$C:$BQ,30,0)</f>
        <v>#N/A</v>
      </c>
      <c r="BA295" s="66" t="e">
        <f>VLOOKUP($A295,'S49'!$C:$BQ,52,0)</f>
        <v>#N/A</v>
      </c>
      <c r="BB295" s="66" t="e">
        <f>VLOOKUP($A295,'S49'!$C:$BQ,59,0)</f>
        <v>#N/A</v>
      </c>
      <c r="BC295" s="66" t="e">
        <f>VLOOKUP($A295,'S49'!$C:$BQ,60,0)</f>
        <v>#N/A</v>
      </c>
      <c r="BD295" s="58" t="e">
        <f>VLOOKUP($A295,'S50'!$C:$BQ,32,0)</f>
        <v>#N/A</v>
      </c>
      <c r="BE295" s="58" t="e">
        <f>VLOOKUP($A295,'S50'!$C:$BQ,39,0)</f>
        <v>#N/A</v>
      </c>
      <c r="BF295" s="58" t="e">
        <f>VLOOKUP($A295,'S50'!$C:$BQ,40,0)</f>
        <v>#N/A</v>
      </c>
      <c r="BG295" s="58" t="e">
        <f>VLOOKUP($A295,'S50'!$C:$BQ,22,0)</f>
        <v>#N/A</v>
      </c>
      <c r="BH295" s="66" t="e">
        <f>VLOOKUP($A295,'S50'!$C:$BQ,29,0)</f>
        <v>#N/A</v>
      </c>
      <c r="BI295" s="66" t="e">
        <f>VLOOKUP($A295,'S50'!$C:$BQ,30,0)</f>
        <v>#N/A</v>
      </c>
      <c r="BJ295" s="66" t="e">
        <f>VLOOKUP($A295,'S50'!$C:$BQ,52,0)</f>
        <v>#N/A</v>
      </c>
      <c r="BK295" s="66" t="e">
        <f>VLOOKUP($A295,'S50'!$C:$BQ,59,0)</f>
        <v>#N/A</v>
      </c>
      <c r="BL295" s="66" t="e">
        <f>VLOOKUP($A295,'S50'!$C:$BQ,60,0)</f>
        <v>#N/A</v>
      </c>
    </row>
    <row r="296" spans="1:64" x14ac:dyDescent="0.2">
      <c r="A296" s="69"/>
      <c r="B296" s="70"/>
      <c r="C296" s="70"/>
      <c r="D296" s="70"/>
      <c r="E296" s="7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287"/>
  <sheetViews>
    <sheetView showGridLines="0" workbookViewId="0">
      <selection activeCell="I13" sqref="I13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21.5703125" customWidth="1"/>
    <col min="4" max="4" width="34.28515625" customWidth="1"/>
    <col min="5" max="5" width="30.140625" customWidth="1"/>
    <col min="6" max="6" width="4.7109375" customWidth="1"/>
  </cols>
  <sheetData>
    <row r="1" spans="1:5" s="158" customFormat="1" ht="24" customHeight="1" x14ac:dyDescent="0.2">
      <c r="A1" s="207" t="s">
        <v>613</v>
      </c>
      <c r="B1" s="207" t="s">
        <v>614</v>
      </c>
      <c r="C1" s="207" t="s">
        <v>615</v>
      </c>
      <c r="D1" s="207" t="s">
        <v>616</v>
      </c>
      <c r="E1" s="207" t="s">
        <v>617</v>
      </c>
    </row>
    <row r="2" spans="1:5" s="158" customFormat="1" ht="19.7" customHeight="1" x14ac:dyDescent="0.2">
      <c r="A2" s="208" t="s">
        <v>4</v>
      </c>
      <c r="B2" s="208" t="s">
        <v>0</v>
      </c>
      <c r="C2" s="209">
        <v>410541</v>
      </c>
      <c r="D2" s="208" t="s">
        <v>59</v>
      </c>
      <c r="E2" s="210">
        <v>20</v>
      </c>
    </row>
    <row r="3" spans="1:5" s="158" customFormat="1" ht="19.7" customHeight="1" x14ac:dyDescent="0.2">
      <c r="A3" s="208" t="s">
        <v>4</v>
      </c>
      <c r="B3" s="208" t="s">
        <v>0</v>
      </c>
      <c r="C3" s="209">
        <v>410560</v>
      </c>
      <c r="D3" s="208" t="s">
        <v>5</v>
      </c>
      <c r="E3" s="210">
        <v>6</v>
      </c>
    </row>
    <row r="4" spans="1:5" s="158" customFormat="1" ht="19.7" customHeight="1" x14ac:dyDescent="0.2">
      <c r="A4" s="208" t="s">
        <v>4</v>
      </c>
      <c r="B4" s="208" t="s">
        <v>0</v>
      </c>
      <c r="C4" s="209">
        <v>410566</v>
      </c>
      <c r="D4" s="208" t="s">
        <v>56</v>
      </c>
      <c r="E4" s="210">
        <v>20</v>
      </c>
    </row>
    <row r="5" spans="1:5" s="158" customFormat="1" ht="19.7" customHeight="1" x14ac:dyDescent="0.2">
      <c r="A5" s="208" t="s">
        <v>4</v>
      </c>
      <c r="B5" s="208" t="s">
        <v>0</v>
      </c>
      <c r="C5" s="209">
        <v>410582</v>
      </c>
      <c r="D5" s="208" t="s">
        <v>60</v>
      </c>
      <c r="E5" s="210">
        <v>2</v>
      </c>
    </row>
    <row r="6" spans="1:5" s="158" customFormat="1" ht="19.7" customHeight="1" x14ac:dyDescent="0.2">
      <c r="A6" s="208" t="s">
        <v>4</v>
      </c>
      <c r="B6" s="208" t="s">
        <v>0</v>
      </c>
      <c r="C6" s="209">
        <v>451151</v>
      </c>
      <c r="D6" s="208" t="s">
        <v>63</v>
      </c>
      <c r="E6" s="210">
        <v>11</v>
      </c>
    </row>
    <row r="7" spans="1:5" s="158" customFormat="1" ht="19.7" customHeight="1" x14ac:dyDescent="0.2">
      <c r="A7" s="208" t="s">
        <v>4</v>
      </c>
      <c r="B7" s="208" t="s">
        <v>0</v>
      </c>
      <c r="C7" s="209">
        <v>451154</v>
      </c>
      <c r="D7" s="208" t="s">
        <v>58</v>
      </c>
      <c r="E7" s="210">
        <v>3</v>
      </c>
    </row>
    <row r="8" spans="1:5" s="158" customFormat="1" ht="19.7" customHeight="1" x14ac:dyDescent="0.2">
      <c r="A8" s="208" t="s">
        <v>4</v>
      </c>
      <c r="B8" s="208" t="s">
        <v>0</v>
      </c>
      <c r="C8" s="209">
        <v>451156</v>
      </c>
      <c r="D8" s="208" t="s">
        <v>61</v>
      </c>
      <c r="E8" s="210">
        <v>19</v>
      </c>
    </row>
    <row r="9" spans="1:5" s="158" customFormat="1" ht="19.7" customHeight="1" x14ac:dyDescent="0.2">
      <c r="A9" s="208" t="s">
        <v>4</v>
      </c>
      <c r="B9" s="208" t="s">
        <v>0</v>
      </c>
      <c r="C9" s="209">
        <v>510590</v>
      </c>
      <c r="D9" s="208" t="s">
        <v>57</v>
      </c>
      <c r="E9" s="210">
        <v>4</v>
      </c>
    </row>
    <row r="10" spans="1:5" s="158" customFormat="1" ht="19.7" customHeight="1" x14ac:dyDescent="0.2">
      <c r="A10" s="208" t="s">
        <v>4</v>
      </c>
      <c r="B10" s="208" t="s">
        <v>0</v>
      </c>
      <c r="C10" s="209">
        <v>551157</v>
      </c>
      <c r="D10" s="208" t="s">
        <v>62</v>
      </c>
      <c r="E10" s="210">
        <v>7</v>
      </c>
    </row>
    <row r="11" spans="1:5" s="158" customFormat="1" ht="19.7" customHeight="1" x14ac:dyDescent="0.2">
      <c r="A11" s="208" t="s">
        <v>4</v>
      </c>
      <c r="B11" s="208" t="s">
        <v>64</v>
      </c>
      <c r="C11" s="209">
        <v>410510</v>
      </c>
      <c r="D11" s="208" t="s">
        <v>78</v>
      </c>
      <c r="E11" s="210">
        <v>29</v>
      </c>
    </row>
    <row r="12" spans="1:5" s="158" customFormat="1" ht="19.7" customHeight="1" x14ac:dyDescent="0.2">
      <c r="A12" s="208" t="s">
        <v>4</v>
      </c>
      <c r="B12" s="208" t="s">
        <v>64</v>
      </c>
      <c r="C12" s="209">
        <v>410512</v>
      </c>
      <c r="D12" s="208" t="s">
        <v>79</v>
      </c>
      <c r="E12" s="210">
        <v>6</v>
      </c>
    </row>
    <row r="13" spans="1:5" s="158" customFormat="1" ht="19.7" customHeight="1" x14ac:dyDescent="0.2">
      <c r="A13" s="208" t="s">
        <v>4</v>
      </c>
      <c r="B13" s="208" t="s">
        <v>64</v>
      </c>
      <c r="C13" s="209">
        <v>410521</v>
      </c>
      <c r="D13" s="208" t="s">
        <v>73</v>
      </c>
      <c r="E13" s="210">
        <v>3</v>
      </c>
    </row>
    <row r="14" spans="1:5" s="158" customFormat="1" ht="19.7" customHeight="1" x14ac:dyDescent="0.2">
      <c r="A14" s="208" t="s">
        <v>4</v>
      </c>
      <c r="B14" s="208" t="s">
        <v>64</v>
      </c>
      <c r="C14" s="209">
        <v>410524</v>
      </c>
      <c r="D14" s="208" t="s">
        <v>74</v>
      </c>
      <c r="E14" s="210">
        <v>10</v>
      </c>
    </row>
    <row r="15" spans="1:5" s="158" customFormat="1" ht="19.7" customHeight="1" x14ac:dyDescent="0.2">
      <c r="A15" s="208" t="s">
        <v>4</v>
      </c>
      <c r="B15" s="208" t="s">
        <v>64</v>
      </c>
      <c r="C15" s="209">
        <v>410550</v>
      </c>
      <c r="D15" s="208" t="s">
        <v>66</v>
      </c>
      <c r="E15" s="210">
        <v>9</v>
      </c>
    </row>
    <row r="16" spans="1:5" s="158" customFormat="1" ht="19.7" customHeight="1" x14ac:dyDescent="0.2">
      <c r="A16" s="208" t="s">
        <v>4</v>
      </c>
      <c r="B16" s="208" t="s">
        <v>64</v>
      </c>
      <c r="C16" s="209">
        <v>410551</v>
      </c>
      <c r="D16" s="208" t="s">
        <v>68</v>
      </c>
      <c r="E16" s="210">
        <v>4</v>
      </c>
    </row>
    <row r="17" spans="1:5" s="158" customFormat="1" ht="19.7" customHeight="1" x14ac:dyDescent="0.2">
      <c r="A17" s="208" t="s">
        <v>4</v>
      </c>
      <c r="B17" s="208" t="s">
        <v>64</v>
      </c>
      <c r="C17" s="209">
        <v>410571</v>
      </c>
      <c r="D17" s="208" t="s">
        <v>71</v>
      </c>
      <c r="E17" s="210">
        <v>3</v>
      </c>
    </row>
    <row r="18" spans="1:5" s="158" customFormat="1" ht="19.7" customHeight="1" x14ac:dyDescent="0.2">
      <c r="A18" s="208" t="s">
        <v>4</v>
      </c>
      <c r="B18" s="208" t="s">
        <v>64</v>
      </c>
      <c r="C18" s="209">
        <v>510511</v>
      </c>
      <c r="D18" s="208" t="s">
        <v>76</v>
      </c>
      <c r="E18" s="210">
        <v>2</v>
      </c>
    </row>
    <row r="19" spans="1:5" s="158" customFormat="1" ht="19.7" customHeight="1" x14ac:dyDescent="0.2">
      <c r="A19" s="208" t="s">
        <v>4</v>
      </c>
      <c r="B19" s="208" t="s">
        <v>64</v>
      </c>
      <c r="C19" s="209">
        <v>510513</v>
      </c>
      <c r="D19" s="208" t="s">
        <v>75</v>
      </c>
      <c r="E19" s="210">
        <v>9</v>
      </c>
    </row>
    <row r="20" spans="1:5" s="158" customFormat="1" ht="19.7" customHeight="1" x14ac:dyDescent="0.2">
      <c r="A20" s="208" t="s">
        <v>4</v>
      </c>
      <c r="B20" s="208" t="s">
        <v>64</v>
      </c>
      <c r="C20" s="209">
        <v>510520</v>
      </c>
      <c r="D20" s="208" t="s">
        <v>72</v>
      </c>
      <c r="E20" s="210">
        <v>5</v>
      </c>
    </row>
    <row r="21" spans="1:5" s="158" customFormat="1" ht="19.7" customHeight="1" x14ac:dyDescent="0.2">
      <c r="A21" s="208" t="s">
        <v>4</v>
      </c>
      <c r="B21" s="208" t="s">
        <v>64</v>
      </c>
      <c r="C21" s="209">
        <v>510522</v>
      </c>
      <c r="D21" s="208" t="s">
        <v>77</v>
      </c>
      <c r="E21" s="210">
        <v>8</v>
      </c>
    </row>
    <row r="22" spans="1:5" s="158" customFormat="1" ht="19.7" customHeight="1" x14ac:dyDescent="0.2">
      <c r="A22" s="208" t="s">
        <v>4</v>
      </c>
      <c r="B22" s="208" t="s">
        <v>64</v>
      </c>
      <c r="C22" s="209">
        <v>510523</v>
      </c>
      <c r="D22" s="208" t="s">
        <v>69</v>
      </c>
      <c r="E22" s="210">
        <v>10</v>
      </c>
    </row>
    <row r="23" spans="1:5" s="158" customFormat="1" ht="19.7" customHeight="1" x14ac:dyDescent="0.2">
      <c r="A23" s="208" t="s">
        <v>4</v>
      </c>
      <c r="B23" s="208" t="s">
        <v>64</v>
      </c>
      <c r="C23" s="209">
        <v>510530</v>
      </c>
      <c r="D23" s="208" t="s">
        <v>65</v>
      </c>
      <c r="E23" s="210">
        <v>2</v>
      </c>
    </row>
    <row r="24" spans="1:5" s="158" customFormat="1" ht="19.7" customHeight="1" x14ac:dyDescent="0.2">
      <c r="A24" s="208" t="s">
        <v>4</v>
      </c>
      <c r="B24" s="208" t="s">
        <v>64</v>
      </c>
      <c r="C24" s="209">
        <v>510556</v>
      </c>
      <c r="D24" s="208" t="s">
        <v>67</v>
      </c>
      <c r="E24" s="210">
        <v>2</v>
      </c>
    </row>
    <row r="25" spans="1:5" s="158" customFormat="1" ht="19.7" customHeight="1" x14ac:dyDescent="0.2">
      <c r="A25" s="208" t="s">
        <v>4</v>
      </c>
      <c r="B25" s="208" t="s">
        <v>64</v>
      </c>
      <c r="C25" s="209">
        <v>510570</v>
      </c>
      <c r="D25" s="208" t="s">
        <v>70</v>
      </c>
      <c r="E25" s="210">
        <v>2</v>
      </c>
    </row>
    <row r="26" spans="1:5" s="158" customFormat="1" ht="19.7" customHeight="1" x14ac:dyDescent="0.2">
      <c r="A26" s="208" t="s">
        <v>430</v>
      </c>
      <c r="B26" s="208" t="s">
        <v>608</v>
      </c>
      <c r="C26" s="209">
        <v>405800</v>
      </c>
      <c r="D26" s="208" t="s">
        <v>608</v>
      </c>
      <c r="E26" s="210">
        <v>5</v>
      </c>
    </row>
    <row r="27" spans="1:5" s="158" customFormat="1" ht="19.7" customHeight="1" x14ac:dyDescent="0.2">
      <c r="A27" s="208" t="s">
        <v>430</v>
      </c>
      <c r="B27" s="208" t="s">
        <v>432</v>
      </c>
      <c r="C27" s="209">
        <v>4017</v>
      </c>
      <c r="D27" s="208" t="s">
        <v>432</v>
      </c>
      <c r="E27" s="210">
        <v>34</v>
      </c>
    </row>
    <row r="28" spans="1:5" s="158" customFormat="1" ht="19.7" customHeight="1" x14ac:dyDescent="0.2">
      <c r="A28" s="208" t="s">
        <v>430</v>
      </c>
      <c r="B28" s="208" t="s">
        <v>434</v>
      </c>
      <c r="C28" s="209">
        <v>4022</v>
      </c>
      <c r="D28" s="208" t="s">
        <v>434</v>
      </c>
      <c r="E28" s="210">
        <v>0</v>
      </c>
    </row>
    <row r="29" spans="1:5" s="158" customFormat="1" ht="19.7" customHeight="1" x14ac:dyDescent="0.2">
      <c r="A29" s="208" t="s">
        <v>80</v>
      </c>
      <c r="B29" s="208" t="s">
        <v>81</v>
      </c>
      <c r="C29" s="209">
        <v>4030</v>
      </c>
      <c r="D29" s="208" t="s">
        <v>84</v>
      </c>
      <c r="E29" s="210">
        <v>4</v>
      </c>
    </row>
    <row r="30" spans="1:5" s="158" customFormat="1" ht="19.7" customHeight="1" x14ac:dyDescent="0.2">
      <c r="A30" s="208" t="s">
        <v>80</v>
      </c>
      <c r="B30" s="208" t="s">
        <v>81</v>
      </c>
      <c r="C30" s="209">
        <v>4031</v>
      </c>
      <c r="D30" s="208" t="s">
        <v>97</v>
      </c>
      <c r="E30" s="210">
        <v>1</v>
      </c>
    </row>
    <row r="31" spans="1:5" s="158" customFormat="1" ht="19.7" customHeight="1" x14ac:dyDescent="0.2">
      <c r="A31" s="208" t="s">
        <v>80</v>
      </c>
      <c r="B31" s="208" t="s">
        <v>81</v>
      </c>
      <c r="C31" s="209">
        <v>4041</v>
      </c>
      <c r="D31" s="208" t="s">
        <v>88</v>
      </c>
      <c r="E31" s="210">
        <v>0</v>
      </c>
    </row>
    <row r="32" spans="1:5" s="158" customFormat="1" ht="19.7" customHeight="1" x14ac:dyDescent="0.2">
      <c r="A32" s="208" t="s">
        <v>80</v>
      </c>
      <c r="B32" s="208" t="s">
        <v>81</v>
      </c>
      <c r="C32" s="209">
        <v>4057</v>
      </c>
      <c r="D32" s="208" t="s">
        <v>82</v>
      </c>
      <c r="E32" s="210">
        <v>4</v>
      </c>
    </row>
    <row r="33" spans="1:5" s="158" customFormat="1" ht="19.7" customHeight="1" x14ac:dyDescent="0.2">
      <c r="A33" s="208" t="s">
        <v>80</v>
      </c>
      <c r="B33" s="208" t="s">
        <v>81</v>
      </c>
      <c r="C33" s="209">
        <v>4060</v>
      </c>
      <c r="D33" s="208" t="s">
        <v>85</v>
      </c>
      <c r="E33" s="210">
        <v>5</v>
      </c>
    </row>
    <row r="34" spans="1:5" s="158" customFormat="1" ht="19.7" customHeight="1" x14ac:dyDescent="0.2">
      <c r="A34" s="208" t="s">
        <v>80</v>
      </c>
      <c r="B34" s="208" t="s">
        <v>81</v>
      </c>
      <c r="C34" s="209">
        <v>4064</v>
      </c>
      <c r="D34" s="208" t="s">
        <v>86</v>
      </c>
      <c r="E34" s="210">
        <v>2</v>
      </c>
    </row>
    <row r="35" spans="1:5" s="158" customFormat="1" ht="19.7" customHeight="1" x14ac:dyDescent="0.2">
      <c r="A35" s="208" t="s">
        <v>80</v>
      </c>
      <c r="B35" s="208" t="s">
        <v>81</v>
      </c>
      <c r="C35" s="209">
        <v>4066</v>
      </c>
      <c r="D35" s="208" t="s">
        <v>90</v>
      </c>
      <c r="E35" s="210">
        <v>2</v>
      </c>
    </row>
    <row r="36" spans="1:5" s="158" customFormat="1" ht="19.7" customHeight="1" x14ac:dyDescent="0.2">
      <c r="A36" s="208" t="s">
        <v>80</v>
      </c>
      <c r="B36" s="208" t="s">
        <v>81</v>
      </c>
      <c r="C36" s="209">
        <v>4067</v>
      </c>
      <c r="D36" s="208" t="s">
        <v>91</v>
      </c>
      <c r="E36" s="210">
        <v>1</v>
      </c>
    </row>
    <row r="37" spans="1:5" s="158" customFormat="1" ht="19.7" customHeight="1" x14ac:dyDescent="0.2">
      <c r="A37" s="208" t="s">
        <v>80</v>
      </c>
      <c r="B37" s="208" t="s">
        <v>81</v>
      </c>
      <c r="C37" s="209">
        <v>4071</v>
      </c>
      <c r="D37" s="208" t="s">
        <v>98</v>
      </c>
      <c r="E37" s="210">
        <v>12</v>
      </c>
    </row>
    <row r="38" spans="1:5" s="158" customFormat="1" ht="19.7" customHeight="1" x14ac:dyDescent="0.2">
      <c r="A38" s="208" t="s">
        <v>80</v>
      </c>
      <c r="B38" s="208" t="s">
        <v>81</v>
      </c>
      <c r="C38" s="209">
        <v>4073</v>
      </c>
      <c r="D38" s="208" t="s">
        <v>94</v>
      </c>
      <c r="E38" s="210">
        <v>0</v>
      </c>
    </row>
    <row r="39" spans="1:5" s="158" customFormat="1" ht="19.7" customHeight="1" x14ac:dyDescent="0.2">
      <c r="A39" s="208" t="s">
        <v>80</v>
      </c>
      <c r="B39" s="208" t="s">
        <v>81</v>
      </c>
      <c r="C39" s="209">
        <v>4074</v>
      </c>
      <c r="D39" s="208" t="s">
        <v>95</v>
      </c>
      <c r="E39" s="210">
        <v>0</v>
      </c>
    </row>
    <row r="40" spans="1:5" s="158" customFormat="1" ht="19.7" customHeight="1" x14ac:dyDescent="0.2">
      <c r="A40" s="208" t="s">
        <v>80</v>
      </c>
      <c r="B40" s="208" t="s">
        <v>81</v>
      </c>
      <c r="C40" s="209">
        <v>4079</v>
      </c>
      <c r="D40" s="208" t="s">
        <v>96</v>
      </c>
      <c r="E40" s="210">
        <v>2</v>
      </c>
    </row>
    <row r="41" spans="1:5" s="158" customFormat="1" ht="19.7" customHeight="1" x14ac:dyDescent="0.2">
      <c r="A41" s="208" t="s">
        <v>80</v>
      </c>
      <c r="B41" s="208" t="s">
        <v>81</v>
      </c>
      <c r="C41" s="209">
        <v>4080</v>
      </c>
      <c r="D41" s="208" t="s">
        <v>99</v>
      </c>
      <c r="E41" s="210">
        <v>0</v>
      </c>
    </row>
    <row r="42" spans="1:5" s="158" customFormat="1" ht="19.7" customHeight="1" x14ac:dyDescent="0.2">
      <c r="A42" s="208" t="s">
        <v>80</v>
      </c>
      <c r="B42" s="208" t="s">
        <v>81</v>
      </c>
      <c r="C42" s="209">
        <v>4082</v>
      </c>
      <c r="D42" s="208" t="s">
        <v>83</v>
      </c>
      <c r="E42" s="210">
        <v>2</v>
      </c>
    </row>
    <row r="43" spans="1:5" s="158" customFormat="1" ht="19.7" customHeight="1" x14ac:dyDescent="0.2">
      <c r="A43" s="208" t="s">
        <v>80</v>
      </c>
      <c r="B43" s="208" t="s">
        <v>81</v>
      </c>
      <c r="C43" s="209">
        <v>4085</v>
      </c>
      <c r="D43" s="208" t="s">
        <v>89</v>
      </c>
      <c r="E43" s="210">
        <v>0</v>
      </c>
    </row>
    <row r="44" spans="1:5" s="158" customFormat="1" ht="19.7" customHeight="1" x14ac:dyDescent="0.2">
      <c r="A44" s="208" t="s">
        <v>80</v>
      </c>
      <c r="B44" s="208" t="s">
        <v>81</v>
      </c>
      <c r="C44" s="209">
        <v>4087</v>
      </c>
      <c r="D44" s="208" t="s">
        <v>93</v>
      </c>
      <c r="E44" s="210">
        <v>4</v>
      </c>
    </row>
    <row r="45" spans="1:5" s="158" customFormat="1" ht="19.7" customHeight="1" x14ac:dyDescent="0.2">
      <c r="A45" s="208" t="s">
        <v>80</v>
      </c>
      <c r="B45" s="208" t="s">
        <v>81</v>
      </c>
      <c r="C45" s="209">
        <v>4092</v>
      </c>
      <c r="D45" s="208" t="s">
        <v>87</v>
      </c>
      <c r="E45" s="210">
        <v>1</v>
      </c>
    </row>
    <row r="46" spans="1:5" s="158" customFormat="1" ht="19.7" customHeight="1" x14ac:dyDescent="0.2">
      <c r="A46" s="208" t="s">
        <v>80</v>
      </c>
      <c r="B46" s="208" t="s">
        <v>81</v>
      </c>
      <c r="C46" s="209">
        <v>4095</v>
      </c>
      <c r="D46" s="208" t="s">
        <v>92</v>
      </c>
      <c r="E46" s="210">
        <v>1</v>
      </c>
    </row>
    <row r="47" spans="1:5" s="158" customFormat="1" ht="19.7" customHeight="1" x14ac:dyDescent="0.2">
      <c r="A47" s="208" t="s">
        <v>80</v>
      </c>
      <c r="B47" s="208" t="s">
        <v>100</v>
      </c>
      <c r="C47" s="209">
        <v>4007</v>
      </c>
      <c r="D47" s="208" t="s">
        <v>105</v>
      </c>
      <c r="E47" s="210">
        <v>28</v>
      </c>
    </row>
    <row r="48" spans="1:5" s="158" customFormat="1" ht="19.7" customHeight="1" x14ac:dyDescent="0.2">
      <c r="A48" s="208" t="s">
        <v>80</v>
      </c>
      <c r="B48" s="208" t="s">
        <v>100</v>
      </c>
      <c r="C48" s="209">
        <v>4008</v>
      </c>
      <c r="D48" s="208" t="s">
        <v>104</v>
      </c>
      <c r="E48" s="210">
        <v>2</v>
      </c>
    </row>
    <row r="49" spans="1:5" s="158" customFormat="1" ht="19.7" customHeight="1" x14ac:dyDescent="0.2">
      <c r="A49" s="208" t="s">
        <v>80</v>
      </c>
      <c r="B49" s="208" t="s">
        <v>100</v>
      </c>
      <c r="C49" s="209">
        <v>4015</v>
      </c>
      <c r="D49" s="208" t="s">
        <v>106</v>
      </c>
      <c r="E49" s="210">
        <v>0</v>
      </c>
    </row>
    <row r="50" spans="1:5" s="158" customFormat="1" ht="19.7" customHeight="1" x14ac:dyDescent="0.2">
      <c r="A50" s="208" t="s">
        <v>80</v>
      </c>
      <c r="B50" s="208" t="s">
        <v>100</v>
      </c>
      <c r="C50" s="209">
        <v>4101</v>
      </c>
      <c r="D50" s="208" t="s">
        <v>114</v>
      </c>
      <c r="E50" s="210">
        <v>8</v>
      </c>
    </row>
    <row r="51" spans="1:5" s="158" customFormat="1" ht="19.7" customHeight="1" x14ac:dyDescent="0.2">
      <c r="A51" s="208" t="s">
        <v>80</v>
      </c>
      <c r="B51" s="208" t="s">
        <v>100</v>
      </c>
      <c r="C51" s="209">
        <v>4104</v>
      </c>
      <c r="D51" s="208" t="s">
        <v>103</v>
      </c>
      <c r="E51" s="210">
        <v>2</v>
      </c>
    </row>
    <row r="52" spans="1:5" s="158" customFormat="1" ht="19.7" customHeight="1" x14ac:dyDescent="0.2">
      <c r="A52" s="208" t="s">
        <v>80</v>
      </c>
      <c r="B52" s="208" t="s">
        <v>100</v>
      </c>
      <c r="C52" s="209">
        <v>4107</v>
      </c>
      <c r="D52" s="208" t="s">
        <v>116</v>
      </c>
      <c r="E52" s="210">
        <v>1</v>
      </c>
    </row>
    <row r="53" spans="1:5" s="158" customFormat="1" ht="19.7" customHeight="1" x14ac:dyDescent="0.2">
      <c r="A53" s="208" t="s">
        <v>80</v>
      </c>
      <c r="B53" s="208" t="s">
        <v>100</v>
      </c>
      <c r="C53" s="209">
        <v>4109</v>
      </c>
      <c r="D53" s="208" t="s">
        <v>107</v>
      </c>
      <c r="E53" s="210">
        <v>1</v>
      </c>
    </row>
    <row r="54" spans="1:5" s="158" customFormat="1" ht="19.7" customHeight="1" x14ac:dyDescent="0.2">
      <c r="A54" s="208" t="s">
        <v>80</v>
      </c>
      <c r="B54" s="208" t="s">
        <v>100</v>
      </c>
      <c r="C54" s="209">
        <v>4110</v>
      </c>
      <c r="D54" s="208" t="s">
        <v>115</v>
      </c>
      <c r="E54" s="210">
        <v>5</v>
      </c>
    </row>
    <row r="55" spans="1:5" s="158" customFormat="1" ht="19.7" customHeight="1" x14ac:dyDescent="0.2">
      <c r="A55" s="208" t="s">
        <v>80</v>
      </c>
      <c r="B55" s="208" t="s">
        <v>100</v>
      </c>
      <c r="C55" s="209">
        <v>4111</v>
      </c>
      <c r="D55" s="208" t="s">
        <v>102</v>
      </c>
      <c r="E55" s="210">
        <v>4</v>
      </c>
    </row>
    <row r="56" spans="1:5" s="158" customFormat="1" ht="19.7" customHeight="1" x14ac:dyDescent="0.2">
      <c r="A56" s="208" t="s">
        <v>80</v>
      </c>
      <c r="B56" s="208" t="s">
        <v>100</v>
      </c>
      <c r="C56" s="209">
        <v>4113</v>
      </c>
      <c r="D56" s="208" t="s">
        <v>101</v>
      </c>
      <c r="E56" s="210">
        <v>1</v>
      </c>
    </row>
    <row r="57" spans="1:5" s="158" customFormat="1" ht="19.7" customHeight="1" x14ac:dyDescent="0.2">
      <c r="A57" s="208" t="s">
        <v>80</v>
      </c>
      <c r="B57" s="208" t="s">
        <v>100</v>
      </c>
      <c r="C57" s="209">
        <v>4116</v>
      </c>
      <c r="D57" s="208" t="s">
        <v>109</v>
      </c>
      <c r="E57" s="210">
        <v>1</v>
      </c>
    </row>
    <row r="58" spans="1:5" s="158" customFormat="1" ht="19.7" customHeight="1" x14ac:dyDescent="0.2">
      <c r="A58" s="208" t="s">
        <v>80</v>
      </c>
      <c r="B58" s="208" t="s">
        <v>100</v>
      </c>
      <c r="C58" s="209">
        <v>4119</v>
      </c>
      <c r="D58" s="208" t="s">
        <v>111</v>
      </c>
      <c r="E58" s="210">
        <v>4</v>
      </c>
    </row>
    <row r="59" spans="1:5" s="158" customFormat="1" ht="19.7" customHeight="1" x14ac:dyDescent="0.2">
      <c r="A59" s="208" t="s">
        <v>80</v>
      </c>
      <c r="B59" s="208" t="s">
        <v>100</v>
      </c>
      <c r="C59" s="209">
        <v>4120</v>
      </c>
      <c r="D59" s="208" t="s">
        <v>117</v>
      </c>
      <c r="E59" s="210">
        <v>1</v>
      </c>
    </row>
    <row r="60" spans="1:5" s="158" customFormat="1" ht="19.7" customHeight="1" x14ac:dyDescent="0.2">
      <c r="A60" s="208" t="s">
        <v>80</v>
      </c>
      <c r="B60" s="208" t="s">
        <v>100</v>
      </c>
      <c r="C60" s="209">
        <v>4121</v>
      </c>
      <c r="D60" s="208" t="s">
        <v>113</v>
      </c>
      <c r="E60" s="210">
        <v>3</v>
      </c>
    </row>
    <row r="61" spans="1:5" s="158" customFormat="1" ht="19.7" customHeight="1" x14ac:dyDescent="0.2">
      <c r="A61" s="208" t="s">
        <v>80</v>
      </c>
      <c r="B61" s="208" t="s">
        <v>100</v>
      </c>
      <c r="C61" s="209">
        <v>4126</v>
      </c>
      <c r="D61" s="208" t="s">
        <v>110</v>
      </c>
      <c r="E61" s="210">
        <v>2</v>
      </c>
    </row>
    <row r="62" spans="1:5" s="158" customFormat="1" ht="19.7" customHeight="1" x14ac:dyDescent="0.2">
      <c r="A62" s="208" t="s">
        <v>80</v>
      </c>
      <c r="B62" s="208" t="s">
        <v>100</v>
      </c>
      <c r="C62" s="209">
        <v>4127</v>
      </c>
      <c r="D62" s="208" t="s">
        <v>112</v>
      </c>
      <c r="E62" s="210">
        <v>2</v>
      </c>
    </row>
    <row r="63" spans="1:5" s="158" customFormat="1" ht="19.7" customHeight="1" x14ac:dyDescent="0.2">
      <c r="A63" s="208" t="s">
        <v>80</v>
      </c>
      <c r="B63" s="208" t="s">
        <v>100</v>
      </c>
      <c r="C63" s="209">
        <v>4129</v>
      </c>
      <c r="D63" s="208" t="s">
        <v>108</v>
      </c>
      <c r="E63" s="210">
        <v>4</v>
      </c>
    </row>
    <row r="64" spans="1:5" s="158" customFormat="1" ht="19.7" customHeight="1" x14ac:dyDescent="0.2">
      <c r="A64" s="208" t="s">
        <v>80</v>
      </c>
      <c r="B64" s="208" t="s">
        <v>118</v>
      </c>
      <c r="C64" s="209">
        <v>4006</v>
      </c>
      <c r="D64" s="208" t="s">
        <v>135</v>
      </c>
      <c r="E64" s="210">
        <v>0</v>
      </c>
    </row>
    <row r="65" spans="1:5" s="158" customFormat="1" ht="19.7" customHeight="1" x14ac:dyDescent="0.2">
      <c r="A65" s="208" t="s">
        <v>80</v>
      </c>
      <c r="B65" s="208" t="s">
        <v>118</v>
      </c>
      <c r="C65" s="209">
        <v>4010</v>
      </c>
      <c r="D65" s="208" t="s">
        <v>133</v>
      </c>
      <c r="E65" s="210">
        <v>2</v>
      </c>
    </row>
    <row r="66" spans="1:5" s="158" customFormat="1" ht="19.7" customHeight="1" x14ac:dyDescent="0.2">
      <c r="A66" s="208" t="s">
        <v>80</v>
      </c>
      <c r="B66" s="208" t="s">
        <v>118</v>
      </c>
      <c r="C66" s="209">
        <v>4019</v>
      </c>
      <c r="D66" s="208" t="s">
        <v>126</v>
      </c>
      <c r="E66" s="210">
        <v>2</v>
      </c>
    </row>
    <row r="67" spans="1:5" s="158" customFormat="1" ht="19.7" customHeight="1" x14ac:dyDescent="0.2">
      <c r="A67" s="208" t="s">
        <v>80</v>
      </c>
      <c r="B67" s="208" t="s">
        <v>118</v>
      </c>
      <c r="C67" s="209">
        <v>4020</v>
      </c>
      <c r="D67" s="208" t="s">
        <v>136</v>
      </c>
      <c r="E67" s="210">
        <v>0</v>
      </c>
    </row>
    <row r="68" spans="1:5" s="158" customFormat="1" ht="19.7" customHeight="1" x14ac:dyDescent="0.2">
      <c r="A68" s="208" t="s">
        <v>80</v>
      </c>
      <c r="B68" s="208" t="s">
        <v>118</v>
      </c>
      <c r="C68" s="209">
        <v>4023</v>
      </c>
      <c r="D68" s="208" t="s">
        <v>138</v>
      </c>
      <c r="E68" s="210">
        <v>0</v>
      </c>
    </row>
    <row r="69" spans="1:5" s="158" customFormat="1" ht="19.7" customHeight="1" x14ac:dyDescent="0.2">
      <c r="A69" s="208" t="s">
        <v>80</v>
      </c>
      <c r="B69" s="208" t="s">
        <v>118</v>
      </c>
      <c r="C69" s="209">
        <v>4024</v>
      </c>
      <c r="D69" s="208" t="s">
        <v>127</v>
      </c>
      <c r="E69" s="210">
        <v>2</v>
      </c>
    </row>
    <row r="70" spans="1:5" s="158" customFormat="1" ht="19.7" customHeight="1" x14ac:dyDescent="0.2">
      <c r="A70" s="208" t="s">
        <v>80</v>
      </c>
      <c r="B70" s="208" t="s">
        <v>118</v>
      </c>
      <c r="C70" s="209">
        <v>4026</v>
      </c>
      <c r="D70" s="208" t="s">
        <v>129</v>
      </c>
      <c r="E70" s="210">
        <v>4</v>
      </c>
    </row>
    <row r="71" spans="1:5" s="158" customFormat="1" ht="19.7" customHeight="1" x14ac:dyDescent="0.2">
      <c r="A71" s="208" t="s">
        <v>80</v>
      </c>
      <c r="B71" s="208" t="s">
        <v>118</v>
      </c>
      <c r="C71" s="209">
        <v>4027</v>
      </c>
      <c r="D71" s="208" t="s">
        <v>124</v>
      </c>
      <c r="E71" s="210">
        <v>1</v>
      </c>
    </row>
    <row r="72" spans="1:5" s="158" customFormat="1" ht="19.7" customHeight="1" x14ac:dyDescent="0.2">
      <c r="A72" s="208" t="s">
        <v>80</v>
      </c>
      <c r="B72" s="208" t="s">
        <v>118</v>
      </c>
      <c r="C72" s="209">
        <v>4028</v>
      </c>
      <c r="D72" s="208" t="s">
        <v>119</v>
      </c>
      <c r="E72" s="210">
        <v>2</v>
      </c>
    </row>
    <row r="73" spans="1:5" s="158" customFormat="1" ht="19.7" customHeight="1" x14ac:dyDescent="0.2">
      <c r="A73" s="208" t="s">
        <v>80</v>
      </c>
      <c r="B73" s="208" t="s">
        <v>118</v>
      </c>
      <c r="C73" s="209">
        <v>4029</v>
      </c>
      <c r="D73" s="208" t="s">
        <v>125</v>
      </c>
      <c r="E73" s="210">
        <v>2</v>
      </c>
    </row>
    <row r="74" spans="1:5" s="158" customFormat="1" ht="19.7" customHeight="1" x14ac:dyDescent="0.2">
      <c r="A74" s="208" t="s">
        <v>80</v>
      </c>
      <c r="B74" s="208" t="s">
        <v>118</v>
      </c>
      <c r="C74" s="209">
        <v>4033</v>
      </c>
      <c r="D74" s="208" t="s">
        <v>120</v>
      </c>
      <c r="E74" s="210">
        <v>2</v>
      </c>
    </row>
    <row r="75" spans="1:5" s="158" customFormat="1" ht="19.7" customHeight="1" x14ac:dyDescent="0.2">
      <c r="A75" s="208" t="s">
        <v>80</v>
      </c>
      <c r="B75" s="208" t="s">
        <v>118</v>
      </c>
      <c r="C75" s="209">
        <v>4037</v>
      </c>
      <c r="D75" s="208" t="s">
        <v>121</v>
      </c>
      <c r="E75" s="210">
        <v>2</v>
      </c>
    </row>
    <row r="76" spans="1:5" s="158" customFormat="1" ht="19.7" customHeight="1" x14ac:dyDescent="0.2">
      <c r="A76" s="208" t="s">
        <v>80</v>
      </c>
      <c r="B76" s="208" t="s">
        <v>118</v>
      </c>
      <c r="C76" s="209">
        <v>4038</v>
      </c>
      <c r="D76" s="208" t="s">
        <v>122</v>
      </c>
      <c r="E76" s="210">
        <v>7</v>
      </c>
    </row>
    <row r="77" spans="1:5" s="158" customFormat="1" ht="19.7" customHeight="1" x14ac:dyDescent="0.2">
      <c r="A77" s="208" t="s">
        <v>80</v>
      </c>
      <c r="B77" s="208" t="s">
        <v>118</v>
      </c>
      <c r="C77" s="209">
        <v>4043</v>
      </c>
      <c r="D77" s="208" t="s">
        <v>131</v>
      </c>
      <c r="E77" s="210">
        <v>7</v>
      </c>
    </row>
    <row r="78" spans="1:5" s="158" customFormat="1" ht="19.7" customHeight="1" x14ac:dyDescent="0.2">
      <c r="A78" s="208" t="s">
        <v>80</v>
      </c>
      <c r="B78" s="208" t="s">
        <v>118</v>
      </c>
      <c r="C78" s="209">
        <v>4045</v>
      </c>
      <c r="D78" s="208" t="s">
        <v>130</v>
      </c>
      <c r="E78" s="210">
        <v>1</v>
      </c>
    </row>
    <row r="79" spans="1:5" s="158" customFormat="1" ht="19.7" customHeight="1" x14ac:dyDescent="0.2">
      <c r="A79" s="208" t="s">
        <v>80</v>
      </c>
      <c r="B79" s="208" t="s">
        <v>118</v>
      </c>
      <c r="C79" s="209">
        <v>4047</v>
      </c>
      <c r="D79" s="208" t="s">
        <v>128</v>
      </c>
      <c r="E79" s="210">
        <v>4</v>
      </c>
    </row>
    <row r="80" spans="1:5" s="158" customFormat="1" ht="19.7" customHeight="1" x14ac:dyDescent="0.2">
      <c r="A80" s="208" t="s">
        <v>80</v>
      </c>
      <c r="B80" s="208" t="s">
        <v>118</v>
      </c>
      <c r="C80" s="209">
        <v>4048</v>
      </c>
      <c r="D80" s="208" t="s">
        <v>132</v>
      </c>
      <c r="E80" s="210">
        <v>2</v>
      </c>
    </row>
    <row r="81" spans="1:5" s="158" customFormat="1" ht="19.7" customHeight="1" x14ac:dyDescent="0.2">
      <c r="A81" s="208" t="s">
        <v>80</v>
      </c>
      <c r="B81" s="208" t="s">
        <v>118</v>
      </c>
      <c r="C81" s="209">
        <v>4054</v>
      </c>
      <c r="D81" s="208" t="s">
        <v>134</v>
      </c>
      <c r="E81" s="210">
        <v>1</v>
      </c>
    </row>
    <row r="82" spans="1:5" s="158" customFormat="1" ht="19.7" customHeight="1" x14ac:dyDescent="0.2">
      <c r="A82" s="208" t="s">
        <v>139</v>
      </c>
      <c r="B82" s="208" t="s">
        <v>140</v>
      </c>
      <c r="C82" s="209">
        <v>4130</v>
      </c>
      <c r="D82" s="208" t="s">
        <v>142</v>
      </c>
      <c r="E82" s="210">
        <v>4</v>
      </c>
    </row>
    <row r="83" spans="1:5" s="158" customFormat="1" ht="19.7" customHeight="1" x14ac:dyDescent="0.2">
      <c r="A83" s="208" t="s">
        <v>139</v>
      </c>
      <c r="B83" s="208" t="s">
        <v>140</v>
      </c>
      <c r="C83" s="209">
        <v>4132</v>
      </c>
      <c r="D83" s="208" t="s">
        <v>141</v>
      </c>
      <c r="E83" s="210">
        <v>2</v>
      </c>
    </row>
    <row r="84" spans="1:5" s="158" customFormat="1" ht="19.7" customHeight="1" x14ac:dyDescent="0.2">
      <c r="A84" s="208" t="s">
        <v>139</v>
      </c>
      <c r="B84" s="208" t="s">
        <v>140</v>
      </c>
      <c r="C84" s="209">
        <v>4135</v>
      </c>
      <c r="D84" s="208" t="s">
        <v>143</v>
      </c>
      <c r="E84" s="210">
        <v>20</v>
      </c>
    </row>
    <row r="85" spans="1:5" s="158" customFormat="1" ht="19.7" customHeight="1" x14ac:dyDescent="0.2">
      <c r="A85" s="208" t="s">
        <v>139</v>
      </c>
      <c r="B85" s="208" t="s">
        <v>140</v>
      </c>
      <c r="C85" s="209">
        <v>4139</v>
      </c>
      <c r="D85" s="208" t="s">
        <v>150</v>
      </c>
      <c r="E85" s="210">
        <v>8</v>
      </c>
    </row>
    <row r="86" spans="1:5" s="158" customFormat="1" ht="19.7" customHeight="1" x14ac:dyDescent="0.2">
      <c r="A86" s="208" t="s">
        <v>139</v>
      </c>
      <c r="B86" s="208" t="s">
        <v>140</v>
      </c>
      <c r="C86" s="209">
        <v>4140</v>
      </c>
      <c r="D86" s="208" t="s">
        <v>158</v>
      </c>
      <c r="E86" s="210">
        <v>1</v>
      </c>
    </row>
    <row r="87" spans="1:5" s="158" customFormat="1" ht="19.7" customHeight="1" x14ac:dyDescent="0.2">
      <c r="A87" s="208" t="s">
        <v>139</v>
      </c>
      <c r="B87" s="208" t="s">
        <v>140</v>
      </c>
      <c r="C87" s="209">
        <v>4141</v>
      </c>
      <c r="D87" s="208" t="s">
        <v>149</v>
      </c>
      <c r="E87" s="210">
        <v>2</v>
      </c>
    </row>
    <row r="88" spans="1:5" s="158" customFormat="1" ht="19.7" customHeight="1" x14ac:dyDescent="0.2">
      <c r="A88" s="208" t="s">
        <v>139</v>
      </c>
      <c r="B88" s="208" t="s">
        <v>140</v>
      </c>
      <c r="C88" s="209">
        <v>4143</v>
      </c>
      <c r="D88" s="208" t="s">
        <v>151</v>
      </c>
      <c r="E88" s="210">
        <v>2</v>
      </c>
    </row>
    <row r="89" spans="1:5" s="158" customFormat="1" ht="19.7" customHeight="1" x14ac:dyDescent="0.2">
      <c r="A89" s="208" t="s">
        <v>139</v>
      </c>
      <c r="B89" s="208" t="s">
        <v>140</v>
      </c>
      <c r="C89" s="209">
        <v>4144</v>
      </c>
      <c r="D89" s="208" t="s">
        <v>155</v>
      </c>
      <c r="E89" s="210">
        <v>1</v>
      </c>
    </row>
    <row r="90" spans="1:5" s="158" customFormat="1" ht="19.7" customHeight="1" x14ac:dyDescent="0.2">
      <c r="A90" s="208" t="s">
        <v>139</v>
      </c>
      <c r="B90" s="208" t="s">
        <v>140</v>
      </c>
      <c r="C90" s="209">
        <v>4147</v>
      </c>
      <c r="D90" s="208" t="s">
        <v>148</v>
      </c>
      <c r="E90" s="210">
        <v>4</v>
      </c>
    </row>
    <row r="91" spans="1:5" s="158" customFormat="1" ht="19.7" customHeight="1" x14ac:dyDescent="0.2">
      <c r="A91" s="208" t="s">
        <v>139</v>
      </c>
      <c r="B91" s="208" t="s">
        <v>140</v>
      </c>
      <c r="C91" s="209">
        <v>4148</v>
      </c>
      <c r="D91" s="208" t="s">
        <v>154</v>
      </c>
      <c r="E91" s="210">
        <v>1</v>
      </c>
    </row>
    <row r="92" spans="1:5" s="158" customFormat="1" ht="19.7" customHeight="1" x14ac:dyDescent="0.2">
      <c r="A92" s="208" t="s">
        <v>139</v>
      </c>
      <c r="B92" s="208" t="s">
        <v>140</v>
      </c>
      <c r="C92" s="209">
        <v>4153</v>
      </c>
      <c r="D92" s="208" t="s">
        <v>156</v>
      </c>
      <c r="E92" s="210">
        <v>6</v>
      </c>
    </row>
    <row r="93" spans="1:5" s="158" customFormat="1" ht="19.7" customHeight="1" x14ac:dyDescent="0.2">
      <c r="A93" s="208" t="s">
        <v>139</v>
      </c>
      <c r="B93" s="208" t="s">
        <v>140</v>
      </c>
      <c r="C93" s="209">
        <v>4157</v>
      </c>
      <c r="D93" s="208" t="s">
        <v>153</v>
      </c>
      <c r="E93" s="210">
        <v>0</v>
      </c>
    </row>
    <row r="94" spans="1:5" s="158" customFormat="1" ht="19.7" customHeight="1" x14ac:dyDescent="0.2">
      <c r="A94" s="208" t="s">
        <v>139</v>
      </c>
      <c r="B94" s="208" t="s">
        <v>140</v>
      </c>
      <c r="C94" s="209">
        <v>4159</v>
      </c>
      <c r="D94" s="208" t="s">
        <v>152</v>
      </c>
      <c r="E94" s="210">
        <v>1</v>
      </c>
    </row>
    <row r="95" spans="1:5" s="158" customFormat="1" ht="19.7" customHeight="1" x14ac:dyDescent="0.2">
      <c r="A95" s="208" t="s">
        <v>139</v>
      </c>
      <c r="B95" s="208" t="s">
        <v>140</v>
      </c>
      <c r="C95" s="209">
        <v>4162</v>
      </c>
      <c r="D95" s="208" t="s">
        <v>147</v>
      </c>
      <c r="E95" s="210">
        <v>1</v>
      </c>
    </row>
    <row r="96" spans="1:5" s="158" customFormat="1" ht="19.7" customHeight="1" x14ac:dyDescent="0.2">
      <c r="A96" s="208" t="s">
        <v>139</v>
      </c>
      <c r="B96" s="208" t="s">
        <v>140</v>
      </c>
      <c r="C96" s="209">
        <v>4164</v>
      </c>
      <c r="D96" s="208" t="s">
        <v>157</v>
      </c>
      <c r="E96" s="210">
        <v>0</v>
      </c>
    </row>
    <row r="97" spans="1:5" s="158" customFormat="1" ht="19.7" customHeight="1" x14ac:dyDescent="0.2">
      <c r="A97" s="208" t="s">
        <v>139</v>
      </c>
      <c r="B97" s="208" t="s">
        <v>159</v>
      </c>
      <c r="C97" s="209">
        <v>4169</v>
      </c>
      <c r="D97" s="208" t="s">
        <v>167</v>
      </c>
      <c r="E97" s="210">
        <v>3</v>
      </c>
    </row>
    <row r="98" spans="1:5" s="158" customFormat="1" ht="19.7" customHeight="1" x14ac:dyDescent="0.2">
      <c r="A98" s="208" t="s">
        <v>139</v>
      </c>
      <c r="B98" s="208" t="s">
        <v>159</v>
      </c>
      <c r="C98" s="209">
        <v>4170</v>
      </c>
      <c r="D98" s="208" t="s">
        <v>166</v>
      </c>
      <c r="E98" s="210">
        <v>2</v>
      </c>
    </row>
    <row r="99" spans="1:5" s="158" customFormat="1" ht="19.7" customHeight="1" x14ac:dyDescent="0.2">
      <c r="A99" s="208" t="s">
        <v>139</v>
      </c>
      <c r="B99" s="208" t="s">
        <v>159</v>
      </c>
      <c r="C99" s="209">
        <v>4174</v>
      </c>
      <c r="D99" s="208" t="s">
        <v>165</v>
      </c>
      <c r="E99" s="210">
        <v>3</v>
      </c>
    </row>
    <row r="100" spans="1:5" s="158" customFormat="1" ht="19.7" customHeight="1" x14ac:dyDescent="0.2">
      <c r="A100" s="208" t="s">
        <v>139</v>
      </c>
      <c r="B100" s="208" t="s">
        <v>159</v>
      </c>
      <c r="C100" s="209">
        <v>4178</v>
      </c>
      <c r="D100" s="208" t="s">
        <v>171</v>
      </c>
      <c r="E100" s="210">
        <v>9</v>
      </c>
    </row>
    <row r="101" spans="1:5" s="158" customFormat="1" ht="19.7" customHeight="1" x14ac:dyDescent="0.2">
      <c r="A101" s="208" t="s">
        <v>139</v>
      </c>
      <c r="B101" s="208" t="s">
        <v>159</v>
      </c>
      <c r="C101" s="209">
        <v>4180</v>
      </c>
      <c r="D101" s="208" t="s">
        <v>169</v>
      </c>
      <c r="E101" s="210">
        <v>1</v>
      </c>
    </row>
    <row r="102" spans="1:5" s="158" customFormat="1" ht="19.7" customHeight="1" x14ac:dyDescent="0.2">
      <c r="A102" s="208" t="s">
        <v>139</v>
      </c>
      <c r="B102" s="208" t="s">
        <v>159</v>
      </c>
      <c r="C102" s="209">
        <v>4181</v>
      </c>
      <c r="D102" s="208" t="s">
        <v>173</v>
      </c>
      <c r="E102" s="210">
        <v>4</v>
      </c>
    </row>
    <row r="103" spans="1:5" s="158" customFormat="1" ht="19.7" customHeight="1" x14ac:dyDescent="0.2">
      <c r="A103" s="208" t="s">
        <v>139</v>
      </c>
      <c r="B103" s="208" t="s">
        <v>159</v>
      </c>
      <c r="C103" s="209">
        <v>4183</v>
      </c>
      <c r="D103" s="208" t="s">
        <v>174</v>
      </c>
      <c r="E103" s="210">
        <v>2</v>
      </c>
    </row>
    <row r="104" spans="1:5" s="158" customFormat="1" ht="19.7" customHeight="1" x14ac:dyDescent="0.2">
      <c r="A104" s="208" t="s">
        <v>139</v>
      </c>
      <c r="B104" s="208" t="s">
        <v>159</v>
      </c>
      <c r="C104" s="209">
        <v>4184</v>
      </c>
      <c r="D104" s="208" t="s">
        <v>163</v>
      </c>
      <c r="E104" s="210">
        <v>1</v>
      </c>
    </row>
    <row r="105" spans="1:5" s="158" customFormat="1" ht="19.7" customHeight="1" x14ac:dyDescent="0.2">
      <c r="A105" s="208" t="s">
        <v>139</v>
      </c>
      <c r="B105" s="208" t="s">
        <v>159</v>
      </c>
      <c r="C105" s="209">
        <v>4185</v>
      </c>
      <c r="D105" s="208" t="s">
        <v>170</v>
      </c>
      <c r="E105" s="210">
        <v>0</v>
      </c>
    </row>
    <row r="106" spans="1:5" s="158" customFormat="1" ht="19.7" customHeight="1" x14ac:dyDescent="0.2">
      <c r="A106" s="208" t="s">
        <v>139</v>
      </c>
      <c r="B106" s="208" t="s">
        <v>159</v>
      </c>
      <c r="C106" s="209">
        <v>4188</v>
      </c>
      <c r="D106" s="208" t="s">
        <v>168</v>
      </c>
      <c r="E106" s="210">
        <v>4</v>
      </c>
    </row>
    <row r="107" spans="1:5" s="158" customFormat="1" ht="19.7" customHeight="1" x14ac:dyDescent="0.2">
      <c r="A107" s="208" t="s">
        <v>139</v>
      </c>
      <c r="B107" s="208" t="s">
        <v>159</v>
      </c>
      <c r="C107" s="209">
        <v>4189</v>
      </c>
      <c r="D107" s="208" t="s">
        <v>160</v>
      </c>
      <c r="E107" s="210">
        <v>4</v>
      </c>
    </row>
    <row r="108" spans="1:5" s="158" customFormat="1" ht="19.7" customHeight="1" x14ac:dyDescent="0.2">
      <c r="A108" s="208" t="s">
        <v>139</v>
      </c>
      <c r="B108" s="208" t="s">
        <v>159</v>
      </c>
      <c r="C108" s="209">
        <v>4193</v>
      </c>
      <c r="D108" s="208" t="s">
        <v>162</v>
      </c>
      <c r="E108" s="210">
        <v>2</v>
      </c>
    </row>
    <row r="109" spans="1:5" s="158" customFormat="1" ht="19.7" customHeight="1" x14ac:dyDescent="0.2">
      <c r="A109" s="208" t="s">
        <v>139</v>
      </c>
      <c r="B109" s="208" t="s">
        <v>159</v>
      </c>
      <c r="C109" s="209">
        <v>4194</v>
      </c>
      <c r="D109" s="208" t="s">
        <v>172</v>
      </c>
      <c r="E109" s="210">
        <v>6</v>
      </c>
    </row>
    <row r="110" spans="1:5" s="158" customFormat="1" ht="19.7" customHeight="1" x14ac:dyDescent="0.2">
      <c r="A110" s="208" t="s">
        <v>139</v>
      </c>
      <c r="B110" s="208" t="s">
        <v>159</v>
      </c>
      <c r="C110" s="209">
        <v>4195</v>
      </c>
      <c r="D110" s="208" t="s">
        <v>161</v>
      </c>
      <c r="E110" s="210">
        <v>1</v>
      </c>
    </row>
    <row r="111" spans="1:5" s="158" customFormat="1" ht="19.7" customHeight="1" x14ac:dyDescent="0.2">
      <c r="A111" s="208" t="s">
        <v>139</v>
      </c>
      <c r="B111" s="208" t="s">
        <v>159</v>
      </c>
      <c r="C111" s="209">
        <v>4196</v>
      </c>
      <c r="D111" s="208" t="s">
        <v>164</v>
      </c>
      <c r="E111" s="210">
        <v>1</v>
      </c>
    </row>
    <row r="112" spans="1:5" s="158" customFormat="1" ht="19.7" customHeight="1" x14ac:dyDescent="0.2">
      <c r="A112" s="208" t="s">
        <v>175</v>
      </c>
      <c r="B112" s="208" t="s">
        <v>176</v>
      </c>
      <c r="C112" s="209">
        <v>451101</v>
      </c>
      <c r="D112" s="208" t="s">
        <v>178</v>
      </c>
      <c r="E112" s="210">
        <v>14</v>
      </c>
    </row>
    <row r="113" spans="1:5" s="158" customFormat="1" ht="19.7" customHeight="1" x14ac:dyDescent="0.2">
      <c r="A113" s="208" t="s">
        <v>175</v>
      </c>
      <c r="B113" s="208" t="s">
        <v>176</v>
      </c>
      <c r="C113" s="209">
        <v>451115</v>
      </c>
      <c r="D113" s="208" t="s">
        <v>181</v>
      </c>
      <c r="E113" s="210">
        <v>2</v>
      </c>
    </row>
    <row r="114" spans="1:5" s="158" customFormat="1" ht="19.7" customHeight="1" x14ac:dyDescent="0.2">
      <c r="A114" s="208" t="s">
        <v>175</v>
      </c>
      <c r="B114" s="208" t="s">
        <v>176</v>
      </c>
      <c r="C114" s="209">
        <v>451120</v>
      </c>
      <c r="D114" s="208" t="s">
        <v>183</v>
      </c>
      <c r="E114" s="210">
        <v>7</v>
      </c>
    </row>
    <row r="115" spans="1:5" s="158" customFormat="1" ht="19.7" customHeight="1" x14ac:dyDescent="0.2">
      <c r="A115" s="208" t="s">
        <v>175</v>
      </c>
      <c r="B115" s="208" t="s">
        <v>176</v>
      </c>
      <c r="C115" s="209">
        <v>451166</v>
      </c>
      <c r="D115" s="208" t="s">
        <v>186</v>
      </c>
      <c r="E115" s="210">
        <v>5</v>
      </c>
    </row>
    <row r="116" spans="1:5" s="158" customFormat="1" ht="19.7" customHeight="1" x14ac:dyDescent="0.2">
      <c r="A116" s="208" t="s">
        <v>175</v>
      </c>
      <c r="B116" s="208" t="s">
        <v>176</v>
      </c>
      <c r="C116" s="209">
        <v>451381</v>
      </c>
      <c r="D116" s="208" t="s">
        <v>184</v>
      </c>
      <c r="E116" s="210">
        <v>4</v>
      </c>
    </row>
    <row r="117" spans="1:5" s="158" customFormat="1" ht="19.7" customHeight="1" x14ac:dyDescent="0.2">
      <c r="A117" s="208" t="s">
        <v>175</v>
      </c>
      <c r="B117" s="208" t="s">
        <v>176</v>
      </c>
      <c r="C117" s="209">
        <v>551103</v>
      </c>
      <c r="D117" s="208" t="s">
        <v>179</v>
      </c>
      <c r="E117" s="210">
        <v>3</v>
      </c>
    </row>
    <row r="118" spans="1:5" s="158" customFormat="1" ht="19.7" customHeight="1" x14ac:dyDescent="0.2">
      <c r="A118" s="208" t="s">
        <v>175</v>
      </c>
      <c r="B118" s="208" t="s">
        <v>176</v>
      </c>
      <c r="C118" s="209">
        <v>551110</v>
      </c>
      <c r="D118" s="208" t="s">
        <v>177</v>
      </c>
      <c r="E118" s="210">
        <v>1</v>
      </c>
    </row>
    <row r="119" spans="1:5" s="158" customFormat="1" ht="19.7" customHeight="1" x14ac:dyDescent="0.2">
      <c r="A119" s="208" t="s">
        <v>175</v>
      </c>
      <c r="B119" s="208" t="s">
        <v>176</v>
      </c>
      <c r="C119" s="209">
        <v>551128</v>
      </c>
      <c r="D119" s="208" t="s">
        <v>182</v>
      </c>
      <c r="E119" s="210">
        <v>2</v>
      </c>
    </row>
    <row r="120" spans="1:5" s="158" customFormat="1" ht="19.7" customHeight="1" x14ac:dyDescent="0.2">
      <c r="A120" s="208" t="s">
        <v>175</v>
      </c>
      <c r="B120" s="208" t="s">
        <v>176</v>
      </c>
      <c r="C120" s="209">
        <v>551330</v>
      </c>
      <c r="D120" s="208" t="s">
        <v>180</v>
      </c>
      <c r="E120" s="210">
        <v>1</v>
      </c>
    </row>
    <row r="121" spans="1:5" s="158" customFormat="1" ht="19.7" customHeight="1" x14ac:dyDescent="0.2">
      <c r="A121" s="208" t="s">
        <v>175</v>
      </c>
      <c r="B121" s="208" t="s">
        <v>176</v>
      </c>
      <c r="C121" s="209">
        <v>551354</v>
      </c>
      <c r="D121" s="208" t="s">
        <v>185</v>
      </c>
      <c r="E121" s="210">
        <v>2</v>
      </c>
    </row>
    <row r="122" spans="1:5" s="158" customFormat="1" ht="19.7" customHeight="1" x14ac:dyDescent="0.2">
      <c r="A122" s="208" t="s">
        <v>175</v>
      </c>
      <c r="B122" s="208" t="s">
        <v>187</v>
      </c>
      <c r="C122" s="209">
        <v>408801</v>
      </c>
      <c r="D122" s="208" t="s">
        <v>189</v>
      </c>
      <c r="E122" s="210">
        <v>16</v>
      </c>
    </row>
    <row r="123" spans="1:5" s="158" customFormat="1" ht="19.7" customHeight="1" x14ac:dyDescent="0.2">
      <c r="A123" s="208" t="s">
        <v>175</v>
      </c>
      <c r="B123" s="208" t="s">
        <v>187</v>
      </c>
      <c r="C123" s="209">
        <v>408806</v>
      </c>
      <c r="D123" s="208" t="s">
        <v>197</v>
      </c>
      <c r="E123" s="210">
        <v>12</v>
      </c>
    </row>
    <row r="124" spans="1:5" s="158" customFormat="1" ht="19.7" customHeight="1" x14ac:dyDescent="0.2">
      <c r="A124" s="208" t="s">
        <v>175</v>
      </c>
      <c r="B124" s="208" t="s">
        <v>187</v>
      </c>
      <c r="C124" s="209">
        <v>408822</v>
      </c>
      <c r="D124" s="208" t="s">
        <v>187</v>
      </c>
      <c r="E124" s="210">
        <v>4</v>
      </c>
    </row>
    <row r="125" spans="1:5" s="158" customFormat="1" ht="19.7" customHeight="1" x14ac:dyDescent="0.2">
      <c r="A125" s="208" t="s">
        <v>175</v>
      </c>
      <c r="B125" s="208" t="s">
        <v>187</v>
      </c>
      <c r="C125" s="209">
        <v>408840</v>
      </c>
      <c r="D125" s="208" t="s">
        <v>194</v>
      </c>
      <c r="E125" s="210">
        <v>7</v>
      </c>
    </row>
    <row r="126" spans="1:5" s="158" customFormat="1" ht="19.7" customHeight="1" x14ac:dyDescent="0.2">
      <c r="A126" s="208" t="s">
        <v>175</v>
      </c>
      <c r="B126" s="208" t="s">
        <v>187</v>
      </c>
      <c r="C126" s="209">
        <v>408862</v>
      </c>
      <c r="D126" s="208" t="s">
        <v>195</v>
      </c>
      <c r="E126" s="210">
        <v>6</v>
      </c>
    </row>
    <row r="127" spans="1:5" s="158" customFormat="1" ht="19.7" customHeight="1" x14ac:dyDescent="0.2">
      <c r="A127" s="208" t="s">
        <v>175</v>
      </c>
      <c r="B127" s="208" t="s">
        <v>187</v>
      </c>
      <c r="C127" s="209">
        <v>508802</v>
      </c>
      <c r="D127" s="208" t="s">
        <v>191</v>
      </c>
      <c r="E127" s="210">
        <v>8</v>
      </c>
    </row>
    <row r="128" spans="1:5" s="158" customFormat="1" ht="19.7" customHeight="1" x14ac:dyDescent="0.2">
      <c r="A128" s="208" t="s">
        <v>175</v>
      </c>
      <c r="B128" s="208" t="s">
        <v>187</v>
      </c>
      <c r="C128" s="209">
        <v>508815</v>
      </c>
      <c r="D128" s="208" t="s">
        <v>188</v>
      </c>
      <c r="E128" s="210">
        <v>4</v>
      </c>
    </row>
    <row r="129" spans="1:5" s="158" customFormat="1" ht="19.7" customHeight="1" x14ac:dyDescent="0.2">
      <c r="A129" s="208" t="s">
        <v>175</v>
      </c>
      <c r="B129" s="208" t="s">
        <v>187</v>
      </c>
      <c r="C129" s="209">
        <v>508817</v>
      </c>
      <c r="D129" s="208" t="s">
        <v>190</v>
      </c>
      <c r="E129" s="210">
        <v>2</v>
      </c>
    </row>
    <row r="130" spans="1:5" s="158" customFormat="1" ht="19.7" customHeight="1" x14ac:dyDescent="0.2">
      <c r="A130" s="208" t="s">
        <v>175</v>
      </c>
      <c r="B130" s="208" t="s">
        <v>187</v>
      </c>
      <c r="C130" s="209">
        <v>508819</v>
      </c>
      <c r="D130" s="208" t="s">
        <v>193</v>
      </c>
      <c r="E130" s="210">
        <v>0</v>
      </c>
    </row>
    <row r="131" spans="1:5" s="158" customFormat="1" ht="19.7" customHeight="1" x14ac:dyDescent="0.2">
      <c r="A131" s="208" t="s">
        <v>175</v>
      </c>
      <c r="B131" s="208" t="s">
        <v>187</v>
      </c>
      <c r="C131" s="209">
        <v>508820</v>
      </c>
      <c r="D131" s="208" t="s">
        <v>199</v>
      </c>
      <c r="E131" s="210">
        <v>7</v>
      </c>
    </row>
    <row r="132" spans="1:5" s="158" customFormat="1" ht="19.7" customHeight="1" x14ac:dyDescent="0.2">
      <c r="A132" s="208" t="s">
        <v>175</v>
      </c>
      <c r="B132" s="208" t="s">
        <v>187</v>
      </c>
      <c r="C132" s="209">
        <v>508833</v>
      </c>
      <c r="D132" s="208" t="s">
        <v>198</v>
      </c>
      <c r="E132" s="210">
        <v>3</v>
      </c>
    </row>
    <row r="133" spans="1:5" s="158" customFormat="1" ht="19.7" customHeight="1" x14ac:dyDescent="0.2">
      <c r="A133" s="208" t="s">
        <v>175</v>
      </c>
      <c r="B133" s="208" t="s">
        <v>187</v>
      </c>
      <c r="C133" s="209">
        <v>508839</v>
      </c>
      <c r="D133" s="208" t="s">
        <v>192</v>
      </c>
      <c r="E133" s="210">
        <v>6</v>
      </c>
    </row>
    <row r="134" spans="1:5" s="158" customFormat="1" ht="19.7" customHeight="1" x14ac:dyDescent="0.2">
      <c r="A134" s="208" t="s">
        <v>175</v>
      </c>
      <c r="B134" s="208" t="s">
        <v>187</v>
      </c>
      <c r="C134" s="209">
        <v>508860</v>
      </c>
      <c r="D134" s="208" t="s">
        <v>196</v>
      </c>
      <c r="E134" s="210">
        <v>1</v>
      </c>
    </row>
    <row r="135" spans="1:5" s="158" customFormat="1" ht="19.7" customHeight="1" x14ac:dyDescent="0.2">
      <c r="A135" s="208" t="s">
        <v>175</v>
      </c>
      <c r="B135" s="208" t="s">
        <v>201</v>
      </c>
      <c r="C135" s="209">
        <v>451301</v>
      </c>
      <c r="D135" s="208" t="s">
        <v>213</v>
      </c>
      <c r="E135" s="210">
        <v>8</v>
      </c>
    </row>
    <row r="136" spans="1:5" s="158" customFormat="1" ht="19.7" customHeight="1" x14ac:dyDescent="0.2">
      <c r="A136" s="208" t="s">
        <v>175</v>
      </c>
      <c r="B136" s="208" t="s">
        <v>201</v>
      </c>
      <c r="C136" s="209">
        <v>451308</v>
      </c>
      <c r="D136" s="208" t="s">
        <v>218</v>
      </c>
      <c r="E136" s="210">
        <v>13</v>
      </c>
    </row>
    <row r="137" spans="1:5" s="158" customFormat="1" ht="19.7" customHeight="1" x14ac:dyDescent="0.2">
      <c r="A137" s="208" t="s">
        <v>175</v>
      </c>
      <c r="B137" s="208" t="s">
        <v>201</v>
      </c>
      <c r="C137" s="209">
        <v>451336</v>
      </c>
      <c r="D137" s="208" t="s">
        <v>219</v>
      </c>
      <c r="E137" s="210">
        <v>14</v>
      </c>
    </row>
    <row r="138" spans="1:5" s="158" customFormat="1" ht="19.7" customHeight="1" x14ac:dyDescent="0.2">
      <c r="A138" s="208" t="s">
        <v>175</v>
      </c>
      <c r="B138" s="208" t="s">
        <v>201</v>
      </c>
      <c r="C138" s="209">
        <v>451350</v>
      </c>
      <c r="D138" s="208" t="s">
        <v>209</v>
      </c>
      <c r="E138" s="210">
        <v>44</v>
      </c>
    </row>
    <row r="139" spans="1:5" s="158" customFormat="1" ht="19.7" customHeight="1" x14ac:dyDescent="0.2">
      <c r="A139" s="208" t="s">
        <v>175</v>
      </c>
      <c r="B139" s="208" t="s">
        <v>201</v>
      </c>
      <c r="C139" s="209">
        <v>451361</v>
      </c>
      <c r="D139" s="208" t="s">
        <v>208</v>
      </c>
      <c r="E139" s="210">
        <v>3</v>
      </c>
    </row>
    <row r="140" spans="1:5" s="158" customFormat="1" ht="19.7" customHeight="1" x14ac:dyDescent="0.2">
      <c r="A140" s="208" t="s">
        <v>175</v>
      </c>
      <c r="B140" s="208" t="s">
        <v>201</v>
      </c>
      <c r="C140" s="209">
        <v>451370</v>
      </c>
      <c r="D140" s="208" t="s">
        <v>206</v>
      </c>
      <c r="E140" s="210">
        <v>8</v>
      </c>
    </row>
    <row r="141" spans="1:5" s="158" customFormat="1" ht="19.7" customHeight="1" x14ac:dyDescent="0.2">
      <c r="A141" s="208" t="s">
        <v>175</v>
      </c>
      <c r="B141" s="208" t="s">
        <v>201</v>
      </c>
      <c r="C141" s="209">
        <v>551305</v>
      </c>
      <c r="D141" s="208" t="s">
        <v>212</v>
      </c>
      <c r="E141" s="210">
        <v>4</v>
      </c>
    </row>
    <row r="142" spans="1:5" s="158" customFormat="1" ht="19.7" customHeight="1" x14ac:dyDescent="0.2">
      <c r="A142" s="208" t="s">
        <v>175</v>
      </c>
      <c r="B142" s="208" t="s">
        <v>201</v>
      </c>
      <c r="C142" s="209">
        <v>551306</v>
      </c>
      <c r="D142" s="208" t="s">
        <v>216</v>
      </c>
      <c r="E142" s="210">
        <v>7</v>
      </c>
    </row>
    <row r="143" spans="1:5" s="158" customFormat="1" ht="19.7" customHeight="1" x14ac:dyDescent="0.2">
      <c r="A143" s="208" t="s">
        <v>175</v>
      </c>
      <c r="B143" s="208" t="s">
        <v>201</v>
      </c>
      <c r="C143" s="209">
        <v>551307</v>
      </c>
      <c r="D143" s="208" t="s">
        <v>215</v>
      </c>
      <c r="E143" s="210">
        <v>8</v>
      </c>
    </row>
    <row r="144" spans="1:5" s="158" customFormat="1" ht="19.7" customHeight="1" x14ac:dyDescent="0.2">
      <c r="A144" s="208" t="s">
        <v>175</v>
      </c>
      <c r="B144" s="208" t="s">
        <v>201</v>
      </c>
      <c r="C144" s="209">
        <v>551309</v>
      </c>
      <c r="D144" s="208" t="s">
        <v>211</v>
      </c>
      <c r="E144" s="210">
        <v>2</v>
      </c>
    </row>
    <row r="145" spans="1:5" s="158" customFormat="1" ht="19.7" customHeight="1" x14ac:dyDescent="0.2">
      <c r="A145" s="208" t="s">
        <v>175</v>
      </c>
      <c r="B145" s="208" t="s">
        <v>201</v>
      </c>
      <c r="C145" s="209">
        <v>551310</v>
      </c>
      <c r="D145" s="208" t="s">
        <v>210</v>
      </c>
      <c r="E145" s="210">
        <v>2</v>
      </c>
    </row>
    <row r="146" spans="1:5" s="158" customFormat="1" ht="19.7" customHeight="1" x14ac:dyDescent="0.2">
      <c r="A146" s="208" t="s">
        <v>175</v>
      </c>
      <c r="B146" s="208" t="s">
        <v>201</v>
      </c>
      <c r="C146" s="209">
        <v>551314</v>
      </c>
      <c r="D146" s="208" t="s">
        <v>207</v>
      </c>
      <c r="E146" s="210">
        <v>1</v>
      </c>
    </row>
    <row r="147" spans="1:5" s="158" customFormat="1" ht="19.7" customHeight="1" x14ac:dyDescent="0.2">
      <c r="A147" s="208" t="s">
        <v>175</v>
      </c>
      <c r="B147" s="208" t="s">
        <v>201</v>
      </c>
      <c r="C147" s="209">
        <v>551340</v>
      </c>
      <c r="D147" s="208" t="s">
        <v>203</v>
      </c>
      <c r="E147" s="210">
        <v>4</v>
      </c>
    </row>
    <row r="148" spans="1:5" s="158" customFormat="1" ht="19.7" customHeight="1" x14ac:dyDescent="0.2">
      <c r="A148" s="208" t="s">
        <v>175</v>
      </c>
      <c r="B148" s="208" t="s">
        <v>201</v>
      </c>
      <c r="C148" s="209">
        <v>551341</v>
      </c>
      <c r="D148" s="208" t="s">
        <v>214</v>
      </c>
      <c r="E148" s="210">
        <v>8</v>
      </c>
    </row>
    <row r="149" spans="1:5" s="158" customFormat="1" ht="19.7" customHeight="1" x14ac:dyDescent="0.2">
      <c r="A149" s="208" t="s">
        <v>175</v>
      </c>
      <c r="B149" s="208" t="s">
        <v>201</v>
      </c>
      <c r="C149" s="209">
        <v>551349</v>
      </c>
      <c r="D149" s="208" t="s">
        <v>217</v>
      </c>
      <c r="E149" s="210">
        <v>10</v>
      </c>
    </row>
    <row r="150" spans="1:5" s="158" customFormat="1" ht="19.7" customHeight="1" x14ac:dyDescent="0.2">
      <c r="A150" s="208" t="s">
        <v>175</v>
      </c>
      <c r="B150" s="208" t="s">
        <v>201</v>
      </c>
      <c r="C150" s="209">
        <v>551365</v>
      </c>
      <c r="D150" s="208" t="s">
        <v>205</v>
      </c>
      <c r="E150" s="210">
        <v>3</v>
      </c>
    </row>
    <row r="151" spans="1:5" s="158" customFormat="1" ht="19.7" customHeight="1" x14ac:dyDescent="0.2">
      <c r="A151" s="208" t="s">
        <v>175</v>
      </c>
      <c r="B151" s="208" t="s">
        <v>201</v>
      </c>
      <c r="C151" s="209">
        <v>551367</v>
      </c>
      <c r="D151" s="208" t="s">
        <v>202</v>
      </c>
      <c r="E151" s="210">
        <v>8</v>
      </c>
    </row>
    <row r="152" spans="1:5" s="158" customFormat="1" ht="19.7" customHeight="1" x14ac:dyDescent="0.2">
      <c r="A152" s="208" t="s">
        <v>175</v>
      </c>
      <c r="B152" s="208" t="s">
        <v>201</v>
      </c>
      <c r="C152" s="209">
        <v>551369</v>
      </c>
      <c r="D152" s="208" t="s">
        <v>204</v>
      </c>
      <c r="E152" s="210">
        <v>2</v>
      </c>
    </row>
    <row r="153" spans="1:5" s="158" customFormat="1" ht="19.7" customHeight="1" x14ac:dyDescent="0.2">
      <c r="A153" s="208" t="s">
        <v>220</v>
      </c>
      <c r="B153" s="208" t="s">
        <v>221</v>
      </c>
      <c r="C153" s="209">
        <v>454171</v>
      </c>
      <c r="D153" s="208" t="s">
        <v>225</v>
      </c>
      <c r="E153" s="210">
        <v>0</v>
      </c>
    </row>
    <row r="154" spans="1:5" s="158" customFormat="1" ht="19.7" customHeight="1" x14ac:dyDescent="0.2">
      <c r="A154" s="208" t="s">
        <v>220</v>
      </c>
      <c r="B154" s="208" t="s">
        <v>221</v>
      </c>
      <c r="C154" s="209">
        <v>454426</v>
      </c>
      <c r="D154" s="208" t="s">
        <v>229</v>
      </c>
      <c r="E154" s="210">
        <v>22</v>
      </c>
    </row>
    <row r="155" spans="1:5" s="158" customFormat="1" ht="19.7" customHeight="1" x14ac:dyDescent="0.2">
      <c r="A155" s="208" t="s">
        <v>220</v>
      </c>
      <c r="B155" s="208" t="s">
        <v>221</v>
      </c>
      <c r="C155" s="209">
        <v>454481</v>
      </c>
      <c r="D155" s="208" t="s">
        <v>233</v>
      </c>
      <c r="E155" s="210">
        <v>9</v>
      </c>
    </row>
    <row r="156" spans="1:5" s="158" customFormat="1" ht="19.7" customHeight="1" x14ac:dyDescent="0.2">
      <c r="A156" s="208" t="s">
        <v>220</v>
      </c>
      <c r="B156" s="208" t="s">
        <v>221</v>
      </c>
      <c r="C156" s="209">
        <v>454671</v>
      </c>
      <c r="D156" s="208" t="s">
        <v>239</v>
      </c>
      <c r="E156" s="210">
        <v>11</v>
      </c>
    </row>
    <row r="157" spans="1:5" s="158" customFormat="1" ht="19.7" customHeight="1" x14ac:dyDescent="0.2">
      <c r="A157" s="208" t="s">
        <v>220</v>
      </c>
      <c r="B157" s="208" t="s">
        <v>221</v>
      </c>
      <c r="C157" s="209">
        <v>554116</v>
      </c>
      <c r="D157" s="208" t="s">
        <v>222</v>
      </c>
      <c r="E157" s="210">
        <v>2</v>
      </c>
    </row>
    <row r="158" spans="1:5" s="158" customFormat="1" ht="19.7" customHeight="1" x14ac:dyDescent="0.2">
      <c r="A158" s="208" t="s">
        <v>220</v>
      </c>
      <c r="B158" s="208" t="s">
        <v>221</v>
      </c>
      <c r="C158" s="209">
        <v>554166</v>
      </c>
      <c r="D158" s="208" t="s">
        <v>224</v>
      </c>
      <c r="E158" s="210">
        <v>1</v>
      </c>
    </row>
    <row r="159" spans="1:5" s="158" customFormat="1" ht="19.7" customHeight="1" x14ac:dyDescent="0.2">
      <c r="A159" s="208" t="s">
        <v>220</v>
      </c>
      <c r="B159" s="208" t="s">
        <v>221</v>
      </c>
      <c r="C159" s="209">
        <v>554266</v>
      </c>
      <c r="D159" s="208" t="s">
        <v>226</v>
      </c>
      <c r="E159" s="210">
        <v>3</v>
      </c>
    </row>
    <row r="160" spans="1:5" s="158" customFormat="1" ht="19.7" customHeight="1" x14ac:dyDescent="0.2">
      <c r="A160" s="208" t="s">
        <v>220</v>
      </c>
      <c r="B160" s="208" t="s">
        <v>221</v>
      </c>
      <c r="C160" s="209">
        <v>554296</v>
      </c>
      <c r="D160" s="208" t="s">
        <v>227</v>
      </c>
      <c r="E160" s="210">
        <v>3</v>
      </c>
    </row>
    <row r="161" spans="1:5" s="158" customFormat="1" ht="19.7" customHeight="1" x14ac:dyDescent="0.2">
      <c r="A161" s="208" t="s">
        <v>220</v>
      </c>
      <c r="B161" s="208" t="s">
        <v>221</v>
      </c>
      <c r="C161" s="209">
        <v>554356</v>
      </c>
      <c r="D161" s="208" t="s">
        <v>228</v>
      </c>
      <c r="E161" s="210">
        <v>8</v>
      </c>
    </row>
    <row r="162" spans="1:5" s="158" customFormat="1" ht="19.7" customHeight="1" x14ac:dyDescent="0.2">
      <c r="A162" s="208" t="s">
        <v>220</v>
      </c>
      <c r="B162" s="208" t="s">
        <v>221</v>
      </c>
      <c r="C162" s="209">
        <v>554471</v>
      </c>
      <c r="D162" s="208" t="s">
        <v>232</v>
      </c>
      <c r="E162" s="210">
        <v>6</v>
      </c>
    </row>
    <row r="163" spans="1:5" s="158" customFormat="1" ht="19.7" customHeight="1" x14ac:dyDescent="0.2">
      <c r="A163" s="208" t="s">
        <v>220</v>
      </c>
      <c r="B163" s="208" t="s">
        <v>221</v>
      </c>
      <c r="C163" s="209">
        <v>554476</v>
      </c>
      <c r="D163" s="208" t="s">
        <v>231</v>
      </c>
      <c r="E163" s="210">
        <v>4</v>
      </c>
    </row>
    <row r="164" spans="1:5" s="158" customFormat="1" ht="19.7" customHeight="1" x14ac:dyDescent="0.2">
      <c r="A164" s="208" t="s">
        <v>220</v>
      </c>
      <c r="B164" s="208" t="s">
        <v>221</v>
      </c>
      <c r="C164" s="209">
        <v>554486</v>
      </c>
      <c r="D164" s="208" t="s">
        <v>234</v>
      </c>
      <c r="E164" s="210">
        <v>3</v>
      </c>
    </row>
    <row r="165" spans="1:5" s="158" customFormat="1" ht="19.7" customHeight="1" x14ac:dyDescent="0.2">
      <c r="A165" s="208" t="s">
        <v>220</v>
      </c>
      <c r="B165" s="208" t="s">
        <v>221</v>
      </c>
      <c r="C165" s="209">
        <v>554491</v>
      </c>
      <c r="D165" s="208" t="s">
        <v>235</v>
      </c>
      <c r="E165" s="210">
        <v>4</v>
      </c>
    </row>
    <row r="166" spans="1:5" s="158" customFormat="1" ht="19.7" customHeight="1" x14ac:dyDescent="0.2">
      <c r="A166" s="208" t="s">
        <v>220</v>
      </c>
      <c r="B166" s="208" t="s">
        <v>221</v>
      </c>
      <c r="C166" s="209">
        <v>554601</v>
      </c>
      <c r="D166" s="208" t="s">
        <v>236</v>
      </c>
      <c r="E166" s="210">
        <v>8</v>
      </c>
    </row>
    <row r="167" spans="1:5" s="158" customFormat="1" ht="19.7" customHeight="1" x14ac:dyDescent="0.2">
      <c r="A167" s="208" t="s">
        <v>220</v>
      </c>
      <c r="B167" s="208" t="s">
        <v>221</v>
      </c>
      <c r="C167" s="209">
        <v>554611</v>
      </c>
      <c r="D167" s="208" t="s">
        <v>237</v>
      </c>
      <c r="E167" s="210">
        <v>1</v>
      </c>
    </row>
    <row r="168" spans="1:5" s="158" customFormat="1" ht="19.7" customHeight="1" x14ac:dyDescent="0.2">
      <c r="A168" s="208" t="s">
        <v>220</v>
      </c>
      <c r="B168" s="208" t="s">
        <v>221</v>
      </c>
      <c r="C168" s="209">
        <v>554636</v>
      </c>
      <c r="D168" s="208" t="s">
        <v>238</v>
      </c>
      <c r="E168" s="210">
        <v>3</v>
      </c>
    </row>
    <row r="169" spans="1:5" s="158" customFormat="1" ht="19.7" customHeight="1" x14ac:dyDescent="0.2">
      <c r="A169" s="208" t="s">
        <v>220</v>
      </c>
      <c r="B169" s="208" t="s">
        <v>240</v>
      </c>
      <c r="C169" s="209">
        <v>454355</v>
      </c>
      <c r="D169" s="208" t="s">
        <v>246</v>
      </c>
      <c r="E169" s="210">
        <v>10</v>
      </c>
    </row>
    <row r="170" spans="1:5" s="158" customFormat="1" ht="19.7" customHeight="1" x14ac:dyDescent="0.2">
      <c r="A170" s="208" t="s">
        <v>220</v>
      </c>
      <c r="B170" s="208" t="s">
        <v>240</v>
      </c>
      <c r="C170" s="209">
        <v>454466</v>
      </c>
      <c r="D170" s="208" t="s">
        <v>251</v>
      </c>
      <c r="E170" s="210">
        <v>9</v>
      </c>
    </row>
    <row r="171" spans="1:5" s="158" customFormat="1" ht="19.7" customHeight="1" x14ac:dyDescent="0.2">
      <c r="A171" s="208" t="s">
        <v>220</v>
      </c>
      <c r="B171" s="208" t="s">
        <v>240</v>
      </c>
      <c r="C171" s="209">
        <v>454535</v>
      </c>
      <c r="D171" s="208" t="s">
        <v>256</v>
      </c>
      <c r="E171" s="210">
        <v>6</v>
      </c>
    </row>
    <row r="172" spans="1:5" s="158" customFormat="1" ht="19.7" customHeight="1" x14ac:dyDescent="0.2">
      <c r="A172" s="208" t="s">
        <v>220</v>
      </c>
      <c r="B172" s="208" t="s">
        <v>240</v>
      </c>
      <c r="C172" s="209">
        <v>454651</v>
      </c>
      <c r="D172" s="208" t="s">
        <v>257</v>
      </c>
      <c r="E172" s="210">
        <v>39</v>
      </c>
    </row>
    <row r="173" spans="1:5" s="158" customFormat="1" ht="19.7" customHeight="1" x14ac:dyDescent="0.2">
      <c r="A173" s="208" t="s">
        <v>220</v>
      </c>
      <c r="B173" s="208" t="s">
        <v>240</v>
      </c>
      <c r="C173" s="209">
        <v>454696</v>
      </c>
      <c r="D173" s="208" t="s">
        <v>259</v>
      </c>
      <c r="E173" s="210">
        <v>13</v>
      </c>
    </row>
    <row r="174" spans="1:5" s="158" customFormat="1" ht="19.7" customHeight="1" x14ac:dyDescent="0.2">
      <c r="A174" s="208" t="s">
        <v>220</v>
      </c>
      <c r="B174" s="208" t="s">
        <v>240</v>
      </c>
      <c r="C174" s="209">
        <v>554184</v>
      </c>
      <c r="D174" s="208" t="s">
        <v>241</v>
      </c>
      <c r="E174" s="210">
        <v>4</v>
      </c>
    </row>
    <row r="175" spans="1:5" s="158" customFormat="1" ht="19.7" customHeight="1" x14ac:dyDescent="0.2">
      <c r="A175" s="208" t="s">
        <v>220</v>
      </c>
      <c r="B175" s="208" t="s">
        <v>240</v>
      </c>
      <c r="C175" s="209">
        <v>554196</v>
      </c>
      <c r="D175" s="208" t="s">
        <v>243</v>
      </c>
      <c r="E175" s="210">
        <v>7</v>
      </c>
    </row>
    <row r="176" spans="1:5" s="158" customFormat="1" ht="19.7" customHeight="1" x14ac:dyDescent="0.2">
      <c r="A176" s="208" t="s">
        <v>220</v>
      </c>
      <c r="B176" s="208" t="s">
        <v>240</v>
      </c>
      <c r="C176" s="209">
        <v>554257</v>
      </c>
      <c r="D176" s="208" t="s">
        <v>244</v>
      </c>
      <c r="E176" s="210">
        <v>1</v>
      </c>
    </row>
    <row r="177" spans="1:5" s="158" customFormat="1" ht="19.7" customHeight="1" x14ac:dyDescent="0.2">
      <c r="A177" s="208" t="s">
        <v>220</v>
      </c>
      <c r="B177" s="208" t="s">
        <v>240</v>
      </c>
      <c r="C177" s="209">
        <v>554321</v>
      </c>
      <c r="D177" s="208" t="s">
        <v>245</v>
      </c>
      <c r="E177" s="210">
        <v>3</v>
      </c>
    </row>
    <row r="178" spans="1:5" s="158" customFormat="1" ht="19.7" customHeight="1" x14ac:dyDescent="0.2">
      <c r="A178" s="208" t="s">
        <v>220</v>
      </c>
      <c r="B178" s="208" t="s">
        <v>240</v>
      </c>
      <c r="C178" s="209">
        <v>554357</v>
      </c>
      <c r="D178" s="208" t="s">
        <v>247</v>
      </c>
      <c r="E178" s="210">
        <v>4</v>
      </c>
    </row>
    <row r="179" spans="1:5" s="158" customFormat="1" ht="19.7" customHeight="1" x14ac:dyDescent="0.2">
      <c r="A179" s="208" t="s">
        <v>220</v>
      </c>
      <c r="B179" s="208" t="s">
        <v>240</v>
      </c>
      <c r="C179" s="209">
        <v>554376</v>
      </c>
      <c r="D179" s="208" t="s">
        <v>249</v>
      </c>
      <c r="E179" s="210">
        <v>3</v>
      </c>
    </row>
    <row r="180" spans="1:5" s="158" customFormat="1" ht="19.7" customHeight="1" x14ac:dyDescent="0.2">
      <c r="A180" s="208" t="s">
        <v>220</v>
      </c>
      <c r="B180" s="208" t="s">
        <v>240</v>
      </c>
      <c r="C180" s="209">
        <v>554381</v>
      </c>
      <c r="D180" s="208" t="s">
        <v>248</v>
      </c>
      <c r="E180" s="210">
        <v>4</v>
      </c>
    </row>
    <row r="181" spans="1:5" s="158" customFormat="1" ht="19.7" customHeight="1" x14ac:dyDescent="0.2">
      <c r="A181" s="208" t="s">
        <v>220</v>
      </c>
      <c r="B181" s="208" t="s">
        <v>240</v>
      </c>
      <c r="C181" s="209">
        <v>554416</v>
      </c>
      <c r="D181" s="208" t="s">
        <v>250</v>
      </c>
      <c r="E181" s="210">
        <v>2</v>
      </c>
    </row>
    <row r="182" spans="1:5" s="158" customFormat="1" ht="19.7" customHeight="1" x14ac:dyDescent="0.2">
      <c r="A182" s="208" t="s">
        <v>220</v>
      </c>
      <c r="B182" s="208" t="s">
        <v>240</v>
      </c>
      <c r="C182" s="209">
        <v>554496</v>
      </c>
      <c r="D182" s="208" t="s">
        <v>252</v>
      </c>
      <c r="E182" s="210">
        <v>3</v>
      </c>
    </row>
    <row r="183" spans="1:5" s="158" customFormat="1" ht="19.7" customHeight="1" x14ac:dyDescent="0.2">
      <c r="A183" s="208" t="s">
        <v>220</v>
      </c>
      <c r="B183" s="208" t="s">
        <v>240</v>
      </c>
      <c r="C183" s="209">
        <v>554506</v>
      </c>
      <c r="D183" s="208" t="s">
        <v>242</v>
      </c>
      <c r="E183" s="210">
        <v>19</v>
      </c>
    </row>
    <row r="184" spans="1:5" s="158" customFormat="1" ht="19.7" customHeight="1" x14ac:dyDescent="0.2">
      <c r="A184" s="208" t="s">
        <v>220</v>
      </c>
      <c r="B184" s="208" t="s">
        <v>240</v>
      </c>
      <c r="C184" s="209">
        <v>554516</v>
      </c>
      <c r="D184" s="208" t="s">
        <v>253</v>
      </c>
      <c r="E184" s="210">
        <v>5</v>
      </c>
    </row>
    <row r="185" spans="1:5" s="158" customFormat="1" ht="19.7" customHeight="1" x14ac:dyDescent="0.2">
      <c r="A185" s="208" t="s">
        <v>220</v>
      </c>
      <c r="B185" s="208" t="s">
        <v>240</v>
      </c>
      <c r="C185" s="209">
        <v>554531</v>
      </c>
      <c r="D185" s="208" t="s">
        <v>254</v>
      </c>
      <c r="E185" s="210">
        <v>11</v>
      </c>
    </row>
    <row r="186" spans="1:5" s="158" customFormat="1" ht="19.7" customHeight="1" x14ac:dyDescent="0.2">
      <c r="A186" s="208" t="s">
        <v>220</v>
      </c>
      <c r="B186" s="208" t="s">
        <v>240</v>
      </c>
      <c r="C186" s="209">
        <v>554533</v>
      </c>
      <c r="D186" s="208" t="s">
        <v>255</v>
      </c>
      <c r="E186" s="210">
        <v>2</v>
      </c>
    </row>
    <row r="187" spans="1:5" s="158" customFormat="1" ht="19.7" customHeight="1" x14ac:dyDescent="0.2">
      <c r="A187" s="208" t="s">
        <v>220</v>
      </c>
      <c r="B187" s="208" t="s">
        <v>240</v>
      </c>
      <c r="C187" s="209">
        <v>554686</v>
      </c>
      <c r="D187" s="208" t="s">
        <v>258</v>
      </c>
      <c r="E187" s="210">
        <v>1</v>
      </c>
    </row>
    <row r="188" spans="1:5" s="158" customFormat="1" ht="19.7" customHeight="1" x14ac:dyDescent="0.2">
      <c r="A188" s="208" t="s">
        <v>220</v>
      </c>
      <c r="B188" s="208" t="s">
        <v>260</v>
      </c>
      <c r="C188" s="209">
        <v>454414</v>
      </c>
      <c r="D188" s="208" t="s">
        <v>267</v>
      </c>
      <c r="E188" s="210">
        <v>9</v>
      </c>
    </row>
    <row r="189" spans="1:5" s="158" customFormat="1" ht="19.7" customHeight="1" x14ac:dyDescent="0.2">
      <c r="A189" s="208" t="s">
        <v>220</v>
      </c>
      <c r="B189" s="208" t="s">
        <v>260</v>
      </c>
      <c r="C189" s="209">
        <v>455151</v>
      </c>
      <c r="D189" s="208" t="s">
        <v>261</v>
      </c>
      <c r="E189" s="210">
        <v>5</v>
      </c>
    </row>
    <row r="190" spans="1:5" s="158" customFormat="1" ht="19.7" customHeight="1" x14ac:dyDescent="0.2">
      <c r="A190" s="208" t="s">
        <v>220</v>
      </c>
      <c r="B190" s="208" t="s">
        <v>260</v>
      </c>
      <c r="C190" s="209">
        <v>455231</v>
      </c>
      <c r="D190" s="208" t="s">
        <v>262</v>
      </c>
      <c r="E190" s="210">
        <v>8</v>
      </c>
    </row>
    <row r="191" spans="1:5" s="158" customFormat="1" ht="19.7" customHeight="1" x14ac:dyDescent="0.2">
      <c r="A191" s="208" t="s">
        <v>220</v>
      </c>
      <c r="B191" s="208" t="s">
        <v>260</v>
      </c>
      <c r="C191" s="209">
        <v>455298</v>
      </c>
      <c r="D191" s="208" t="s">
        <v>263</v>
      </c>
      <c r="E191" s="210">
        <v>2</v>
      </c>
    </row>
    <row r="192" spans="1:5" s="158" customFormat="1" ht="19.7" customHeight="1" x14ac:dyDescent="0.2">
      <c r="A192" s="208" t="s">
        <v>220</v>
      </c>
      <c r="B192" s="208" t="s">
        <v>260</v>
      </c>
      <c r="C192" s="209">
        <v>455456</v>
      </c>
      <c r="D192" s="208" t="s">
        <v>268</v>
      </c>
      <c r="E192" s="210">
        <v>2</v>
      </c>
    </row>
    <row r="193" spans="1:5" s="158" customFormat="1" ht="19.7" customHeight="1" x14ac:dyDescent="0.2">
      <c r="A193" s="208" t="s">
        <v>220</v>
      </c>
      <c r="B193" s="208" t="s">
        <v>260</v>
      </c>
      <c r="C193" s="209">
        <v>455566</v>
      </c>
      <c r="D193" s="208" t="s">
        <v>269</v>
      </c>
      <c r="E193" s="210">
        <v>1</v>
      </c>
    </row>
    <row r="194" spans="1:5" s="158" customFormat="1" ht="19.7" customHeight="1" x14ac:dyDescent="0.2">
      <c r="A194" s="208" t="s">
        <v>220</v>
      </c>
      <c r="B194" s="208" t="s">
        <v>260</v>
      </c>
      <c r="C194" s="209">
        <v>455676</v>
      </c>
      <c r="D194" s="208" t="s">
        <v>271</v>
      </c>
      <c r="E194" s="210">
        <v>1</v>
      </c>
    </row>
    <row r="195" spans="1:5" s="158" customFormat="1" ht="19.7" customHeight="1" x14ac:dyDescent="0.2">
      <c r="A195" s="208" t="s">
        <v>220</v>
      </c>
      <c r="B195" s="208" t="s">
        <v>260</v>
      </c>
      <c r="C195" s="209">
        <v>455678</v>
      </c>
      <c r="D195" s="208" t="s">
        <v>272</v>
      </c>
      <c r="E195" s="210">
        <v>9</v>
      </c>
    </row>
    <row r="196" spans="1:5" s="158" customFormat="1" ht="19.7" customHeight="1" x14ac:dyDescent="0.2">
      <c r="A196" s="208" t="s">
        <v>220</v>
      </c>
      <c r="B196" s="208" t="s">
        <v>260</v>
      </c>
      <c r="C196" s="209">
        <v>554412</v>
      </c>
      <c r="D196" s="208" t="s">
        <v>265</v>
      </c>
      <c r="E196" s="210">
        <v>4</v>
      </c>
    </row>
    <row r="197" spans="1:5" s="158" customFormat="1" ht="19.7" customHeight="1" x14ac:dyDescent="0.2">
      <c r="A197" s="208" t="s">
        <v>220</v>
      </c>
      <c r="B197" s="208" t="s">
        <v>260</v>
      </c>
      <c r="C197" s="209">
        <v>554413</v>
      </c>
      <c r="D197" s="208" t="s">
        <v>266</v>
      </c>
      <c r="E197" s="210">
        <v>1</v>
      </c>
    </row>
    <row r="198" spans="1:5" s="158" customFormat="1" ht="19.7" customHeight="1" x14ac:dyDescent="0.2">
      <c r="A198" s="208" t="s">
        <v>220</v>
      </c>
      <c r="B198" s="208" t="s">
        <v>260</v>
      </c>
      <c r="C198" s="209">
        <v>554700</v>
      </c>
      <c r="D198" s="208" t="s">
        <v>274</v>
      </c>
      <c r="E198" s="210">
        <v>6</v>
      </c>
    </row>
    <row r="199" spans="1:5" s="158" customFormat="1" ht="19.7" customHeight="1" x14ac:dyDescent="0.2">
      <c r="A199" s="208" t="s">
        <v>220</v>
      </c>
      <c r="B199" s="208" t="s">
        <v>260</v>
      </c>
      <c r="C199" s="209">
        <v>555406</v>
      </c>
      <c r="D199" s="208" t="s">
        <v>264</v>
      </c>
      <c r="E199" s="210">
        <v>1</v>
      </c>
    </row>
    <row r="200" spans="1:5" s="158" customFormat="1" ht="19.7" customHeight="1" x14ac:dyDescent="0.2">
      <c r="A200" s="208" t="s">
        <v>220</v>
      </c>
      <c r="B200" s="208" t="s">
        <v>260</v>
      </c>
      <c r="C200" s="209">
        <v>555624</v>
      </c>
      <c r="D200" s="208" t="s">
        <v>270</v>
      </c>
      <c r="E200" s="210">
        <v>3</v>
      </c>
    </row>
    <row r="201" spans="1:5" s="158" customFormat="1" ht="19.7" customHeight="1" x14ac:dyDescent="0.2">
      <c r="A201" s="208" t="s">
        <v>220</v>
      </c>
      <c r="B201" s="208" t="s">
        <v>260</v>
      </c>
      <c r="C201" s="209">
        <v>555679</v>
      </c>
      <c r="D201" s="208" t="s">
        <v>273</v>
      </c>
      <c r="E201" s="210">
        <v>3</v>
      </c>
    </row>
    <row r="202" spans="1:5" s="158" customFormat="1" ht="19.7" customHeight="1" x14ac:dyDescent="0.2">
      <c r="A202" s="208" t="s">
        <v>275</v>
      </c>
      <c r="B202" s="208" t="s">
        <v>276</v>
      </c>
      <c r="C202" s="209">
        <v>457443</v>
      </c>
      <c r="D202" s="208" t="s">
        <v>287</v>
      </c>
      <c r="E202" s="210">
        <v>2</v>
      </c>
    </row>
    <row r="203" spans="1:5" s="158" customFormat="1" ht="19.7" customHeight="1" x14ac:dyDescent="0.2">
      <c r="A203" s="208" t="s">
        <v>275</v>
      </c>
      <c r="B203" s="208" t="s">
        <v>276</v>
      </c>
      <c r="C203" s="209">
        <v>457446</v>
      </c>
      <c r="D203" s="208" t="s">
        <v>289</v>
      </c>
      <c r="E203" s="210">
        <v>5</v>
      </c>
    </row>
    <row r="204" spans="1:5" s="158" customFormat="1" ht="19.7" customHeight="1" x14ac:dyDescent="0.2">
      <c r="A204" s="208" t="s">
        <v>275</v>
      </c>
      <c r="B204" s="208" t="s">
        <v>276</v>
      </c>
      <c r="C204" s="209">
        <v>457453</v>
      </c>
      <c r="D204" s="208" t="s">
        <v>292</v>
      </c>
      <c r="E204" s="210">
        <v>4</v>
      </c>
    </row>
    <row r="205" spans="1:5" s="158" customFormat="1" ht="19.7" customHeight="1" x14ac:dyDescent="0.2">
      <c r="A205" s="208" t="s">
        <v>275</v>
      </c>
      <c r="B205" s="208" t="s">
        <v>276</v>
      </c>
      <c r="C205" s="209">
        <v>457574</v>
      </c>
      <c r="D205" s="208" t="s">
        <v>295</v>
      </c>
      <c r="E205" s="210">
        <v>7</v>
      </c>
    </row>
    <row r="206" spans="1:5" s="158" customFormat="1" ht="19.7" customHeight="1" x14ac:dyDescent="0.2">
      <c r="A206" s="208" t="s">
        <v>275</v>
      </c>
      <c r="B206" s="208" t="s">
        <v>276</v>
      </c>
      <c r="C206" s="209">
        <v>557105</v>
      </c>
      <c r="D206" s="208" t="s">
        <v>277</v>
      </c>
      <c r="E206" s="210">
        <v>5</v>
      </c>
    </row>
    <row r="207" spans="1:5" s="158" customFormat="1" ht="19.7" customHeight="1" x14ac:dyDescent="0.2">
      <c r="A207" s="208" t="s">
        <v>275</v>
      </c>
      <c r="B207" s="208" t="s">
        <v>276</v>
      </c>
      <c r="C207" s="209">
        <v>557178</v>
      </c>
      <c r="D207" s="208" t="s">
        <v>278</v>
      </c>
      <c r="E207" s="210">
        <v>1</v>
      </c>
    </row>
    <row r="208" spans="1:5" s="158" customFormat="1" ht="19.7" customHeight="1" x14ac:dyDescent="0.2">
      <c r="A208" s="208" t="s">
        <v>275</v>
      </c>
      <c r="B208" s="208" t="s">
        <v>276</v>
      </c>
      <c r="C208" s="209">
        <v>557224</v>
      </c>
      <c r="D208" s="208" t="s">
        <v>279</v>
      </c>
      <c r="E208" s="210">
        <v>5</v>
      </c>
    </row>
    <row r="209" spans="1:5" s="158" customFormat="1" ht="19.7" customHeight="1" x14ac:dyDescent="0.2">
      <c r="A209" s="208" t="s">
        <v>275</v>
      </c>
      <c r="B209" s="208" t="s">
        <v>276</v>
      </c>
      <c r="C209" s="209">
        <v>557432</v>
      </c>
      <c r="D209" s="208" t="s">
        <v>280</v>
      </c>
      <c r="E209" s="210">
        <v>2</v>
      </c>
    </row>
    <row r="210" spans="1:5" s="158" customFormat="1" ht="19.7" customHeight="1" x14ac:dyDescent="0.2">
      <c r="A210" s="208" t="s">
        <v>275</v>
      </c>
      <c r="B210" s="208" t="s">
        <v>276</v>
      </c>
      <c r="C210" s="209">
        <v>557433</v>
      </c>
      <c r="D210" s="208" t="s">
        <v>281</v>
      </c>
      <c r="E210" s="210">
        <v>2</v>
      </c>
    </row>
    <row r="211" spans="1:5" s="158" customFormat="1" ht="19.7" customHeight="1" x14ac:dyDescent="0.2">
      <c r="A211" s="208" t="s">
        <v>275</v>
      </c>
      <c r="B211" s="208" t="s">
        <v>276</v>
      </c>
      <c r="C211" s="209">
        <v>557434</v>
      </c>
      <c r="D211" s="208" t="s">
        <v>282</v>
      </c>
      <c r="E211" s="210">
        <v>3</v>
      </c>
    </row>
    <row r="212" spans="1:5" s="158" customFormat="1" ht="19.7" customHeight="1" x14ac:dyDescent="0.2">
      <c r="A212" s="208" t="s">
        <v>275</v>
      </c>
      <c r="B212" s="208" t="s">
        <v>276</v>
      </c>
      <c r="C212" s="209">
        <v>557436</v>
      </c>
      <c r="D212" s="208" t="s">
        <v>283</v>
      </c>
      <c r="E212" s="210">
        <v>10</v>
      </c>
    </row>
    <row r="213" spans="1:5" s="158" customFormat="1" ht="19.7" customHeight="1" x14ac:dyDescent="0.2">
      <c r="A213" s="208" t="s">
        <v>275</v>
      </c>
      <c r="B213" s="208" t="s">
        <v>276</v>
      </c>
      <c r="C213" s="209">
        <v>557437</v>
      </c>
      <c r="D213" s="208" t="s">
        <v>291</v>
      </c>
      <c r="E213" s="210">
        <v>14</v>
      </c>
    </row>
    <row r="214" spans="1:5" s="158" customFormat="1" ht="19.7" customHeight="1" x14ac:dyDescent="0.2">
      <c r="A214" s="208" t="s">
        <v>275</v>
      </c>
      <c r="B214" s="208" t="s">
        <v>276</v>
      </c>
      <c r="C214" s="209">
        <v>557439</v>
      </c>
      <c r="D214" s="208" t="s">
        <v>286</v>
      </c>
      <c r="E214" s="210">
        <v>7</v>
      </c>
    </row>
    <row r="215" spans="1:5" s="158" customFormat="1" ht="19.7" customHeight="1" x14ac:dyDescent="0.2">
      <c r="A215" s="208" t="s">
        <v>275</v>
      </c>
      <c r="B215" s="208" t="s">
        <v>276</v>
      </c>
      <c r="C215" s="209">
        <v>557440</v>
      </c>
      <c r="D215" s="208" t="s">
        <v>284</v>
      </c>
      <c r="E215" s="210">
        <v>1</v>
      </c>
    </row>
    <row r="216" spans="1:5" s="158" customFormat="1" ht="19.7" customHeight="1" x14ac:dyDescent="0.2">
      <c r="A216" s="208" t="s">
        <v>275</v>
      </c>
      <c r="B216" s="208" t="s">
        <v>276</v>
      </c>
      <c r="C216" s="209">
        <v>557441</v>
      </c>
      <c r="D216" s="208" t="s">
        <v>285</v>
      </c>
      <c r="E216" s="210">
        <v>3</v>
      </c>
    </row>
    <row r="217" spans="1:5" s="158" customFormat="1" ht="19.7" customHeight="1" x14ac:dyDescent="0.2">
      <c r="A217" s="208" t="s">
        <v>275</v>
      </c>
      <c r="B217" s="208" t="s">
        <v>276</v>
      </c>
      <c r="C217" s="209">
        <v>557444</v>
      </c>
      <c r="D217" s="208" t="s">
        <v>297</v>
      </c>
      <c r="E217" s="210">
        <v>6</v>
      </c>
    </row>
    <row r="218" spans="1:5" s="158" customFormat="1" ht="19.7" customHeight="1" x14ac:dyDescent="0.2">
      <c r="A218" s="208" t="s">
        <v>275</v>
      </c>
      <c r="B218" s="208" t="s">
        <v>276</v>
      </c>
      <c r="C218" s="209">
        <v>557445</v>
      </c>
      <c r="D218" s="208" t="s">
        <v>288</v>
      </c>
      <c r="E218" s="210">
        <v>1</v>
      </c>
    </row>
    <row r="219" spans="1:5" s="158" customFormat="1" ht="19.7" customHeight="1" x14ac:dyDescent="0.2">
      <c r="A219" s="208" t="s">
        <v>275</v>
      </c>
      <c r="B219" s="208" t="s">
        <v>276</v>
      </c>
      <c r="C219" s="209">
        <v>557447</v>
      </c>
      <c r="D219" s="208" t="s">
        <v>290</v>
      </c>
      <c r="E219" s="210">
        <v>3</v>
      </c>
    </row>
    <row r="220" spans="1:5" s="158" customFormat="1" ht="19.7" customHeight="1" x14ac:dyDescent="0.2">
      <c r="A220" s="208" t="s">
        <v>275</v>
      </c>
      <c r="B220" s="208" t="s">
        <v>276</v>
      </c>
      <c r="C220" s="209">
        <v>557459</v>
      </c>
      <c r="D220" s="208" t="s">
        <v>293</v>
      </c>
      <c r="E220" s="210">
        <v>6</v>
      </c>
    </row>
    <row r="221" spans="1:5" s="158" customFormat="1" ht="19.7" customHeight="1" x14ac:dyDescent="0.2">
      <c r="A221" s="208" t="s">
        <v>275</v>
      </c>
      <c r="B221" s="208" t="s">
        <v>276</v>
      </c>
      <c r="C221" s="209">
        <v>557559</v>
      </c>
      <c r="D221" s="208" t="s">
        <v>294</v>
      </c>
      <c r="E221" s="210">
        <v>2</v>
      </c>
    </row>
    <row r="222" spans="1:5" s="158" customFormat="1" ht="19.7" customHeight="1" x14ac:dyDescent="0.2">
      <c r="A222" s="208" t="s">
        <v>275</v>
      </c>
      <c r="B222" s="208" t="s">
        <v>276</v>
      </c>
      <c r="C222" s="209">
        <v>557612</v>
      </c>
      <c r="D222" s="208" t="s">
        <v>296</v>
      </c>
      <c r="E222" s="210">
        <v>1</v>
      </c>
    </row>
    <row r="223" spans="1:5" s="158" customFormat="1" ht="19.7" customHeight="1" x14ac:dyDescent="0.2">
      <c r="A223" s="208" t="s">
        <v>275</v>
      </c>
      <c r="B223" s="208" t="s">
        <v>276</v>
      </c>
      <c r="C223" s="209">
        <v>557712</v>
      </c>
      <c r="D223" s="208" t="s">
        <v>298</v>
      </c>
      <c r="E223" s="210">
        <v>8</v>
      </c>
    </row>
    <row r="224" spans="1:5" s="158" customFormat="1" ht="19.7" customHeight="1" x14ac:dyDescent="0.2">
      <c r="A224" s="208" t="s">
        <v>275</v>
      </c>
      <c r="B224" s="208" t="s">
        <v>299</v>
      </c>
      <c r="C224" s="209">
        <v>457163</v>
      </c>
      <c r="D224" s="208" t="s">
        <v>300</v>
      </c>
      <c r="E224" s="210">
        <v>3</v>
      </c>
    </row>
    <row r="225" spans="1:5" s="158" customFormat="1" ht="19.7" customHeight="1" x14ac:dyDescent="0.2">
      <c r="A225" s="208" t="s">
        <v>275</v>
      </c>
      <c r="B225" s="208" t="s">
        <v>299</v>
      </c>
      <c r="C225" s="209">
        <v>457165</v>
      </c>
      <c r="D225" s="208" t="s">
        <v>301</v>
      </c>
      <c r="E225" s="210">
        <v>13</v>
      </c>
    </row>
    <row r="226" spans="1:5" s="158" customFormat="1" ht="19.7" customHeight="1" x14ac:dyDescent="0.2">
      <c r="A226" s="208" t="s">
        <v>275</v>
      </c>
      <c r="B226" s="208" t="s">
        <v>299</v>
      </c>
      <c r="C226" s="209">
        <v>457258</v>
      </c>
      <c r="D226" s="208" t="s">
        <v>304</v>
      </c>
      <c r="E226" s="210">
        <v>4</v>
      </c>
    </row>
    <row r="227" spans="1:5" s="158" customFormat="1" ht="19.7" customHeight="1" x14ac:dyDescent="0.2">
      <c r="A227" s="208" t="s">
        <v>275</v>
      </c>
      <c r="B227" s="208" t="s">
        <v>299</v>
      </c>
      <c r="C227" s="209">
        <v>457308</v>
      </c>
      <c r="D227" s="208" t="s">
        <v>306</v>
      </c>
      <c r="E227" s="210">
        <v>17</v>
      </c>
    </row>
    <row r="228" spans="1:5" s="158" customFormat="1" ht="19.7" customHeight="1" x14ac:dyDescent="0.2">
      <c r="A228" s="208" t="s">
        <v>275</v>
      </c>
      <c r="B228" s="208" t="s">
        <v>299</v>
      </c>
      <c r="C228" s="209">
        <v>457345</v>
      </c>
      <c r="D228" s="208" t="s">
        <v>307</v>
      </c>
      <c r="E228" s="210">
        <v>2</v>
      </c>
    </row>
    <row r="229" spans="1:5" s="158" customFormat="1" ht="19.7" customHeight="1" x14ac:dyDescent="0.2">
      <c r="A229" s="208" t="s">
        <v>275</v>
      </c>
      <c r="B229" s="208" t="s">
        <v>299</v>
      </c>
      <c r="C229" s="209">
        <v>457435</v>
      </c>
      <c r="D229" s="208" t="s">
        <v>309</v>
      </c>
      <c r="E229" s="210">
        <v>5</v>
      </c>
    </row>
    <row r="230" spans="1:5" s="158" customFormat="1" ht="19.7" customHeight="1" x14ac:dyDescent="0.2">
      <c r="A230" s="208" t="s">
        <v>275</v>
      </c>
      <c r="B230" s="208" t="s">
        <v>299</v>
      </c>
      <c r="C230" s="209">
        <v>457543</v>
      </c>
      <c r="D230" s="208" t="s">
        <v>313</v>
      </c>
      <c r="E230" s="210">
        <v>0</v>
      </c>
    </row>
    <row r="231" spans="1:5" s="158" customFormat="1" ht="19.7" customHeight="1" x14ac:dyDescent="0.2">
      <c r="A231" s="208" t="s">
        <v>275</v>
      </c>
      <c r="B231" s="208" t="s">
        <v>299</v>
      </c>
      <c r="C231" s="209">
        <v>457583</v>
      </c>
      <c r="D231" s="208" t="s">
        <v>314</v>
      </c>
      <c r="E231" s="210">
        <v>4</v>
      </c>
    </row>
    <row r="232" spans="1:5" s="158" customFormat="1" ht="19.7" customHeight="1" x14ac:dyDescent="0.2">
      <c r="A232" s="208" t="s">
        <v>275</v>
      </c>
      <c r="B232" s="208" t="s">
        <v>299</v>
      </c>
      <c r="C232" s="209">
        <v>457614</v>
      </c>
      <c r="D232" s="208" t="s">
        <v>315</v>
      </c>
      <c r="E232" s="210">
        <v>7</v>
      </c>
    </row>
    <row r="233" spans="1:5" s="158" customFormat="1" ht="19.7" customHeight="1" x14ac:dyDescent="0.2">
      <c r="A233" s="208" t="s">
        <v>275</v>
      </c>
      <c r="B233" s="208" t="s">
        <v>299</v>
      </c>
      <c r="C233" s="209">
        <v>457617</v>
      </c>
      <c r="D233" s="208" t="s">
        <v>316</v>
      </c>
      <c r="E233" s="210">
        <v>8</v>
      </c>
    </row>
    <row r="234" spans="1:5" s="158" customFormat="1" ht="19.7" customHeight="1" x14ac:dyDescent="0.2">
      <c r="A234" s="208" t="s">
        <v>275</v>
      </c>
      <c r="B234" s="208" t="s">
        <v>299</v>
      </c>
      <c r="C234" s="209">
        <v>557210</v>
      </c>
      <c r="D234" s="208" t="s">
        <v>302</v>
      </c>
      <c r="E234" s="210">
        <v>3</v>
      </c>
    </row>
    <row r="235" spans="1:5" s="158" customFormat="1" ht="19.7" customHeight="1" x14ac:dyDescent="0.2">
      <c r="A235" s="208" t="s">
        <v>275</v>
      </c>
      <c r="B235" s="208" t="s">
        <v>299</v>
      </c>
      <c r="C235" s="209">
        <v>557250</v>
      </c>
      <c r="D235" s="208" t="s">
        <v>303</v>
      </c>
      <c r="E235" s="210">
        <v>8</v>
      </c>
    </row>
    <row r="236" spans="1:5" s="158" customFormat="1" ht="19.7" customHeight="1" x14ac:dyDescent="0.2">
      <c r="A236" s="208" t="s">
        <v>275</v>
      </c>
      <c r="B236" s="208" t="s">
        <v>299</v>
      </c>
      <c r="C236" s="209">
        <v>557305</v>
      </c>
      <c r="D236" s="208" t="s">
        <v>305</v>
      </c>
      <c r="E236" s="210">
        <v>3</v>
      </c>
    </row>
    <row r="237" spans="1:5" s="158" customFormat="1" ht="19.7" customHeight="1" x14ac:dyDescent="0.2">
      <c r="A237" s="208" t="s">
        <v>275</v>
      </c>
      <c r="B237" s="208" t="s">
        <v>299</v>
      </c>
      <c r="C237" s="209">
        <v>557458</v>
      </c>
      <c r="D237" s="208" t="s">
        <v>310</v>
      </c>
      <c r="E237" s="210">
        <v>2</v>
      </c>
    </row>
    <row r="238" spans="1:5" s="158" customFormat="1" ht="19.7" customHeight="1" x14ac:dyDescent="0.2">
      <c r="A238" s="208" t="s">
        <v>275</v>
      </c>
      <c r="B238" s="208" t="s">
        <v>299</v>
      </c>
      <c r="C238" s="209">
        <v>557503</v>
      </c>
      <c r="D238" s="208" t="s">
        <v>311</v>
      </c>
      <c r="E238" s="210">
        <v>0</v>
      </c>
    </row>
    <row r="239" spans="1:5" s="158" customFormat="1" ht="19.7" customHeight="1" x14ac:dyDescent="0.2">
      <c r="A239" s="208" t="s">
        <v>275</v>
      </c>
      <c r="B239" s="208" t="s">
        <v>299</v>
      </c>
      <c r="C239" s="209">
        <v>557523</v>
      </c>
      <c r="D239" s="208" t="s">
        <v>312</v>
      </c>
      <c r="E239" s="210">
        <v>2</v>
      </c>
    </row>
    <row r="240" spans="1:5" s="158" customFormat="1" ht="19.7" customHeight="1" x14ac:dyDescent="0.2">
      <c r="A240" s="208" t="s">
        <v>275</v>
      </c>
      <c r="B240" s="208" t="s">
        <v>299</v>
      </c>
      <c r="C240" s="209">
        <v>557668</v>
      </c>
      <c r="D240" s="208" t="s">
        <v>317</v>
      </c>
      <c r="E240" s="210">
        <v>3</v>
      </c>
    </row>
    <row r="241" spans="1:5" s="158" customFormat="1" ht="19.7" customHeight="1" x14ac:dyDescent="0.2">
      <c r="A241" s="208" t="s">
        <v>275</v>
      </c>
      <c r="B241" s="208" t="s">
        <v>318</v>
      </c>
      <c r="C241" s="209">
        <v>457158</v>
      </c>
      <c r="D241" s="208" t="s">
        <v>338</v>
      </c>
      <c r="E241" s="210">
        <v>3</v>
      </c>
    </row>
    <row r="242" spans="1:5" s="158" customFormat="1" ht="19.7" customHeight="1" x14ac:dyDescent="0.2">
      <c r="A242" s="208" t="s">
        <v>275</v>
      </c>
      <c r="B242" s="208" t="s">
        <v>318</v>
      </c>
      <c r="C242" s="209">
        <v>457180</v>
      </c>
      <c r="D242" s="208" t="s">
        <v>320</v>
      </c>
      <c r="E242" s="210">
        <v>1</v>
      </c>
    </row>
    <row r="243" spans="1:5" s="158" customFormat="1" ht="19.7" customHeight="1" x14ac:dyDescent="0.2">
      <c r="A243" s="208" t="s">
        <v>275</v>
      </c>
      <c r="B243" s="208" t="s">
        <v>318</v>
      </c>
      <c r="C243" s="209">
        <v>457192</v>
      </c>
      <c r="D243" s="208" t="s">
        <v>322</v>
      </c>
      <c r="E243" s="210">
        <v>4</v>
      </c>
    </row>
    <row r="244" spans="1:5" s="158" customFormat="1" ht="19.7" customHeight="1" x14ac:dyDescent="0.2">
      <c r="A244" s="208" t="s">
        <v>275</v>
      </c>
      <c r="B244" s="208" t="s">
        <v>318</v>
      </c>
      <c r="C244" s="209">
        <v>457306</v>
      </c>
      <c r="D244" s="208" t="s">
        <v>324</v>
      </c>
      <c r="E244" s="210">
        <v>8</v>
      </c>
    </row>
    <row r="245" spans="1:5" s="158" customFormat="1" ht="19.7" customHeight="1" x14ac:dyDescent="0.2">
      <c r="A245" s="208" t="s">
        <v>275</v>
      </c>
      <c r="B245" s="208" t="s">
        <v>318</v>
      </c>
      <c r="C245" s="209">
        <v>457348</v>
      </c>
      <c r="D245" s="208" t="s">
        <v>327</v>
      </c>
      <c r="E245" s="210">
        <v>12</v>
      </c>
    </row>
    <row r="246" spans="1:5" s="158" customFormat="1" ht="19.7" customHeight="1" x14ac:dyDescent="0.2">
      <c r="A246" s="208" t="s">
        <v>275</v>
      </c>
      <c r="B246" s="208" t="s">
        <v>318</v>
      </c>
      <c r="C246" s="209">
        <v>457350</v>
      </c>
      <c r="D246" s="208" t="s">
        <v>328</v>
      </c>
      <c r="E246" s="210">
        <v>12</v>
      </c>
    </row>
    <row r="247" spans="1:5" s="158" customFormat="1" ht="19.7" customHeight="1" x14ac:dyDescent="0.2">
      <c r="A247" s="208" t="s">
        <v>275</v>
      </c>
      <c r="B247" s="208" t="s">
        <v>318</v>
      </c>
      <c r="C247" s="209">
        <v>457449</v>
      </c>
      <c r="D247" s="208" t="s">
        <v>330</v>
      </c>
      <c r="E247" s="210">
        <v>7</v>
      </c>
    </row>
    <row r="248" spans="1:5" s="158" customFormat="1" ht="19.7" customHeight="1" x14ac:dyDescent="0.2">
      <c r="A248" s="208" t="s">
        <v>275</v>
      </c>
      <c r="B248" s="208" t="s">
        <v>318</v>
      </c>
      <c r="C248" s="209">
        <v>457632</v>
      </c>
      <c r="D248" s="208" t="s">
        <v>334</v>
      </c>
      <c r="E248" s="210">
        <v>34</v>
      </c>
    </row>
    <row r="249" spans="1:5" s="158" customFormat="1" ht="19.7" customHeight="1" x14ac:dyDescent="0.2">
      <c r="A249" s="208" t="s">
        <v>275</v>
      </c>
      <c r="B249" s="208" t="s">
        <v>318</v>
      </c>
      <c r="C249" s="209">
        <v>557113</v>
      </c>
      <c r="D249" s="208" t="s">
        <v>319</v>
      </c>
      <c r="E249" s="210">
        <v>4</v>
      </c>
    </row>
    <row r="250" spans="1:5" s="158" customFormat="1" ht="19.7" customHeight="1" x14ac:dyDescent="0.2">
      <c r="A250" s="208" t="s">
        <v>275</v>
      </c>
      <c r="B250" s="208" t="s">
        <v>318</v>
      </c>
      <c r="C250" s="209">
        <v>557182</v>
      </c>
      <c r="D250" s="208" t="s">
        <v>321</v>
      </c>
      <c r="E250" s="210">
        <v>3</v>
      </c>
    </row>
    <row r="251" spans="1:5" s="158" customFormat="1" ht="19.7" customHeight="1" x14ac:dyDescent="0.2">
      <c r="A251" s="208" t="s">
        <v>275</v>
      </c>
      <c r="B251" s="208" t="s">
        <v>318</v>
      </c>
      <c r="C251" s="209">
        <v>557303</v>
      </c>
      <c r="D251" s="208" t="s">
        <v>323</v>
      </c>
      <c r="E251" s="210">
        <v>0</v>
      </c>
    </row>
    <row r="252" spans="1:5" s="158" customFormat="1" ht="19.7" customHeight="1" x14ac:dyDescent="0.2">
      <c r="A252" s="208" t="s">
        <v>275</v>
      </c>
      <c r="B252" s="208" t="s">
        <v>318</v>
      </c>
      <c r="C252" s="209">
        <v>557307</v>
      </c>
      <c r="D252" s="208" t="s">
        <v>325</v>
      </c>
      <c r="E252" s="210">
        <v>4</v>
      </c>
    </row>
    <row r="253" spans="1:5" s="158" customFormat="1" ht="19.7" customHeight="1" x14ac:dyDescent="0.2">
      <c r="A253" s="208" t="s">
        <v>275</v>
      </c>
      <c r="B253" s="208" t="s">
        <v>318</v>
      </c>
      <c r="C253" s="209">
        <v>557347</v>
      </c>
      <c r="D253" s="208" t="s">
        <v>326</v>
      </c>
      <c r="E253" s="210">
        <v>9</v>
      </c>
    </row>
    <row r="254" spans="1:5" s="158" customFormat="1" ht="19.7" customHeight="1" x14ac:dyDescent="0.2">
      <c r="A254" s="208" t="s">
        <v>275</v>
      </c>
      <c r="B254" s="208" t="s">
        <v>318</v>
      </c>
      <c r="C254" s="209">
        <v>557352</v>
      </c>
      <c r="D254" s="208" t="s">
        <v>329</v>
      </c>
      <c r="E254" s="210">
        <v>8</v>
      </c>
    </row>
    <row r="255" spans="1:5" s="158" customFormat="1" ht="19.7" customHeight="1" x14ac:dyDescent="0.2">
      <c r="A255" s="208" t="s">
        <v>275</v>
      </c>
      <c r="B255" s="208" t="s">
        <v>318</v>
      </c>
      <c r="C255" s="209">
        <v>557508</v>
      </c>
      <c r="D255" s="208" t="s">
        <v>331</v>
      </c>
      <c r="E255" s="210">
        <v>6</v>
      </c>
    </row>
    <row r="256" spans="1:5" s="158" customFormat="1" ht="19.7" customHeight="1" x14ac:dyDescent="0.2">
      <c r="A256" s="208" t="s">
        <v>275</v>
      </c>
      <c r="B256" s="208" t="s">
        <v>318</v>
      </c>
      <c r="C256" s="209">
        <v>557622</v>
      </c>
      <c r="D256" s="208" t="s">
        <v>332</v>
      </c>
      <c r="E256" s="210">
        <v>3</v>
      </c>
    </row>
    <row r="257" spans="1:5" s="158" customFormat="1" ht="19.7" customHeight="1" x14ac:dyDescent="0.2">
      <c r="A257" s="208" t="s">
        <v>275</v>
      </c>
      <c r="B257" s="208" t="s">
        <v>318</v>
      </c>
      <c r="C257" s="209">
        <v>557628</v>
      </c>
      <c r="D257" s="208" t="s">
        <v>333</v>
      </c>
      <c r="E257" s="210">
        <v>1</v>
      </c>
    </row>
    <row r="258" spans="1:5" s="158" customFormat="1" ht="19.7" customHeight="1" x14ac:dyDescent="0.2">
      <c r="A258" s="208" t="s">
        <v>275</v>
      </c>
      <c r="B258" s="208" t="s">
        <v>318</v>
      </c>
      <c r="C258" s="209">
        <v>557633</v>
      </c>
      <c r="D258" s="208" t="s">
        <v>335</v>
      </c>
      <c r="E258" s="210">
        <v>3</v>
      </c>
    </row>
    <row r="259" spans="1:5" s="158" customFormat="1" ht="19.7" customHeight="1" x14ac:dyDescent="0.2">
      <c r="A259" s="208" t="s">
        <v>275</v>
      </c>
      <c r="B259" s="208" t="s">
        <v>318</v>
      </c>
      <c r="C259" s="209">
        <v>557660</v>
      </c>
      <c r="D259" s="208" t="s">
        <v>337</v>
      </c>
      <c r="E259" s="210">
        <v>7</v>
      </c>
    </row>
    <row r="260" spans="1:5" s="158" customFormat="1" ht="19.7" customHeight="1" x14ac:dyDescent="0.2">
      <c r="A260" s="208" t="s">
        <v>339</v>
      </c>
      <c r="B260" s="208" t="s">
        <v>340</v>
      </c>
      <c r="C260" s="209">
        <v>488256</v>
      </c>
      <c r="D260" s="208" t="s">
        <v>344</v>
      </c>
      <c r="E260" s="210">
        <v>0</v>
      </c>
    </row>
    <row r="261" spans="1:5" s="158" customFormat="1" ht="19.7" customHeight="1" x14ac:dyDescent="0.2">
      <c r="A261" s="208" t="s">
        <v>339</v>
      </c>
      <c r="B261" s="208" t="s">
        <v>340</v>
      </c>
      <c r="C261" s="209">
        <v>488281</v>
      </c>
      <c r="D261" s="208" t="s">
        <v>345</v>
      </c>
      <c r="E261" s="210">
        <v>1</v>
      </c>
    </row>
    <row r="262" spans="1:5" s="158" customFormat="1" ht="19.7" customHeight="1" x14ac:dyDescent="0.2">
      <c r="A262" s="208" t="s">
        <v>339</v>
      </c>
      <c r="B262" s="208" t="s">
        <v>340</v>
      </c>
      <c r="C262" s="209">
        <v>488286</v>
      </c>
      <c r="D262" s="208" t="s">
        <v>346</v>
      </c>
      <c r="E262" s="210">
        <v>35</v>
      </c>
    </row>
    <row r="263" spans="1:5" s="158" customFormat="1" ht="19.7" customHeight="1" x14ac:dyDescent="0.2">
      <c r="A263" s="208" t="s">
        <v>339</v>
      </c>
      <c r="B263" s="208" t="s">
        <v>340</v>
      </c>
      <c r="C263" s="209">
        <v>488288</v>
      </c>
      <c r="D263" s="208" t="s">
        <v>348</v>
      </c>
      <c r="E263" s="210">
        <v>1</v>
      </c>
    </row>
    <row r="264" spans="1:5" s="158" customFormat="1" ht="19.7" customHeight="1" x14ac:dyDescent="0.2">
      <c r="A264" s="208" t="s">
        <v>339</v>
      </c>
      <c r="B264" s="208" t="s">
        <v>340</v>
      </c>
      <c r="C264" s="209">
        <v>488291</v>
      </c>
      <c r="D264" s="208" t="s">
        <v>347</v>
      </c>
      <c r="E264" s="210">
        <v>5</v>
      </c>
    </row>
    <row r="265" spans="1:5" s="158" customFormat="1" ht="19.7" customHeight="1" x14ac:dyDescent="0.2">
      <c r="A265" s="208" t="s">
        <v>339</v>
      </c>
      <c r="B265" s="208" t="s">
        <v>340</v>
      </c>
      <c r="C265" s="209">
        <v>488451</v>
      </c>
      <c r="D265" s="208" t="s">
        <v>351</v>
      </c>
      <c r="E265" s="210">
        <v>2</v>
      </c>
    </row>
    <row r="266" spans="1:5" s="158" customFormat="1" ht="19.7" customHeight="1" x14ac:dyDescent="0.2">
      <c r="A266" s="208" t="s">
        <v>339</v>
      </c>
      <c r="B266" s="208" t="s">
        <v>340</v>
      </c>
      <c r="C266" s="209">
        <v>488561</v>
      </c>
      <c r="D266" s="208" t="s">
        <v>353</v>
      </c>
      <c r="E266" s="210">
        <v>4</v>
      </c>
    </row>
    <row r="267" spans="1:5" s="158" customFormat="1" ht="19.7" customHeight="1" x14ac:dyDescent="0.2">
      <c r="A267" s="208" t="s">
        <v>339</v>
      </c>
      <c r="B267" s="208" t="s">
        <v>340</v>
      </c>
      <c r="C267" s="209">
        <v>488706</v>
      </c>
      <c r="D267" s="208" t="s">
        <v>355</v>
      </c>
      <c r="E267" s="210">
        <v>1</v>
      </c>
    </row>
    <row r="268" spans="1:5" s="158" customFormat="1" ht="19.7" customHeight="1" x14ac:dyDescent="0.2">
      <c r="A268" s="208" t="s">
        <v>339</v>
      </c>
      <c r="B268" s="208" t="s">
        <v>340</v>
      </c>
      <c r="C268" s="209">
        <v>588201</v>
      </c>
      <c r="D268" s="208" t="s">
        <v>341</v>
      </c>
      <c r="E268" s="210">
        <v>2</v>
      </c>
    </row>
    <row r="269" spans="1:5" s="158" customFormat="1" ht="19.7" customHeight="1" x14ac:dyDescent="0.2">
      <c r="A269" s="208" t="s">
        <v>339</v>
      </c>
      <c r="B269" s="208" t="s">
        <v>340</v>
      </c>
      <c r="C269" s="209">
        <v>588206</v>
      </c>
      <c r="D269" s="208" t="s">
        <v>342</v>
      </c>
      <c r="E269" s="210">
        <v>2</v>
      </c>
    </row>
    <row r="270" spans="1:5" s="158" customFormat="1" ht="19.7" customHeight="1" x14ac:dyDescent="0.2">
      <c r="A270" s="208" t="s">
        <v>339</v>
      </c>
      <c r="B270" s="208" t="s">
        <v>340</v>
      </c>
      <c r="C270" s="209">
        <v>588216</v>
      </c>
      <c r="D270" s="208" t="s">
        <v>343</v>
      </c>
      <c r="E270" s="210">
        <v>1</v>
      </c>
    </row>
    <row r="271" spans="1:5" s="158" customFormat="1" ht="19.7" customHeight="1" x14ac:dyDescent="0.2">
      <c r="A271" s="208" t="s">
        <v>339</v>
      </c>
      <c r="B271" s="208" t="s">
        <v>340</v>
      </c>
      <c r="C271" s="209">
        <v>588336</v>
      </c>
      <c r="D271" s="208" t="s">
        <v>349</v>
      </c>
      <c r="E271" s="210">
        <v>1</v>
      </c>
    </row>
    <row r="272" spans="1:5" s="158" customFormat="1" ht="19.7" customHeight="1" x14ac:dyDescent="0.2">
      <c r="A272" s="208" t="s">
        <v>339</v>
      </c>
      <c r="B272" s="208" t="s">
        <v>340</v>
      </c>
      <c r="C272" s="209">
        <v>588396</v>
      </c>
      <c r="D272" s="208" t="s">
        <v>350</v>
      </c>
      <c r="E272" s="210">
        <v>2</v>
      </c>
    </row>
    <row r="273" spans="1:5" s="158" customFormat="1" ht="19.7" customHeight="1" x14ac:dyDescent="0.2">
      <c r="A273" s="208" t="s">
        <v>339</v>
      </c>
      <c r="B273" s="208" t="s">
        <v>340</v>
      </c>
      <c r="C273" s="209">
        <v>588501</v>
      </c>
      <c r="D273" s="208" t="s">
        <v>352</v>
      </c>
      <c r="E273" s="210">
        <v>2</v>
      </c>
    </row>
    <row r="274" spans="1:5" s="158" customFormat="1" ht="19.7" customHeight="1" x14ac:dyDescent="0.2">
      <c r="A274" s="208" t="s">
        <v>339</v>
      </c>
      <c r="B274" s="208" t="s">
        <v>340</v>
      </c>
      <c r="C274" s="209">
        <v>588631</v>
      </c>
      <c r="D274" s="208" t="s">
        <v>354</v>
      </c>
      <c r="E274" s="210">
        <v>7</v>
      </c>
    </row>
    <row r="275" spans="1:5" s="158" customFormat="1" ht="19.7" customHeight="1" x14ac:dyDescent="0.2">
      <c r="A275" s="208" t="s">
        <v>339</v>
      </c>
      <c r="B275" s="208" t="s">
        <v>340</v>
      </c>
      <c r="C275" s="209">
        <v>588716</v>
      </c>
      <c r="D275" s="208" t="s">
        <v>356</v>
      </c>
      <c r="E275" s="210">
        <v>7</v>
      </c>
    </row>
    <row r="276" spans="1:5" s="158" customFormat="1" ht="19.7" customHeight="1" x14ac:dyDescent="0.2">
      <c r="A276" s="208" t="s">
        <v>339</v>
      </c>
      <c r="B276" s="208" t="s">
        <v>357</v>
      </c>
      <c r="C276" s="209">
        <v>488246</v>
      </c>
      <c r="D276" s="208" t="s">
        <v>359</v>
      </c>
      <c r="E276" s="210">
        <v>8</v>
      </c>
    </row>
    <row r="277" spans="1:5" s="158" customFormat="1" ht="19.7" customHeight="1" x14ac:dyDescent="0.2">
      <c r="A277" s="208" t="s">
        <v>339</v>
      </c>
      <c r="B277" s="208" t="s">
        <v>357</v>
      </c>
      <c r="C277" s="209">
        <v>488326</v>
      </c>
      <c r="D277" s="208" t="s">
        <v>361</v>
      </c>
      <c r="E277" s="210">
        <v>11</v>
      </c>
    </row>
    <row r="278" spans="1:5" s="158" customFormat="1" ht="19.7" customHeight="1" x14ac:dyDescent="0.2">
      <c r="A278" s="208" t="s">
        <v>339</v>
      </c>
      <c r="B278" s="208" t="s">
        <v>357</v>
      </c>
      <c r="C278" s="209">
        <v>488586</v>
      </c>
      <c r="D278" s="208" t="s">
        <v>357</v>
      </c>
      <c r="E278" s="210">
        <v>5</v>
      </c>
    </row>
    <row r="279" spans="1:5" s="158" customFormat="1" ht="19.7" customHeight="1" x14ac:dyDescent="0.2">
      <c r="A279" s="208" t="s">
        <v>339</v>
      </c>
      <c r="B279" s="208" t="s">
        <v>357</v>
      </c>
      <c r="C279" s="209">
        <v>488616</v>
      </c>
      <c r="D279" s="208" t="s">
        <v>368</v>
      </c>
      <c r="E279" s="210">
        <v>3</v>
      </c>
    </row>
    <row r="280" spans="1:5" s="158" customFormat="1" ht="19.7" customHeight="1" x14ac:dyDescent="0.2">
      <c r="A280" s="208" t="s">
        <v>339</v>
      </c>
      <c r="B280" s="208" t="s">
        <v>357</v>
      </c>
      <c r="C280" s="209">
        <v>588186</v>
      </c>
      <c r="D280" s="208" t="s">
        <v>358</v>
      </c>
      <c r="E280" s="210">
        <v>4</v>
      </c>
    </row>
    <row r="281" spans="1:5" s="158" customFormat="1" ht="19.7" customHeight="1" x14ac:dyDescent="0.2">
      <c r="A281" s="208" t="s">
        <v>339</v>
      </c>
      <c r="B281" s="208" t="s">
        <v>357</v>
      </c>
      <c r="C281" s="209">
        <v>588316</v>
      </c>
      <c r="D281" s="208" t="s">
        <v>360</v>
      </c>
      <c r="E281" s="210">
        <v>1</v>
      </c>
    </row>
    <row r="282" spans="1:5" s="158" customFormat="1" ht="19.7" customHeight="1" x14ac:dyDescent="0.2">
      <c r="A282" s="208" t="s">
        <v>339</v>
      </c>
      <c r="B282" s="208" t="s">
        <v>357</v>
      </c>
      <c r="C282" s="209">
        <v>588386</v>
      </c>
      <c r="D282" s="208" t="s">
        <v>363</v>
      </c>
      <c r="E282" s="210">
        <v>0</v>
      </c>
    </row>
    <row r="283" spans="1:5" s="158" customFormat="1" ht="19.7" customHeight="1" x14ac:dyDescent="0.2">
      <c r="A283" s="208" t="s">
        <v>339</v>
      </c>
      <c r="B283" s="208" t="s">
        <v>357</v>
      </c>
      <c r="C283" s="209">
        <v>588461</v>
      </c>
      <c r="D283" s="208" t="s">
        <v>364</v>
      </c>
      <c r="E283" s="210">
        <v>2</v>
      </c>
    </row>
    <row r="284" spans="1:5" s="158" customFormat="1" ht="19.7" customHeight="1" x14ac:dyDescent="0.2">
      <c r="A284" s="208" t="s">
        <v>339</v>
      </c>
      <c r="B284" s="208" t="s">
        <v>357</v>
      </c>
      <c r="C284" s="209">
        <v>588551</v>
      </c>
      <c r="D284" s="208" t="s">
        <v>365</v>
      </c>
      <c r="E284" s="210">
        <v>2</v>
      </c>
    </row>
    <row r="285" spans="1:5" s="158" customFormat="1" ht="19.7" customHeight="1" x14ac:dyDescent="0.2">
      <c r="A285" s="208" t="s">
        <v>339</v>
      </c>
      <c r="B285" s="208" t="s">
        <v>357</v>
      </c>
      <c r="C285" s="209">
        <v>588587</v>
      </c>
      <c r="D285" s="208" t="s">
        <v>367</v>
      </c>
      <c r="E285" s="210">
        <v>4</v>
      </c>
    </row>
    <row r="286" spans="1:5" s="158" customFormat="1" ht="19.7" customHeight="1" x14ac:dyDescent="0.2">
      <c r="A286" s="208" t="s">
        <v>339</v>
      </c>
      <c r="B286" s="208" t="s">
        <v>357</v>
      </c>
      <c r="C286" s="209">
        <v>588666</v>
      </c>
      <c r="D286" s="208" t="s">
        <v>369</v>
      </c>
      <c r="E286" s="210">
        <v>2</v>
      </c>
    </row>
    <row r="287" spans="1:5" s="158" customFormat="1" ht="28.7" customHeight="1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U1" s="267" t="s">
        <v>447</v>
      </c>
      <c r="V1" s="267"/>
      <c r="W1" s="267"/>
      <c r="X1" s="267"/>
      <c r="Y1" s="267"/>
      <c r="Z1" s="267"/>
    </row>
    <row r="2" spans="1:26" x14ac:dyDescent="0.25">
      <c r="M2" t="s">
        <v>448</v>
      </c>
      <c r="O2">
        <v>46</v>
      </c>
    </row>
    <row r="3" spans="1:26" ht="15.75" thickBot="1" x14ac:dyDescent="0.3">
      <c r="M3" s="55" t="s">
        <v>449</v>
      </c>
      <c r="N3" s="55"/>
      <c r="O3">
        <f>50-O2</f>
        <v>4</v>
      </c>
    </row>
    <row r="4" spans="1:26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455</v>
      </c>
      <c r="I4" s="82" t="s">
        <v>456</v>
      </c>
      <c r="J4" s="82" t="s">
        <v>457</v>
      </c>
      <c r="K4" s="83" t="s">
        <v>458</v>
      </c>
      <c r="M4" s="84" t="s">
        <v>456</v>
      </c>
      <c r="N4" s="84" t="s">
        <v>459</v>
      </c>
      <c r="O4" s="84" t="s">
        <v>460</v>
      </c>
      <c r="P4" s="84" t="s">
        <v>461</v>
      </c>
      <c r="Q4" s="84" t="s">
        <v>462</v>
      </c>
      <c r="R4" s="84" t="s">
        <v>463</v>
      </c>
      <c r="S4" s="84" t="s">
        <v>464</v>
      </c>
      <c r="U4" s="84" t="s">
        <v>465</v>
      </c>
      <c r="V4" s="84" t="s">
        <v>466</v>
      </c>
      <c r="W4" s="84" t="s">
        <v>467</v>
      </c>
      <c r="X4" s="84" t="s">
        <v>468</v>
      </c>
      <c r="Y4" s="84" t="s">
        <v>469</v>
      </c>
      <c r="Z4" s="84" t="s">
        <v>470</v>
      </c>
    </row>
    <row r="5" spans="1:26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161.04252220161271</v>
      </c>
      <c r="I5" s="89">
        <v>0.78036917572888898</v>
      </c>
      <c r="J5" s="90">
        <v>0.93888875901881685</v>
      </c>
      <c r="K5" s="91">
        <v>183</v>
      </c>
      <c r="M5" s="89">
        <f t="shared" ref="M5:M68" si="0">I5</f>
        <v>0.78036917572888898</v>
      </c>
      <c r="N5" s="89">
        <f>VLOOKUP(1,$K$5:$M$297,3,0)</f>
        <v>12.769650283638876</v>
      </c>
      <c r="O5" s="89">
        <f>VLOOKUP(10,$K$5:$M$297,3,0)</f>
        <v>2.9003627187302685</v>
      </c>
      <c r="P5" s="89">
        <f>VLOOKUP(30,$K$5:$M$297,3,0)</f>
        <v>1.9721999340802587</v>
      </c>
      <c r="Q5" s="89">
        <f>VLOOKUP(50,$K$5:$M$297,3,0)</f>
        <v>1.6731419721370224</v>
      </c>
      <c r="R5" s="89">
        <f>VLOOKUP(100,$K$5:$M$297,3,0)</f>
        <v>1.291275492492937</v>
      </c>
      <c r="S5" s="89">
        <f>VLOOKUP(150,$K$5:$M$297,3,0)</f>
        <v>0.95483040784403239</v>
      </c>
      <c r="U5" s="92">
        <f>((((($N$5-$M5)))/0.003)*G5*1000)+(((((($N$5/$O$2)-($M5/$O$2))))/0.003)*G5*1000)*$O$3</f>
        <v>8253281.6739242692</v>
      </c>
      <c r="V5" s="92">
        <f>((((($O$5-$M5)))/0.003)*G5*1000)+(((((($O$5/$O$2)-($M5/$O$2))))/0.003)*G5*1000)*$O$3</f>
        <v>1459378.8985185609</v>
      </c>
      <c r="W5" s="92">
        <f>((((($P$5-$M5)))/0.003)*G5*1000)+(((((($P$5/$O$2)-($M5/$O$2))))/0.003)*G5*1000)*$O$3</f>
        <v>820442.43251840479</v>
      </c>
      <c r="X5" s="92">
        <f>((((($Q$5-$M5)))/0.003)*G5*1000)+(((((($Q$5/$O$2)-($M5/$O$2))))/0.003)*G5*1000)*$O$3</f>
        <v>614574.40969601553</v>
      </c>
      <c r="Y5" s="92">
        <f>((((($R$5-$M5)))/0.003)*G5*1000)+(((((($R$5/$O$2)-($M5/$O$2))))/0.003)*G5*1000)*$O$3</f>
        <v>351701.96638886945</v>
      </c>
      <c r="Z5" s="92">
        <f>((((($S$5-$M5)))/0.003)*G5*1000)+(((((($S$5/$O$2)-($M5/$O$2))))/0.003)*G5*1000)*$O$3</f>
        <v>120097.083125042</v>
      </c>
    </row>
    <row r="6" spans="1:26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193.28410064278148</v>
      </c>
      <c r="I6" s="97">
        <v>1.2036436904098609</v>
      </c>
      <c r="J6" s="98">
        <v>0.90574184385049061</v>
      </c>
      <c r="K6" s="99">
        <v>111</v>
      </c>
      <c r="M6" s="89">
        <f t="shared" si="0"/>
        <v>1.2036436904098609</v>
      </c>
      <c r="N6" s="100"/>
      <c r="U6" s="92">
        <f>((((($N$5-$M6)))/0.003)*G6*1000)+(((((($N$5/$O$2)-($M6/$O$2))))/0.003)*G6*1000)*$O$3</f>
        <v>38517703.924940802</v>
      </c>
      <c r="V6" s="92">
        <f>((((($O$5-$M6)))/0.003)*G6*1000)+(((((($O$5/$O$2)-($M6/$O$2))))/0.003)*G6*1000)*$O$3</f>
        <v>5650500.0796833513</v>
      </c>
      <c r="W6" s="92">
        <f>((((($P$5-$M6)))/0.003)*G6*1000)+(((((($P$5/$O$2)-($M6/$O$2))))/0.003)*G6*1000)*$O$3</f>
        <v>2559485.1260668729</v>
      </c>
      <c r="X6" s="92">
        <f>((((($Q$5-$M6)))/0.003)*G6*1000)+(((((($Q$5/$O$2)-($M6/$O$2))))/0.003)*G6*1000)*$O$3</f>
        <v>1563547.0776423393</v>
      </c>
      <c r="Y6" s="92">
        <f t="shared" ref="Y6:Y69" si="1">((((($R$5-$M6)))/0.003)*G6*1000)+(((((($R$5/$O$2)-($M6/$O$2))))/0.003)*G6*1000)*$O$3</f>
        <v>291835.88819852099</v>
      </c>
      <c r="Z6" s="92">
        <f>((((($S$5-$M6)))/0.003)*G6*1000)+(((((($S$5/$O$2)-($M6/$O$2))))/0.003)*G6*1000)*$O$3</f>
        <v>-828610.65945386246</v>
      </c>
    </row>
    <row r="7" spans="1:26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136.13644050353776</v>
      </c>
      <c r="I7" s="97">
        <v>0.90318619851281012</v>
      </c>
      <c r="J7" s="98">
        <v>0.92927087442089018</v>
      </c>
      <c r="K7" s="99">
        <v>164</v>
      </c>
      <c r="M7" s="89">
        <f t="shared" si="0"/>
        <v>0.90318619851281012</v>
      </c>
      <c r="N7" s="100"/>
      <c r="U7" s="92">
        <f t="shared" ref="U7:U70" si="2">((((($N$5-$M7)))/0.003)*G7*1000)+(((((($N$5/$O$2)-($M7/$O$2))))/0.003)*G7*1000)*$O$3</f>
        <v>10377579.328239599</v>
      </c>
      <c r="V7" s="92">
        <f t="shared" ref="V7:V70" si="3">((((($O$5-$M7)))/0.003)*G7*1000)+(((((($O$5/$O$2)-($M7/$O$2))))/0.003)*G7*1000)*$O$3</f>
        <v>1746590.8650103169</v>
      </c>
      <c r="W7" s="92">
        <f t="shared" ref="W7:W70" si="4">((((($P$5-$M7)))/0.003)*G7*1000)+(((((($P$5/$O$2)-($M7/$O$2))))/0.003)*G7*1000)*$O$3</f>
        <v>934884.62647726375</v>
      </c>
      <c r="X7" s="92">
        <f t="shared" ref="X7:X70" si="5">((((($Q$5-$M7)))/0.003)*G7*1000)+(((((($Q$5/$O$2)-($M7/$O$2))))/0.003)*G7*1000)*$O$3</f>
        <v>673349.45462285669</v>
      </c>
      <c r="Y7" s="92">
        <f t="shared" si="1"/>
        <v>339395.74635104794</v>
      </c>
      <c r="Z7" s="92">
        <f t="shared" ref="Z7:Z70" si="6">((((($S$5-$M7)))/0.003)*G7*1000)+(((((($S$5/$O$2)-($M7/$O$2))))/0.003)*G7*1000)*$O$3</f>
        <v>45164.412527127046</v>
      </c>
    </row>
    <row r="8" spans="1:26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39.505071901504863</v>
      </c>
      <c r="I8" s="97">
        <v>0.12358472668645812</v>
      </c>
      <c r="J8" s="98">
        <v>0.99032199598725101</v>
      </c>
      <c r="K8" s="99">
        <v>293</v>
      </c>
      <c r="M8" s="89">
        <f t="shared" si="0"/>
        <v>0.12358472668645812</v>
      </c>
      <c r="N8" s="100"/>
      <c r="U8" s="92">
        <f t="shared" si="2"/>
        <v>12899141.613802267</v>
      </c>
      <c r="V8" s="92">
        <f t="shared" si="3"/>
        <v>2832347.5303961989</v>
      </c>
      <c r="W8" s="92">
        <f t="shared" si="4"/>
        <v>1885610.1324329709</v>
      </c>
      <c r="X8" s="92">
        <f t="shared" si="5"/>
        <v>1580567.3517777568</v>
      </c>
      <c r="Y8" s="92">
        <f t="shared" si="1"/>
        <v>1191058.8697673052</v>
      </c>
      <c r="Z8" s="92">
        <f t="shared" si="6"/>
        <v>847880.76645848597</v>
      </c>
    </row>
    <row r="9" spans="1:26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182.32163921810613</v>
      </c>
      <c r="I9" s="97">
        <v>0.92059198241616846</v>
      </c>
      <c r="J9" s="98">
        <v>0.92790781564349678</v>
      </c>
      <c r="K9" s="99">
        <v>160</v>
      </c>
      <c r="M9" s="89">
        <f t="shared" si="0"/>
        <v>0.92059198241616846</v>
      </c>
      <c r="N9" s="100"/>
      <c r="U9" s="92">
        <f t="shared" si="2"/>
        <v>28666773.604494035</v>
      </c>
      <c r="V9" s="92">
        <f t="shared" si="3"/>
        <v>4789717.2960033733</v>
      </c>
      <c r="W9" s="92">
        <f t="shared" si="4"/>
        <v>2544185.9010795299</v>
      </c>
      <c r="X9" s="92">
        <f t="shared" si="5"/>
        <v>1820666.2194552531</v>
      </c>
      <c r="Y9" s="92">
        <f t="shared" si="1"/>
        <v>896805.46691152453</v>
      </c>
      <c r="Z9" s="92">
        <f t="shared" si="6"/>
        <v>82834.024895771276</v>
      </c>
    </row>
    <row r="10" spans="1:26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69.679995848101271</v>
      </c>
      <c r="I10" s="97">
        <v>0.42970720931645578</v>
      </c>
      <c r="J10" s="98">
        <v>0.9663493361390626</v>
      </c>
      <c r="K10" s="99">
        <v>252</v>
      </c>
      <c r="M10" s="89">
        <f t="shared" si="0"/>
        <v>0.42970720931645578</v>
      </c>
      <c r="N10" s="100"/>
      <c r="U10" s="92">
        <f t="shared" si="2"/>
        <v>9294960.9350826778</v>
      </c>
      <c r="V10" s="92">
        <f t="shared" si="3"/>
        <v>1861001.0034676886</v>
      </c>
      <c r="W10" s="92">
        <f t="shared" si="4"/>
        <v>1161869.9967233066</v>
      </c>
      <c r="X10" s="92">
        <f t="shared" si="5"/>
        <v>936607.03911922919</v>
      </c>
      <c r="Y10" s="92">
        <f t="shared" si="1"/>
        <v>648969.24457419931</v>
      </c>
      <c r="Z10" s="92">
        <f t="shared" si="6"/>
        <v>395544.74336077936</v>
      </c>
    </row>
    <row r="11" spans="1:26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169.11129041930113</v>
      </c>
      <c r="I11" s="97">
        <v>1.0119085115893545</v>
      </c>
      <c r="J11" s="98">
        <v>0.92075675612778041</v>
      </c>
      <c r="K11" s="99">
        <v>141</v>
      </c>
      <c r="M11" s="89">
        <f t="shared" si="0"/>
        <v>1.0119085115893545</v>
      </c>
      <c r="N11" s="100"/>
      <c r="U11" s="92">
        <f t="shared" si="2"/>
        <v>23073977.655266318</v>
      </c>
      <c r="V11" s="92">
        <f t="shared" si="3"/>
        <v>3705996.5275090062</v>
      </c>
      <c r="W11" s="92">
        <f t="shared" si="4"/>
        <v>1884523.6827510849</v>
      </c>
      <c r="X11" s="92">
        <f t="shared" si="5"/>
        <v>1297637.4536359438</v>
      </c>
      <c r="Y11" s="92">
        <f t="shared" si="1"/>
        <v>548243.66787099792</v>
      </c>
      <c r="Z11" s="92">
        <f t="shared" si="6"/>
        <v>-112012.91165922258</v>
      </c>
    </row>
    <row r="12" spans="1:26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377.11324845151898</v>
      </c>
      <c r="I12" s="97">
        <v>5.4456317564213617</v>
      </c>
      <c r="J12" s="98">
        <v>0.57354887287723288</v>
      </c>
      <c r="K12" s="99">
        <v>3</v>
      </c>
      <c r="M12" s="89">
        <f t="shared" si="0"/>
        <v>5.4456317564213617</v>
      </c>
      <c r="N12" s="100"/>
      <c r="U12" s="92">
        <f t="shared" si="2"/>
        <v>6726203.0118338894</v>
      </c>
      <c r="V12" s="92">
        <f t="shared" si="3"/>
        <v>-2337514.0578391566</v>
      </c>
      <c r="W12" s="92">
        <f t="shared" si="4"/>
        <v>-3189916.5052639893</v>
      </c>
      <c r="X12" s="92">
        <f t="shared" si="5"/>
        <v>-3464564.1671807733</v>
      </c>
      <c r="Y12" s="92">
        <f t="shared" si="1"/>
        <v>-3815261.1863042712</v>
      </c>
      <c r="Z12" s="92">
        <f t="shared" si="6"/>
        <v>-4124244.2853055117</v>
      </c>
    </row>
    <row r="13" spans="1:26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134.36078095937432</v>
      </c>
      <c r="I13" s="97">
        <v>1.0541810317122919</v>
      </c>
      <c r="J13" s="98">
        <v>0.91744636632195309</v>
      </c>
      <c r="K13" s="99">
        <v>134</v>
      </c>
      <c r="M13" s="89">
        <f t="shared" si="0"/>
        <v>1.0541810317122919</v>
      </c>
      <c r="N13" s="100"/>
      <c r="U13" s="92">
        <f t="shared" si="2"/>
        <v>11963468.621595373</v>
      </c>
      <c r="V13" s="92">
        <f t="shared" si="3"/>
        <v>1885262.6563610716</v>
      </c>
      <c r="W13" s="92">
        <f t="shared" si="4"/>
        <v>937452.02145483985</v>
      </c>
      <c r="X13" s="92">
        <f t="shared" si="5"/>
        <v>632063.4393322916</v>
      </c>
      <c r="Y13" s="92">
        <f t="shared" si="1"/>
        <v>242113.40415893888</v>
      </c>
      <c r="Z13" s="92">
        <f t="shared" si="6"/>
        <v>-101453.73144045325</v>
      </c>
    </row>
    <row r="14" spans="1:26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202.41614458684816</v>
      </c>
      <c r="I14" s="97">
        <v>2.1386734772839358</v>
      </c>
      <c r="J14" s="98">
        <v>0.83251902520587329</v>
      </c>
      <c r="K14" s="99">
        <v>27</v>
      </c>
      <c r="M14" s="89">
        <f t="shared" si="0"/>
        <v>2.1386734772839358</v>
      </c>
      <c r="N14" s="100"/>
      <c r="U14" s="92">
        <f t="shared" si="2"/>
        <v>14194306.630487764</v>
      </c>
      <c r="V14" s="92">
        <f t="shared" si="3"/>
        <v>1016995.0369725135</v>
      </c>
      <c r="W14" s="92">
        <f t="shared" si="4"/>
        <v>-222272.75641164166</v>
      </c>
      <c r="X14" s="92">
        <f t="shared" si="5"/>
        <v>-621570.06365188758</v>
      </c>
      <c r="Y14" s="92">
        <f t="shared" si="1"/>
        <v>-1131431.9514826387</v>
      </c>
      <c r="Z14" s="92">
        <f t="shared" si="6"/>
        <v>-1580647.9344365501</v>
      </c>
    </row>
    <row r="15" spans="1:26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217.21220759359451</v>
      </c>
      <c r="I15" s="97">
        <v>1.4938552581822149</v>
      </c>
      <c r="J15" s="98">
        <v>0.88301517856787215</v>
      </c>
      <c r="K15" s="99">
        <v>72</v>
      </c>
      <c r="M15" s="89">
        <f t="shared" si="0"/>
        <v>1.4938552581822149</v>
      </c>
      <c r="N15" s="100"/>
      <c r="U15" s="92">
        <f t="shared" si="2"/>
        <v>12207617.096896624</v>
      </c>
      <c r="V15" s="92">
        <f t="shared" si="3"/>
        <v>1522740.0359385035</v>
      </c>
      <c r="W15" s="92">
        <f t="shared" si="4"/>
        <v>517874.67141066986</v>
      </c>
      <c r="X15" s="92">
        <f t="shared" si="5"/>
        <v>194102.81488621543</v>
      </c>
      <c r="Y15" s="92">
        <f t="shared" si="1"/>
        <v>-219320.78452389076</v>
      </c>
      <c r="Z15" s="92">
        <f t="shared" si="6"/>
        <v>-583569.40364602336</v>
      </c>
    </row>
    <row r="16" spans="1:26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188.2838954696841</v>
      </c>
      <c r="I16" s="97">
        <v>2.1572269375557518</v>
      </c>
      <c r="J16" s="98">
        <v>0.83106609111138308</v>
      </c>
      <c r="K16" s="99">
        <v>26</v>
      </c>
      <c r="M16" s="89">
        <f t="shared" si="0"/>
        <v>2.1572269375557518</v>
      </c>
      <c r="N16" s="100"/>
      <c r="U16" s="92">
        <f t="shared" si="2"/>
        <v>14349384.165705955</v>
      </c>
      <c r="V16" s="92">
        <f t="shared" si="3"/>
        <v>1004816.7570784744</v>
      </c>
      <c r="W16" s="92">
        <f t="shared" si="4"/>
        <v>-250180.70494513283</v>
      </c>
      <c r="X16" s="92">
        <f t="shared" si="5"/>
        <v>-654546.17773042433</v>
      </c>
      <c r="Y16" s="92">
        <f t="shared" si="1"/>
        <v>-1170879.5954357337</v>
      </c>
      <c r="Z16" s="92">
        <f t="shared" si="6"/>
        <v>-1625797.3472866763</v>
      </c>
    </row>
    <row r="17" spans="1:26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106.24096669727001</v>
      </c>
      <c r="I17" s="97">
        <v>0.65841573472687609</v>
      </c>
      <c r="J17" s="98">
        <v>0.94843901593996882</v>
      </c>
      <c r="K17" s="99">
        <v>208</v>
      </c>
      <c r="M17" s="89">
        <f t="shared" si="0"/>
        <v>0.65841573472687609</v>
      </c>
      <c r="N17" s="100"/>
      <c r="U17" s="92">
        <f t="shared" si="2"/>
        <v>10590850.91094723</v>
      </c>
      <c r="V17" s="92">
        <f t="shared" si="3"/>
        <v>1960504.2047477108</v>
      </c>
      <c r="W17" s="92">
        <f t="shared" si="4"/>
        <v>1148858.3206209813</v>
      </c>
      <c r="X17" s="92">
        <f t="shared" si="5"/>
        <v>887342.5952107195</v>
      </c>
      <c r="Y17" s="92">
        <f t="shared" si="1"/>
        <v>553413.71806234599</v>
      </c>
      <c r="Z17" s="92">
        <f t="shared" si="6"/>
        <v>259204.26180524877</v>
      </c>
    </row>
    <row r="18" spans="1:26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157.9394703529606</v>
      </c>
      <c r="I18" s="97">
        <v>0.73371066457884093</v>
      </c>
      <c r="J18" s="98">
        <v>0.94254261876545609</v>
      </c>
      <c r="K18" s="99">
        <v>195</v>
      </c>
      <c r="M18" s="89">
        <f t="shared" si="0"/>
        <v>0.73371066457884093</v>
      </c>
      <c r="N18" s="100"/>
      <c r="U18" s="92">
        <f t="shared" si="2"/>
        <v>25083761.812758848</v>
      </c>
      <c r="V18" s="92">
        <f t="shared" si="3"/>
        <v>4515458.3503721058</v>
      </c>
      <c r="W18" s="92">
        <f t="shared" si="4"/>
        <v>2581100.5062401108</v>
      </c>
      <c r="X18" s="92">
        <f t="shared" si="5"/>
        <v>1957842.254452779</v>
      </c>
      <c r="Y18" s="92">
        <f t="shared" si="1"/>
        <v>1162005.1097980919</v>
      </c>
      <c r="Z18" s="92">
        <f t="shared" si="6"/>
        <v>460829.41155495867</v>
      </c>
    </row>
    <row r="19" spans="1:26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256.40264823268308</v>
      </c>
      <c r="I19" s="97">
        <v>2.9003627187302685</v>
      </c>
      <c r="J19" s="98">
        <v>0.77287062258499273</v>
      </c>
      <c r="K19" s="99">
        <v>10</v>
      </c>
      <c r="M19" s="89">
        <f t="shared" si="0"/>
        <v>2.9003627187302685</v>
      </c>
      <c r="N19" s="100"/>
      <c r="U19" s="92">
        <f t="shared" si="2"/>
        <v>13282105.037558801</v>
      </c>
      <c r="V19" s="92">
        <f t="shared" si="3"/>
        <v>0</v>
      </c>
      <c r="W19" s="92">
        <f t="shared" si="4"/>
        <v>-1249123.1526688887</v>
      </c>
      <c r="X19" s="92">
        <f t="shared" si="5"/>
        <v>-1651595.898216567</v>
      </c>
      <c r="Y19" s="92">
        <f t="shared" si="1"/>
        <v>-2165512.4965118286</v>
      </c>
      <c r="Z19" s="92">
        <f t="shared" si="6"/>
        <v>-2618300.899351167</v>
      </c>
    </row>
    <row r="20" spans="1:26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192.00112000143739</v>
      </c>
      <c r="I20" s="97">
        <v>1.3021573826967268</v>
      </c>
      <c r="J20" s="98">
        <v>0.89802716959562179</v>
      </c>
      <c r="K20" s="99">
        <v>98</v>
      </c>
      <c r="M20" s="89">
        <f t="shared" si="0"/>
        <v>1.3021573826967268</v>
      </c>
      <c r="N20" s="100"/>
      <c r="U20" s="92">
        <f t="shared" si="2"/>
        <v>27551772.023049459</v>
      </c>
      <c r="V20" s="92">
        <f t="shared" si="3"/>
        <v>3839844.4581378018</v>
      </c>
      <c r="W20" s="92">
        <f t="shared" si="4"/>
        <v>1609842.6901964562</v>
      </c>
      <c r="X20" s="92">
        <f t="shared" si="5"/>
        <v>891326.71985206672</v>
      </c>
      <c r="Y20" s="92">
        <f t="shared" si="1"/>
        <v>-26144.804332081781</v>
      </c>
      <c r="Z20" s="92">
        <f t="shared" si="6"/>
        <v>-834486.9895503188</v>
      </c>
    </row>
    <row r="21" spans="1:26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438.63608422146797</v>
      </c>
      <c r="I21" s="97">
        <v>1.575008054360721</v>
      </c>
      <c r="J21" s="98">
        <v>0.87666004789663654</v>
      </c>
      <c r="K21" s="99">
        <v>63</v>
      </c>
      <c r="M21" s="89">
        <f t="shared" si="0"/>
        <v>1.575008054360721</v>
      </c>
      <c r="N21" s="100"/>
      <c r="U21" s="92">
        <f t="shared" si="2"/>
        <v>17509907.63786887</v>
      </c>
      <c r="V21" s="92">
        <f t="shared" si="3"/>
        <v>2073030.7664353002</v>
      </c>
      <c r="W21" s="92">
        <f t="shared" si="4"/>
        <v>621260.86622145504</v>
      </c>
      <c r="X21" s="92">
        <f t="shared" si="5"/>
        <v>153494.48434459307</v>
      </c>
      <c r="Y21" s="92">
        <f t="shared" si="1"/>
        <v>-443795.42020264844</v>
      </c>
      <c r="Z21" s="92">
        <f t="shared" si="6"/>
        <v>-970040.22881384427</v>
      </c>
    </row>
    <row r="22" spans="1:26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380.92439692426234</v>
      </c>
      <c r="I22" s="97">
        <v>1.9721999340802587</v>
      </c>
      <c r="J22" s="98">
        <v>0.8455556816143085</v>
      </c>
      <c r="K22" s="99">
        <v>30</v>
      </c>
      <c r="M22" s="89">
        <f t="shared" si="0"/>
        <v>1.9721999340802587</v>
      </c>
      <c r="N22" s="100"/>
      <c r="U22" s="92">
        <f t="shared" si="2"/>
        <v>20503981.212376066</v>
      </c>
      <c r="V22" s="92">
        <f t="shared" si="3"/>
        <v>1762548.7205197855</v>
      </c>
      <c r="W22" s="92">
        <f t="shared" si="4"/>
        <v>0</v>
      </c>
      <c r="X22" s="92">
        <f t="shared" si="5"/>
        <v>-567900.62788723584</v>
      </c>
      <c r="Y22" s="92">
        <f t="shared" si="1"/>
        <v>-1293051.7395641312</v>
      </c>
      <c r="Z22" s="92">
        <f t="shared" si="6"/>
        <v>-1931949.2080687599</v>
      </c>
    </row>
    <row r="23" spans="1:26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205.09109836443554</v>
      </c>
      <c r="I23" s="97">
        <v>1.2562723506926816</v>
      </c>
      <c r="J23" s="98">
        <v>0.90162045766419452</v>
      </c>
      <c r="K23" s="99">
        <v>104</v>
      </c>
      <c r="M23" s="89">
        <f t="shared" si="0"/>
        <v>1.2562723506926816</v>
      </c>
      <c r="N23" s="100"/>
      <c r="U23" s="92">
        <f t="shared" si="2"/>
        <v>18672069.373623103</v>
      </c>
      <c r="V23" s="92">
        <f t="shared" si="3"/>
        <v>2666339.0698447963</v>
      </c>
      <c r="W23" s="92">
        <f t="shared" si="4"/>
        <v>1161071.0237566601</v>
      </c>
      <c r="X23" s="92">
        <f t="shared" si="5"/>
        <v>676067.3137542794</v>
      </c>
      <c r="Y23" s="92">
        <f t="shared" si="1"/>
        <v>56767.101349020792</v>
      </c>
      <c r="Z23" s="92">
        <f t="shared" si="6"/>
        <v>-488869.98253425717</v>
      </c>
    </row>
    <row r="24" spans="1:26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188.29459260074955</v>
      </c>
      <c r="I24" s="97">
        <v>1.2281631705525844</v>
      </c>
      <c r="J24" s="98">
        <v>0.90382170668164896</v>
      </c>
      <c r="K24" s="99">
        <v>107</v>
      </c>
      <c r="M24" s="89">
        <f t="shared" si="0"/>
        <v>1.2281631705525844</v>
      </c>
      <c r="N24" s="100"/>
      <c r="U24" s="92">
        <f t="shared" si="2"/>
        <v>17656969.309765443</v>
      </c>
      <c r="V24" s="92">
        <f t="shared" si="3"/>
        <v>2558247.114316754</v>
      </c>
      <c r="W24" s="92">
        <f t="shared" si="4"/>
        <v>1138279.1637006206</v>
      </c>
      <c r="X24" s="92">
        <f t="shared" si="5"/>
        <v>680759.50404727412</v>
      </c>
      <c r="Y24" s="92">
        <f t="shared" si="1"/>
        <v>96553.617454141975</v>
      </c>
      <c r="Z24" s="92">
        <f t="shared" si="6"/>
        <v>-418163.46153747325</v>
      </c>
    </row>
    <row r="25" spans="1:26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130.15491566980211</v>
      </c>
      <c r="I25" s="97">
        <v>0.89281620777633097</v>
      </c>
      <c r="J25" s="98">
        <v>0.93008295544943365</v>
      </c>
      <c r="K25" s="99">
        <v>166</v>
      </c>
      <c r="M25" s="89">
        <f t="shared" si="0"/>
        <v>0.89281620777633097</v>
      </c>
      <c r="N25" s="100"/>
      <c r="U25" s="92">
        <f t="shared" si="2"/>
        <v>13968537.839870183</v>
      </c>
      <c r="V25" s="92">
        <f t="shared" si="3"/>
        <v>2361108.1222857684</v>
      </c>
      <c r="W25" s="92">
        <f t="shared" si="4"/>
        <v>1269480.7663650475</v>
      </c>
      <c r="X25" s="92">
        <f t="shared" si="5"/>
        <v>917753.83046313538</v>
      </c>
      <c r="Y25" s="92">
        <f t="shared" si="1"/>
        <v>468634.4492698742</v>
      </c>
      <c r="Z25" s="92">
        <f t="shared" si="6"/>
        <v>72935.909916890596</v>
      </c>
    </row>
    <row r="26" spans="1:26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40.929714333720348</v>
      </c>
      <c r="I26" s="97">
        <v>0.28489260341740957</v>
      </c>
      <c r="J26" s="98">
        <v>0.9776898664341318</v>
      </c>
      <c r="K26" s="99">
        <v>275</v>
      </c>
      <c r="M26" s="89">
        <f t="shared" si="0"/>
        <v>0.28489260341740957</v>
      </c>
      <c r="N26" s="100"/>
      <c r="U26" s="92">
        <f t="shared" si="2"/>
        <v>11671955.603503585</v>
      </c>
      <c r="V26" s="92">
        <f t="shared" si="3"/>
        <v>2445193.7194251227</v>
      </c>
      <c r="W26" s="92">
        <f t="shared" si="4"/>
        <v>1577457.6293268965</v>
      </c>
      <c r="X26" s="92">
        <f t="shared" si="5"/>
        <v>1297869.4031008028</v>
      </c>
      <c r="Y26" s="92">
        <f t="shared" si="1"/>
        <v>940863.78785101569</v>
      </c>
      <c r="Z26" s="92">
        <f t="shared" si="6"/>
        <v>626322.47342404979</v>
      </c>
    </row>
    <row r="27" spans="1:26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279.2176744892912</v>
      </c>
      <c r="I27" s="97">
        <v>2.8890158781226138</v>
      </c>
      <c r="J27" s="98">
        <v>0.77375920139142984</v>
      </c>
      <c r="K27" s="99">
        <v>12</v>
      </c>
      <c r="M27" s="89">
        <f t="shared" si="0"/>
        <v>2.8890158781226138</v>
      </c>
      <c r="N27" s="100"/>
      <c r="U27" s="92">
        <f t="shared" si="2"/>
        <v>34687527.72952956</v>
      </c>
      <c r="V27" s="92">
        <f t="shared" si="3"/>
        <v>39834.876189815717</v>
      </c>
      <c r="W27" s="92">
        <f t="shared" si="4"/>
        <v>-3218627.1828951817</v>
      </c>
      <c r="X27" s="92">
        <f t="shared" si="5"/>
        <v>-4268517.3945855498</v>
      </c>
      <c r="Y27" s="92">
        <f t="shared" si="1"/>
        <v>-5609119.9872932527</v>
      </c>
      <c r="Z27" s="92">
        <f t="shared" si="6"/>
        <v>-6790263.5985483471</v>
      </c>
    </row>
    <row r="28" spans="1:26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218.55349717509372</v>
      </c>
      <c r="I28" s="97">
        <v>1.4214689877094571</v>
      </c>
      <c r="J28" s="98">
        <v>0.88868379664784447</v>
      </c>
      <c r="K28" s="99">
        <v>86</v>
      </c>
      <c r="M28" s="89">
        <f t="shared" si="0"/>
        <v>1.4214689877094571</v>
      </c>
      <c r="N28" s="100"/>
      <c r="U28" s="92">
        <f t="shared" si="2"/>
        <v>18207194.914009169</v>
      </c>
      <c r="V28" s="92">
        <f t="shared" si="3"/>
        <v>2372759.6269069714</v>
      </c>
      <c r="W28" s="92">
        <f t="shared" si="4"/>
        <v>883601.11847584648</v>
      </c>
      <c r="X28" s="92">
        <f t="shared" si="5"/>
        <v>403787.9694173311</v>
      </c>
      <c r="Y28" s="92">
        <f t="shared" si="1"/>
        <v>-208884.42668725966</v>
      </c>
      <c r="Z28" s="92">
        <f t="shared" si="6"/>
        <v>-748682.04485363571</v>
      </c>
    </row>
    <row r="29" spans="1:26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136.27219920570235</v>
      </c>
      <c r="I29" s="97">
        <v>1.0174843155444926</v>
      </c>
      <c r="J29" s="98">
        <v>0.92032011112722911</v>
      </c>
      <c r="K29" s="99">
        <v>139</v>
      </c>
      <c r="M29" s="89">
        <f t="shared" si="0"/>
        <v>1.0174843155444926</v>
      </c>
      <c r="N29" s="100"/>
      <c r="U29" s="92">
        <f t="shared" si="2"/>
        <v>26585549.02358425</v>
      </c>
      <c r="V29" s="92">
        <f t="shared" si="3"/>
        <v>4259415.3477106057</v>
      </c>
      <c r="W29" s="92">
        <f t="shared" si="4"/>
        <v>2159741.3573865495</v>
      </c>
      <c r="X29" s="92">
        <f t="shared" si="5"/>
        <v>1483217.5463954511</v>
      </c>
      <c r="Y29" s="92">
        <f t="shared" si="1"/>
        <v>619365.72175281949</v>
      </c>
      <c r="Z29" s="92">
        <f t="shared" si="6"/>
        <v>-141734.59932508078</v>
      </c>
    </row>
    <row r="30" spans="1:26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142.2371020456408</v>
      </c>
      <c r="I30" s="97">
        <v>0.63550794354377782</v>
      </c>
      <c r="J30" s="98">
        <v>0.95023294065006447</v>
      </c>
      <c r="K30" s="99">
        <v>213</v>
      </c>
      <c r="M30" s="89">
        <f t="shared" si="0"/>
        <v>0.63550794354377782</v>
      </c>
      <c r="N30" s="100"/>
      <c r="U30" s="92">
        <f t="shared" si="2"/>
        <v>12486787.071856163</v>
      </c>
      <c r="V30" s="92">
        <f t="shared" si="3"/>
        <v>2330676.4115484012</v>
      </c>
      <c r="W30" s="92">
        <f t="shared" si="4"/>
        <v>1375539.1851084712</v>
      </c>
      <c r="X30" s="92">
        <f t="shared" si="5"/>
        <v>1067789.9443080549</v>
      </c>
      <c r="Y30" s="92">
        <f t="shared" si="1"/>
        <v>674825.58905741258</v>
      </c>
      <c r="Z30" s="92">
        <f t="shared" si="6"/>
        <v>328602.67394443805</v>
      </c>
    </row>
    <row r="31" spans="1:26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161.73934871303561</v>
      </c>
      <c r="I31" s="97">
        <v>0.84956330972584038</v>
      </c>
      <c r="J31" s="98">
        <v>0.93347011931764934</v>
      </c>
      <c r="K31" s="99">
        <v>171</v>
      </c>
      <c r="M31" s="89">
        <f t="shared" si="0"/>
        <v>0.84956330972584038</v>
      </c>
      <c r="N31" s="100"/>
      <c r="U31" s="92">
        <f t="shared" si="2"/>
        <v>32356858.55353117</v>
      </c>
      <c r="V31" s="92">
        <f t="shared" si="3"/>
        <v>5566857.5694157276</v>
      </c>
      <c r="W31" s="92">
        <f t="shared" si="4"/>
        <v>3047376.6291090348</v>
      </c>
      <c r="X31" s="92">
        <f t="shared" si="5"/>
        <v>2235589.2491107453</v>
      </c>
      <c r="Y31" s="92">
        <f t="shared" si="1"/>
        <v>1199019.6590381628</v>
      </c>
      <c r="Z31" s="92">
        <f t="shared" si="6"/>
        <v>285745.61675642652</v>
      </c>
    </row>
    <row r="32" spans="1:26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205.17542463165668</v>
      </c>
      <c r="I32" s="97">
        <v>1.8982149596973386</v>
      </c>
      <c r="J32" s="98">
        <v>0.8513494952849705</v>
      </c>
      <c r="K32" s="99">
        <v>35</v>
      </c>
      <c r="M32" s="89">
        <f t="shared" si="0"/>
        <v>1.8982149596973386</v>
      </c>
      <c r="N32" s="100"/>
      <c r="U32" s="92">
        <f t="shared" si="2"/>
        <v>31791984.219077781</v>
      </c>
      <c r="V32" s="92">
        <f t="shared" si="3"/>
        <v>2930640.2320395573</v>
      </c>
      <c r="W32" s="92">
        <f t="shared" si="4"/>
        <v>216358.65623472119</v>
      </c>
      <c r="X32" s="92">
        <f t="shared" si="5"/>
        <v>-658194.3097154866</v>
      </c>
      <c r="Y32" s="92">
        <f t="shared" si="1"/>
        <v>-1774909.1438555268</v>
      </c>
      <c r="Z32" s="92">
        <f t="shared" si="6"/>
        <v>-2758795.494003654</v>
      </c>
    </row>
    <row r="33" spans="1:26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154.26209331795772</v>
      </c>
      <c r="I33" s="97">
        <v>0.59661569396714664</v>
      </c>
      <c r="J33" s="98">
        <v>0.95327861917005186</v>
      </c>
      <c r="K33" s="99">
        <v>221</v>
      </c>
      <c r="M33" s="89">
        <f t="shared" si="0"/>
        <v>0.59661569396714664</v>
      </c>
      <c r="N33" s="100"/>
      <c r="U33" s="92">
        <f t="shared" si="2"/>
        <v>6317477.8342830148</v>
      </c>
      <c r="V33" s="92">
        <f t="shared" si="3"/>
        <v>1195582.7988104764</v>
      </c>
      <c r="W33" s="92">
        <f t="shared" si="4"/>
        <v>713891.25547025818</v>
      </c>
      <c r="X33" s="92">
        <f t="shared" si="5"/>
        <v>558688.20960483141</v>
      </c>
      <c r="Y33" s="92">
        <f t="shared" si="1"/>
        <v>360509.76831016556</v>
      </c>
      <c r="Z33" s="92">
        <f t="shared" si="6"/>
        <v>185903.81043945465</v>
      </c>
    </row>
    <row r="34" spans="1:26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102.76133426227666</v>
      </c>
      <c r="I34" s="97">
        <v>0.75131900479475178</v>
      </c>
      <c r="J34" s="98">
        <v>0.94116369766544195</v>
      </c>
      <c r="K34" s="99">
        <v>190</v>
      </c>
      <c r="M34" s="89">
        <f t="shared" si="0"/>
        <v>0.75131900479475178</v>
      </c>
      <c r="N34" s="100"/>
      <c r="U34" s="92">
        <f t="shared" si="2"/>
        <v>10534683.383439928</v>
      </c>
      <c r="V34" s="92">
        <f t="shared" si="3"/>
        <v>1883746.9677121346</v>
      </c>
      <c r="W34" s="92">
        <f t="shared" si="4"/>
        <v>1070164.7125955829</v>
      </c>
      <c r="X34" s="92">
        <f t="shared" si="5"/>
        <v>808025.08028950612</v>
      </c>
      <c r="Y34" s="92">
        <f t="shared" si="1"/>
        <v>473299.53774428944</v>
      </c>
      <c r="Z34" s="92">
        <f t="shared" si="6"/>
        <v>178388.17605383875</v>
      </c>
    </row>
    <row r="35" spans="1:26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244.93086932623146</v>
      </c>
      <c r="I35" s="97">
        <v>1.669216473287934</v>
      </c>
      <c r="J35" s="98">
        <v>0.86928252252713467</v>
      </c>
      <c r="K35" s="99">
        <v>51</v>
      </c>
      <c r="M35" s="89">
        <f t="shared" si="0"/>
        <v>1.669216473287934</v>
      </c>
      <c r="N35" s="100"/>
      <c r="U35" s="92">
        <f t="shared" si="2"/>
        <v>9850744.0998876318</v>
      </c>
      <c r="V35" s="92">
        <f t="shared" si="3"/>
        <v>1092543.482587233</v>
      </c>
      <c r="W35" s="92">
        <f t="shared" si="4"/>
        <v>268873.50438326423</v>
      </c>
      <c r="X35" s="92">
        <f t="shared" si="5"/>
        <v>3483.5651729858914</v>
      </c>
      <c r="Y35" s="92">
        <f t="shared" si="1"/>
        <v>-335392.2873897446</v>
      </c>
      <c r="Z35" s="92">
        <f t="shared" si="6"/>
        <v>-633960.29735805164</v>
      </c>
    </row>
    <row r="36" spans="1:26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252.59071475386463</v>
      </c>
      <c r="I36" s="97">
        <v>1.5467944912567746</v>
      </c>
      <c r="J36" s="98">
        <v>0.87886947121499437</v>
      </c>
      <c r="K36" s="99">
        <v>68</v>
      </c>
      <c r="M36" s="89">
        <f t="shared" si="0"/>
        <v>1.5467944912567746</v>
      </c>
      <c r="N36" s="100"/>
      <c r="U36" s="92">
        <f t="shared" si="2"/>
        <v>15242511.792862508</v>
      </c>
      <c r="V36" s="92">
        <f t="shared" si="3"/>
        <v>1838371.6276309332</v>
      </c>
      <c r="W36" s="92">
        <f t="shared" si="4"/>
        <v>577771.61169497157</v>
      </c>
      <c r="X36" s="92">
        <f t="shared" si="5"/>
        <v>171600.97242119838</v>
      </c>
      <c r="Y36" s="92">
        <f t="shared" si="1"/>
        <v>-347037.4585586238</v>
      </c>
      <c r="Z36" s="92">
        <f t="shared" si="6"/>
        <v>-803986.05215033167</v>
      </c>
    </row>
    <row r="37" spans="1:26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155.07930135638333</v>
      </c>
      <c r="I37" s="97">
        <v>1.0316751022475472</v>
      </c>
      <c r="J37" s="98">
        <v>0.91920882096752632</v>
      </c>
      <c r="K37" s="99">
        <v>137</v>
      </c>
      <c r="M37" s="89">
        <f t="shared" si="0"/>
        <v>1.0316751022475472</v>
      </c>
      <c r="N37" s="100"/>
      <c r="U37" s="92">
        <f t="shared" si="2"/>
        <v>24683460.398963146</v>
      </c>
      <c r="V37" s="92">
        <f t="shared" si="3"/>
        <v>3929611.0331370374</v>
      </c>
      <c r="W37" s="92">
        <f t="shared" si="4"/>
        <v>1977803.4185647708</v>
      </c>
      <c r="X37" s="92">
        <f t="shared" si="5"/>
        <v>1348922.7771809711</v>
      </c>
      <c r="Y37" s="92">
        <f t="shared" si="1"/>
        <v>545906.41513163631</v>
      </c>
      <c r="Z37" s="92">
        <f t="shared" si="6"/>
        <v>-161594.56310545307</v>
      </c>
    </row>
    <row r="38" spans="1:26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170.81743922364123</v>
      </c>
      <c r="I38" s="97">
        <v>0.92000571011657561</v>
      </c>
      <c r="J38" s="98">
        <v>0.92795372702607737</v>
      </c>
      <c r="K38" s="99">
        <v>161</v>
      </c>
      <c r="M38" s="89">
        <f t="shared" si="0"/>
        <v>0.92000571011657561</v>
      </c>
      <c r="N38" s="100"/>
      <c r="U38" s="92">
        <f t="shared" si="2"/>
        <v>12539306.427007731</v>
      </c>
      <c r="V38" s="92">
        <f t="shared" si="3"/>
        <v>2095615.8821308927</v>
      </c>
      <c r="W38" s="92">
        <f t="shared" si="4"/>
        <v>1113433.041231411</v>
      </c>
      <c r="X38" s="92">
        <f t="shared" si="5"/>
        <v>796969.58943962643</v>
      </c>
      <c r="Y38" s="92">
        <f t="shared" si="1"/>
        <v>392878.07658874238</v>
      </c>
      <c r="Z38" s="92">
        <f t="shared" si="6"/>
        <v>36851.531986726754</v>
      </c>
    </row>
    <row r="39" spans="1:26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196.8417472036528</v>
      </c>
      <c r="I39" s="97">
        <v>0.77213745507739084</v>
      </c>
      <c r="J39" s="98">
        <v>0.93953339066249186</v>
      </c>
      <c r="K39" s="99">
        <v>186</v>
      </c>
      <c r="M39" s="89">
        <f t="shared" si="0"/>
        <v>0.77213745507739084</v>
      </c>
      <c r="N39" s="100"/>
      <c r="U39" s="92">
        <f t="shared" si="2"/>
        <v>17984031.563199058</v>
      </c>
      <c r="V39" s="92">
        <f t="shared" si="3"/>
        <v>3190167.0672954046</v>
      </c>
      <c r="W39" s="92">
        <f t="shared" si="4"/>
        <v>1798869.6331142979</v>
      </c>
      <c r="X39" s="92">
        <f t="shared" si="5"/>
        <v>1350587.7347186946</v>
      </c>
      <c r="Y39" s="92">
        <f t="shared" si="1"/>
        <v>778177.52595458715</v>
      </c>
      <c r="Z39" s="92">
        <f t="shared" si="6"/>
        <v>273853.07904048788</v>
      </c>
    </row>
    <row r="40" spans="1:26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298.86463712592291</v>
      </c>
      <c r="I40" s="97">
        <v>1.459688539387245</v>
      </c>
      <c r="J40" s="98">
        <v>0.88569079755790392</v>
      </c>
      <c r="K40" s="99">
        <v>79</v>
      </c>
      <c r="M40" s="89">
        <f t="shared" si="0"/>
        <v>1.459688539387245</v>
      </c>
      <c r="N40" s="100"/>
      <c r="U40" s="92">
        <f t="shared" si="2"/>
        <v>31465336.220394317</v>
      </c>
      <c r="V40" s="92">
        <f t="shared" si="3"/>
        <v>4008085.8328374857</v>
      </c>
      <c r="W40" s="92">
        <f t="shared" si="4"/>
        <v>1425853.0413681748</v>
      </c>
      <c r="X40" s="92">
        <f t="shared" si="5"/>
        <v>593846.75039088668</v>
      </c>
      <c r="Y40" s="92">
        <f t="shared" si="1"/>
        <v>-468540.32438472006</v>
      </c>
      <c r="Z40" s="92">
        <f t="shared" si="6"/>
        <v>-1404560.9712765987</v>
      </c>
    </row>
    <row r="41" spans="1:26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161.0034700805293</v>
      </c>
      <c r="I41" s="97">
        <v>0.54911115779556696</v>
      </c>
      <c r="J41" s="98">
        <v>0.9569987317116182</v>
      </c>
      <c r="K41" s="99">
        <v>231</v>
      </c>
      <c r="M41" s="89">
        <f t="shared" si="0"/>
        <v>0.54911115779556696</v>
      </c>
      <c r="N41" s="100"/>
      <c r="U41" s="92">
        <f t="shared" si="2"/>
        <v>10717654.529315285</v>
      </c>
      <c r="V41" s="92">
        <f t="shared" si="3"/>
        <v>2062094.1254809378</v>
      </c>
      <c r="W41" s="92">
        <f t="shared" si="4"/>
        <v>1248077.0047624933</v>
      </c>
      <c r="X41" s="92">
        <f t="shared" si="5"/>
        <v>985797.25692628289</v>
      </c>
      <c r="Y41" s="92">
        <f t="shared" si="1"/>
        <v>650892.80115672725</v>
      </c>
      <c r="Z41" s="92">
        <f t="shared" si="6"/>
        <v>355823.8072096731</v>
      </c>
    </row>
    <row r="42" spans="1:26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153.36604748993813</v>
      </c>
      <c r="I42" s="97">
        <v>1.0297761620966277</v>
      </c>
      <c r="J42" s="98">
        <v>0.9193575282624592</v>
      </c>
      <c r="K42" s="99">
        <v>138</v>
      </c>
      <c r="M42" s="89">
        <f t="shared" si="0"/>
        <v>1.0297761620966277</v>
      </c>
      <c r="N42" s="100"/>
      <c r="U42" s="92">
        <f t="shared" si="2"/>
        <v>6872802.421373114</v>
      </c>
      <c r="V42" s="92">
        <f t="shared" si="3"/>
        <v>1095086.002006535</v>
      </c>
      <c r="W42" s="92">
        <f t="shared" si="4"/>
        <v>551717.36212771223</v>
      </c>
      <c r="X42" s="92">
        <f t="shared" si="5"/>
        <v>376641.69575384044</v>
      </c>
      <c r="Y42" s="92">
        <f t="shared" si="1"/>
        <v>153087.94732622764</v>
      </c>
      <c r="Z42" s="92">
        <f t="shared" si="6"/>
        <v>-43875.032727455276</v>
      </c>
    </row>
    <row r="43" spans="1:26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115.53914595191901</v>
      </c>
      <c r="I43" s="97">
        <v>1.0447278733261129</v>
      </c>
      <c r="J43" s="98">
        <v>0.91818664958548846</v>
      </c>
      <c r="K43" s="99">
        <v>135</v>
      </c>
      <c r="M43" s="89">
        <f t="shared" si="0"/>
        <v>1.0447278733261129</v>
      </c>
      <c r="N43" s="100"/>
      <c r="U43" s="92">
        <f t="shared" si="2"/>
        <v>10132822.557535239</v>
      </c>
      <c r="V43" s="92">
        <f t="shared" si="3"/>
        <v>1603662.5200625167</v>
      </c>
      <c r="W43" s="92">
        <f t="shared" si="4"/>
        <v>801532.7939762983</v>
      </c>
      <c r="X43" s="92">
        <f t="shared" si="5"/>
        <v>543083.21480265597</v>
      </c>
      <c r="Y43" s="92">
        <f t="shared" si="1"/>
        <v>213069.49330452434</v>
      </c>
      <c r="Z43" s="92">
        <f t="shared" si="6"/>
        <v>-77690.498429300264</v>
      </c>
    </row>
    <row r="44" spans="1:26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209.81291729301958</v>
      </c>
      <c r="I44" s="97">
        <v>1.2509720202812578</v>
      </c>
      <c r="J44" s="98">
        <v>0.90203553014415228</v>
      </c>
      <c r="K44" s="99">
        <v>106</v>
      </c>
      <c r="M44" s="89">
        <f t="shared" si="0"/>
        <v>1.2509720202812578</v>
      </c>
      <c r="N44" s="100"/>
      <c r="U44" s="92">
        <f t="shared" si="2"/>
        <v>12272406.747300765</v>
      </c>
      <c r="V44" s="92">
        <f t="shared" si="3"/>
        <v>1757319.1188934515</v>
      </c>
      <c r="W44" s="92">
        <f t="shared" si="4"/>
        <v>768421.69850383932</v>
      </c>
      <c r="X44" s="92">
        <f t="shared" si="5"/>
        <v>449794.78089459951</v>
      </c>
      <c r="Y44" s="92">
        <f t="shared" si="1"/>
        <v>42940.743113184537</v>
      </c>
      <c r="Z44" s="92">
        <f t="shared" si="6"/>
        <v>-315519.73581834714</v>
      </c>
    </row>
    <row r="45" spans="1:26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198.53828533560431</v>
      </c>
      <c r="I45" s="97">
        <v>1.1585854291083189</v>
      </c>
      <c r="J45" s="98">
        <v>0.9092703869429567</v>
      </c>
      <c r="K45" s="99">
        <v>116</v>
      </c>
      <c r="M45" s="89">
        <f t="shared" si="0"/>
        <v>1.1585854291083189</v>
      </c>
      <c r="N45" s="100"/>
      <c r="U45" s="92">
        <f t="shared" si="2"/>
        <v>36444530.242533788</v>
      </c>
      <c r="V45" s="92">
        <f t="shared" si="3"/>
        <v>5467048.5353991371</v>
      </c>
      <c r="W45" s="92">
        <f t="shared" si="4"/>
        <v>2553753.5793406661</v>
      </c>
      <c r="X45" s="92">
        <f t="shared" si="5"/>
        <v>1615077.6633192282</v>
      </c>
      <c r="Y45" s="92">
        <f t="shared" si="1"/>
        <v>416484.36973612604</v>
      </c>
      <c r="Z45" s="92">
        <f t="shared" si="6"/>
        <v>-639541.34505044343</v>
      </c>
    </row>
    <row r="46" spans="1:26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80.921125596254086</v>
      </c>
      <c r="I46" s="97">
        <v>0.39573896909463363</v>
      </c>
      <c r="J46" s="98">
        <v>0.9690094121370203</v>
      </c>
      <c r="K46" s="99">
        <v>259</v>
      </c>
      <c r="M46" s="89">
        <f t="shared" si="0"/>
        <v>0.39573896909463363</v>
      </c>
      <c r="N46" s="100"/>
      <c r="U46" s="92">
        <f t="shared" si="2"/>
        <v>10355616.944691814</v>
      </c>
      <c r="V46" s="92">
        <f t="shared" si="3"/>
        <v>2096097.465262918</v>
      </c>
      <c r="W46" s="92">
        <f t="shared" si="4"/>
        <v>1319326.2394293831</v>
      </c>
      <c r="X46" s="92">
        <f t="shared" si="5"/>
        <v>1069047.2759375195</v>
      </c>
      <c r="Y46" s="92">
        <f t="shared" si="1"/>
        <v>749466.59633752552</v>
      </c>
      <c r="Z46" s="92">
        <f t="shared" si="6"/>
        <v>467898.68050372787</v>
      </c>
    </row>
    <row r="47" spans="1:26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219.10152539688957</v>
      </c>
      <c r="I47" s="97">
        <v>1.448951003876672</v>
      </c>
      <c r="J47" s="98">
        <v>0.88653166126772154</v>
      </c>
      <c r="K47" s="99">
        <v>83</v>
      </c>
      <c r="M47" s="89">
        <f t="shared" si="0"/>
        <v>1.448951003876672</v>
      </c>
      <c r="N47" s="100"/>
      <c r="U47" s="92">
        <f t="shared" si="2"/>
        <v>12153893.069002699</v>
      </c>
      <c r="V47" s="92">
        <f t="shared" si="3"/>
        <v>1558234.3762954359</v>
      </c>
      <c r="W47" s="92">
        <f t="shared" si="4"/>
        <v>561759.60415565735</v>
      </c>
      <c r="X47" s="92">
        <f t="shared" si="5"/>
        <v>240691.23186970776</v>
      </c>
      <c r="Y47" s="92">
        <f t="shared" si="1"/>
        <v>-169280.2942291818</v>
      </c>
      <c r="Z47" s="92">
        <f t="shared" si="6"/>
        <v>-530487.44949072879</v>
      </c>
    </row>
    <row r="48" spans="1:26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130.2666227049348</v>
      </c>
      <c r="I48" s="97">
        <v>0.9509677773063111</v>
      </c>
      <c r="J48" s="98">
        <v>0.92552906648314881</v>
      </c>
      <c r="K48" s="99">
        <v>152</v>
      </c>
      <c r="M48" s="89">
        <f t="shared" si="0"/>
        <v>0.9509677773063111</v>
      </c>
      <c r="N48" s="100"/>
      <c r="U48" s="92">
        <f t="shared" si="2"/>
        <v>15684384.679977255</v>
      </c>
      <c r="V48" s="92">
        <f t="shared" si="3"/>
        <v>2587010.8735142564</v>
      </c>
      <c r="W48" s="92">
        <f t="shared" si="4"/>
        <v>1355260.8749598912</v>
      </c>
      <c r="X48" s="92">
        <f t="shared" si="5"/>
        <v>958385.83290554397</v>
      </c>
      <c r="Y48" s="92">
        <f t="shared" si="1"/>
        <v>451616.9303720009</v>
      </c>
      <c r="Z48" s="92">
        <f t="shared" si="6"/>
        <v>5126.0352579728788</v>
      </c>
    </row>
    <row r="49" spans="1:26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155.43027912178016</v>
      </c>
      <c r="I49" s="97">
        <v>0.76302432378029605</v>
      </c>
      <c r="J49" s="98">
        <v>0.94024704617338484</v>
      </c>
      <c r="K49" s="99">
        <v>188</v>
      </c>
      <c r="M49" s="89">
        <f t="shared" si="0"/>
        <v>0.76302432378029605</v>
      </c>
      <c r="N49" s="100"/>
      <c r="U49" s="92">
        <f t="shared" si="2"/>
        <v>19636907.938828189</v>
      </c>
      <c r="V49" s="92">
        <f t="shared" si="3"/>
        <v>3495629.616186508</v>
      </c>
      <c r="W49" s="92">
        <f t="shared" si="4"/>
        <v>1977613.8792630825</v>
      </c>
      <c r="X49" s="92">
        <f t="shared" si="5"/>
        <v>1488502.8095348736</v>
      </c>
      <c r="Y49" s="92">
        <f t="shared" si="1"/>
        <v>863957.91817526647</v>
      </c>
      <c r="Z49" s="92">
        <f t="shared" si="6"/>
        <v>313699.98761176487</v>
      </c>
    </row>
    <row r="50" spans="1:26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214.12095756327935</v>
      </c>
      <c r="I50" s="97">
        <v>1.5826307355582625</v>
      </c>
      <c r="J50" s="98">
        <v>0.87606311054688712</v>
      </c>
      <c r="K50" s="99">
        <v>61</v>
      </c>
      <c r="M50" s="89">
        <f t="shared" si="0"/>
        <v>1.5826307355582625</v>
      </c>
      <c r="N50" s="100"/>
      <c r="U50" s="92">
        <f t="shared" si="2"/>
        <v>8957058.5110289957</v>
      </c>
      <c r="V50" s="92">
        <f t="shared" si="3"/>
        <v>1055062.2911131864</v>
      </c>
      <c r="W50" s="92">
        <f t="shared" si="4"/>
        <v>311914.54437521525</v>
      </c>
      <c r="X50" s="92">
        <f t="shared" si="5"/>
        <v>72469.207589847909</v>
      </c>
      <c r="Y50" s="92">
        <f t="shared" si="1"/>
        <v>-233278.03696194902</v>
      </c>
      <c r="Z50" s="92">
        <f t="shared" si="6"/>
        <v>-502657.94606073899</v>
      </c>
    </row>
    <row r="51" spans="1:26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271.45852388392808</v>
      </c>
      <c r="I51" s="97">
        <v>2.1068048215258082</v>
      </c>
      <c r="J51" s="98">
        <v>0.83501468131628065</v>
      </c>
      <c r="K51" s="99">
        <v>28</v>
      </c>
      <c r="M51" s="89">
        <f t="shared" si="0"/>
        <v>2.1068048215258082</v>
      </c>
      <c r="N51" s="100"/>
      <c r="U51" s="92">
        <f t="shared" si="2"/>
        <v>29946523.662365738</v>
      </c>
      <c r="V51" s="92">
        <f t="shared" si="3"/>
        <v>2228701.5628735526</v>
      </c>
      <c r="W51" s="92">
        <f t="shared" si="4"/>
        <v>-378036.84403763321</v>
      </c>
      <c r="X51" s="92">
        <f t="shared" si="5"/>
        <v>-1217938.9476152672</v>
      </c>
      <c r="Y51" s="92">
        <f t="shared" si="1"/>
        <v>-2290408.1688150377</v>
      </c>
      <c r="Z51" s="92">
        <f t="shared" si="6"/>
        <v>-3235311.7336584525</v>
      </c>
    </row>
    <row r="52" spans="1:26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158.30648523173608</v>
      </c>
      <c r="I52" s="97">
        <v>0.69998835467714349</v>
      </c>
      <c r="J52" s="98">
        <v>0.94518343579275588</v>
      </c>
      <c r="K52" s="99">
        <v>204</v>
      </c>
      <c r="M52" s="89">
        <f t="shared" si="0"/>
        <v>0.69998835467714349</v>
      </c>
      <c r="N52" s="100"/>
      <c r="U52" s="92">
        <f t="shared" si="2"/>
        <v>20902769.970989898</v>
      </c>
      <c r="V52" s="92">
        <f t="shared" si="3"/>
        <v>3810704.8443089398</v>
      </c>
      <c r="W52" s="92">
        <f t="shared" si="4"/>
        <v>2203271.819476774</v>
      </c>
      <c r="X52" s="92">
        <f t="shared" si="5"/>
        <v>1685350.1226401285</v>
      </c>
      <c r="Y52" s="92">
        <f t="shared" si="1"/>
        <v>1024017.0024076008</v>
      </c>
      <c r="Z52" s="92">
        <f t="shared" si="6"/>
        <v>441346.64646240784</v>
      </c>
    </row>
    <row r="53" spans="1:26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103.00125168380741</v>
      </c>
      <c r="I53" s="97">
        <v>0.55666314204426459</v>
      </c>
      <c r="J53" s="98">
        <v>0.95640733068802286</v>
      </c>
      <c r="K53" s="99">
        <v>229</v>
      </c>
      <c r="M53" s="89">
        <f t="shared" si="0"/>
        <v>0.55666314204426459</v>
      </c>
      <c r="N53" s="100"/>
      <c r="U53" s="92">
        <f t="shared" si="2"/>
        <v>11145650.857684446</v>
      </c>
      <c r="V53" s="92">
        <f t="shared" si="3"/>
        <v>2138875.3540957514</v>
      </c>
      <c r="W53" s="92">
        <f t="shared" si="4"/>
        <v>1291828.0087683697</v>
      </c>
      <c r="X53" s="92">
        <f t="shared" si="5"/>
        <v>1018905.7833221559</v>
      </c>
      <c r="Y53" s="92">
        <f t="shared" si="1"/>
        <v>670411.97038178379</v>
      </c>
      <c r="Z53" s="92">
        <f t="shared" si="6"/>
        <v>363370.01555080805</v>
      </c>
    </row>
    <row r="54" spans="1:26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125.02713479163003</v>
      </c>
      <c r="I54" s="97">
        <v>1.2022033300671655</v>
      </c>
      <c r="J54" s="98">
        <v>0.90585463944870215</v>
      </c>
      <c r="K54" s="99">
        <v>112</v>
      </c>
      <c r="M54" s="89">
        <f t="shared" si="0"/>
        <v>1.2022033300671655</v>
      </c>
      <c r="N54" s="100"/>
      <c r="U54" s="92">
        <f t="shared" si="2"/>
        <v>10769898.198786953</v>
      </c>
      <c r="V54" s="92">
        <f t="shared" si="3"/>
        <v>1581075.2203682039</v>
      </c>
      <c r="W54" s="92">
        <f t="shared" si="4"/>
        <v>716907.11631680292</v>
      </c>
      <c r="X54" s="92">
        <f t="shared" si="5"/>
        <v>438468.51023606746</v>
      </c>
      <c r="Y54" s="92">
        <f t="shared" si="1"/>
        <v>82930.84252054173</v>
      </c>
      <c r="Z54" s="92">
        <f t="shared" si="6"/>
        <v>-230317.13049325548</v>
      </c>
    </row>
    <row r="55" spans="1:26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161.96076777481395</v>
      </c>
      <c r="I55" s="97">
        <v>1.2130449960074823</v>
      </c>
      <c r="J55" s="98">
        <v>0.90500562121409878</v>
      </c>
      <c r="K55" s="99">
        <v>109</v>
      </c>
      <c r="M55" s="89">
        <f t="shared" si="0"/>
        <v>1.2130449960074823</v>
      </c>
      <c r="N55" s="100"/>
      <c r="U55" s="92">
        <f t="shared" si="2"/>
        <v>21938712.886419605</v>
      </c>
      <c r="V55" s="92">
        <f t="shared" si="3"/>
        <v>3203153.3608404114</v>
      </c>
      <c r="W55" s="92">
        <f t="shared" si="4"/>
        <v>1441156.9667877643</v>
      </c>
      <c r="X55" s="92">
        <f t="shared" si="5"/>
        <v>873434.30081660755</v>
      </c>
      <c r="Y55" s="92">
        <f t="shared" si="1"/>
        <v>148510.42833428926</v>
      </c>
      <c r="Z55" s="92">
        <f t="shared" si="6"/>
        <v>-490186.83011229406</v>
      </c>
    </row>
    <row r="56" spans="1:26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276.66251092856038</v>
      </c>
      <c r="I56" s="97">
        <v>1.4572359602261122</v>
      </c>
      <c r="J56" s="98">
        <v>0.88588286070032807</v>
      </c>
      <c r="K56" s="99">
        <v>80</v>
      </c>
      <c r="M56" s="89">
        <f t="shared" si="0"/>
        <v>1.4572359602261122</v>
      </c>
      <c r="N56" s="100"/>
      <c r="U56" s="92">
        <f t="shared" si="2"/>
        <v>10801076.899718132</v>
      </c>
      <c r="V56" s="92">
        <f t="shared" si="3"/>
        <v>1377895.350100819</v>
      </c>
      <c r="W56" s="92">
        <f t="shared" si="4"/>
        <v>491686.86039648711</v>
      </c>
      <c r="X56" s="92">
        <f t="shared" si="5"/>
        <v>206146.74914573581</v>
      </c>
      <c r="Y56" s="92">
        <f t="shared" si="1"/>
        <v>-158458.81551467368</v>
      </c>
      <c r="Z56" s="92">
        <f t="shared" si="6"/>
        <v>-479696.09766618954</v>
      </c>
    </row>
    <row r="57" spans="1:26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287.55693024273796</v>
      </c>
      <c r="I57" s="97">
        <v>3.4741093849895694</v>
      </c>
      <c r="J57" s="98">
        <v>0.72794013087102516</v>
      </c>
      <c r="K57" s="99">
        <v>7</v>
      </c>
      <c r="M57" s="89">
        <f t="shared" si="0"/>
        <v>3.4741093849895694</v>
      </c>
      <c r="N57" s="100"/>
      <c r="U57" s="92">
        <f t="shared" si="2"/>
        <v>18038502.56399817</v>
      </c>
      <c r="V57" s="92">
        <f t="shared" si="3"/>
        <v>-1113386.6036679635</v>
      </c>
      <c r="W57" s="92">
        <f t="shared" si="4"/>
        <v>-2914536.9566452373</v>
      </c>
      <c r="X57" s="92">
        <f t="shared" si="5"/>
        <v>-3494875.1932379021</v>
      </c>
      <c r="Y57" s="92">
        <f t="shared" si="1"/>
        <v>-4235907.8611879405</v>
      </c>
      <c r="Z57" s="92">
        <f t="shared" si="6"/>
        <v>-4888797.8423363958</v>
      </c>
    </row>
    <row r="58" spans="1:26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163.10137796842039</v>
      </c>
      <c r="I58" s="97">
        <v>0.60963181466687444</v>
      </c>
      <c r="J58" s="98">
        <v>0.95225931790411156</v>
      </c>
      <c r="K58" s="99">
        <v>219</v>
      </c>
      <c r="M58" s="89">
        <f t="shared" si="0"/>
        <v>0.60963181466687444</v>
      </c>
      <c r="N58" s="100"/>
      <c r="U58" s="92">
        <f t="shared" si="2"/>
        <v>6092304.9538173191</v>
      </c>
      <c r="V58" s="92">
        <f t="shared" si="3"/>
        <v>1147681.7465613317</v>
      </c>
      <c r="W58" s="92">
        <f t="shared" si="4"/>
        <v>682661.83353235363</v>
      </c>
      <c r="X58" s="92">
        <f t="shared" si="5"/>
        <v>532830.45723352162</v>
      </c>
      <c r="Y58" s="92">
        <f t="shared" si="1"/>
        <v>341511.08945717337</v>
      </c>
      <c r="Z58" s="92">
        <f t="shared" si="6"/>
        <v>172948.34745771231</v>
      </c>
    </row>
    <row r="59" spans="1:26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114.67699605710297</v>
      </c>
      <c r="I59" s="97">
        <v>0.42117177222489477</v>
      </c>
      <c r="J59" s="98">
        <v>0.96701775202375573</v>
      </c>
      <c r="K59" s="99">
        <v>254</v>
      </c>
      <c r="M59" s="89">
        <f t="shared" si="0"/>
        <v>0.42117177222489477</v>
      </c>
      <c r="N59" s="100"/>
      <c r="U59" s="92">
        <f t="shared" si="2"/>
        <v>13434199.95521858</v>
      </c>
      <c r="V59" s="92">
        <f t="shared" si="3"/>
        <v>2697170.0903666266</v>
      </c>
      <c r="W59" s="92">
        <f t="shared" si="4"/>
        <v>1687399.9856160523</v>
      </c>
      <c r="X59" s="92">
        <f t="shared" si="5"/>
        <v>1362047.8011155878</v>
      </c>
      <c r="Y59" s="92">
        <f t="shared" si="1"/>
        <v>946606.28425242065</v>
      </c>
      <c r="Z59" s="92">
        <f t="shared" si="6"/>
        <v>580579.77038303949</v>
      </c>
    </row>
    <row r="60" spans="1:26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202.66719577029608</v>
      </c>
      <c r="I60" s="97">
        <v>1.1482062113281726</v>
      </c>
      <c r="J60" s="98">
        <v>0.91008319054756626</v>
      </c>
      <c r="K60" s="99">
        <v>121</v>
      </c>
      <c r="M60" s="89">
        <f t="shared" si="0"/>
        <v>1.1482062113281726</v>
      </c>
      <c r="N60" s="100"/>
      <c r="U60" s="92">
        <f t="shared" si="2"/>
        <v>34093535.503685936</v>
      </c>
      <c r="V60" s="92">
        <f t="shared" si="3"/>
        <v>5140257.0731685404</v>
      </c>
      <c r="W60" s="92">
        <f t="shared" si="4"/>
        <v>2417329.4701298564</v>
      </c>
      <c r="X60" s="92">
        <f t="shared" si="5"/>
        <v>1539990.7177570271</v>
      </c>
      <c r="Y60" s="92">
        <f t="shared" si="1"/>
        <v>419718.71882079088</v>
      </c>
      <c r="Z60" s="92">
        <f t="shared" si="6"/>
        <v>-567301.68648735422</v>
      </c>
    </row>
    <row r="61" spans="1:26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364.61644644374331</v>
      </c>
      <c r="I61" s="97">
        <v>1.3546664847297154</v>
      </c>
      <c r="J61" s="98">
        <v>0.89391514609719713</v>
      </c>
      <c r="K61" s="99">
        <v>93</v>
      </c>
      <c r="M61" s="89">
        <f t="shared" si="0"/>
        <v>1.3546664847297154</v>
      </c>
      <c r="N61" s="100"/>
      <c r="U61" s="92">
        <f t="shared" si="2"/>
        <v>7839200.291830142</v>
      </c>
      <c r="V61" s="92">
        <f t="shared" si="3"/>
        <v>1061501.4950626399</v>
      </c>
      <c r="W61" s="92">
        <f t="shared" si="4"/>
        <v>424088.94148638798</v>
      </c>
      <c r="X61" s="92">
        <f t="shared" si="5"/>
        <v>218711.92967112991</v>
      </c>
      <c r="Y61" s="92">
        <f t="shared" si="1"/>
        <v>-43533.54271860142</v>
      </c>
      <c r="Z61" s="92">
        <f t="shared" si="6"/>
        <v>-274586.03059130011</v>
      </c>
    </row>
    <row r="62" spans="1:26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159.62702206267676</v>
      </c>
      <c r="I62" s="97">
        <v>0.48125546655994811</v>
      </c>
      <c r="J62" s="98">
        <v>0.96231255704969787</v>
      </c>
      <c r="K62" s="99">
        <v>243</v>
      </c>
      <c r="M62" s="89">
        <f t="shared" si="0"/>
        <v>0.48125546655994811</v>
      </c>
      <c r="N62" s="100"/>
      <c r="U62" s="92">
        <f t="shared" si="2"/>
        <v>9440770.6145987809</v>
      </c>
      <c r="V62" s="92">
        <f t="shared" si="3"/>
        <v>1858520.7425229228</v>
      </c>
      <c r="W62" s="92">
        <f t="shared" si="4"/>
        <v>1145443.7236506615</v>
      </c>
      <c r="X62" s="92">
        <f t="shared" si="5"/>
        <v>915687.30214868358</v>
      </c>
      <c r="Y62" s="92">
        <f t="shared" si="1"/>
        <v>622311.81304789172</v>
      </c>
      <c r="Z62" s="92">
        <f t="shared" si="6"/>
        <v>363832.09166353144</v>
      </c>
    </row>
    <row r="63" spans="1:26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144.14770737775052</v>
      </c>
      <c r="I63" s="97">
        <v>0.43555219249314892</v>
      </c>
      <c r="J63" s="98">
        <v>0.9658916115305678</v>
      </c>
      <c r="K63" s="99">
        <v>249</v>
      </c>
      <c r="M63" s="89">
        <f t="shared" si="0"/>
        <v>0.43555219249314892</v>
      </c>
      <c r="N63" s="100"/>
      <c r="U63" s="92">
        <f t="shared" si="2"/>
        <v>11398064.093638845</v>
      </c>
      <c r="V63" s="92">
        <f t="shared" si="3"/>
        <v>2277756.1966119157</v>
      </c>
      <c r="W63" s="92">
        <f t="shared" si="4"/>
        <v>1420031.63251382</v>
      </c>
      <c r="X63" s="92">
        <f t="shared" si="5"/>
        <v>1143669.1621691906</v>
      </c>
      <c r="Y63" s="92">
        <f t="shared" si="1"/>
        <v>790782.50778786419</v>
      </c>
      <c r="Z63" s="92">
        <f t="shared" si="6"/>
        <v>479870.22133776167</v>
      </c>
    </row>
    <row r="64" spans="1:26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223.05550310943468</v>
      </c>
      <c r="I64" s="97">
        <v>1.1059245501455386</v>
      </c>
      <c r="J64" s="98">
        <v>0.91339429619599644</v>
      </c>
      <c r="K64" s="99">
        <v>127</v>
      </c>
      <c r="M64" s="89">
        <f t="shared" si="0"/>
        <v>1.1059245501455386</v>
      </c>
      <c r="N64" s="100"/>
      <c r="U64" s="92">
        <f t="shared" si="2"/>
        <v>11812862.345592804</v>
      </c>
      <c r="V64" s="92">
        <f t="shared" si="3"/>
        <v>1817382.503456753</v>
      </c>
      <c r="W64" s="92">
        <f t="shared" si="4"/>
        <v>877351.89403596509</v>
      </c>
      <c r="X64" s="92">
        <f t="shared" si="5"/>
        <v>574470.06892201724</v>
      </c>
      <c r="Y64" s="92">
        <f t="shared" si="1"/>
        <v>187720.90647573498</v>
      </c>
      <c r="Z64" s="92">
        <f t="shared" si="6"/>
        <v>-153026.08660522162</v>
      </c>
    </row>
    <row r="65" spans="1:26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767.19321102055767</v>
      </c>
      <c r="I65" s="97">
        <v>12.769650283638876</v>
      </c>
      <c r="J65" s="98">
        <v>0</v>
      </c>
      <c r="K65" s="99">
        <v>1</v>
      </c>
      <c r="M65" s="89">
        <f t="shared" si="0"/>
        <v>12.769650283638876</v>
      </c>
      <c r="N65" s="100"/>
      <c r="U65" s="92">
        <f t="shared" si="2"/>
        <v>0</v>
      </c>
      <c r="V65" s="92">
        <f t="shared" si="3"/>
        <v>-5081567.7009425005</v>
      </c>
      <c r="W65" s="92">
        <f t="shared" si="4"/>
        <v>-5559466.6370789334</v>
      </c>
      <c r="X65" s="92">
        <f t="shared" si="5"/>
        <v>-5713447.6889153244</v>
      </c>
      <c r="Y65" s="92">
        <f t="shared" si="1"/>
        <v>-5910065.768616599</v>
      </c>
      <c r="Z65" s="92">
        <f t="shared" si="6"/>
        <v>-6083296.9632746279</v>
      </c>
    </row>
    <row r="66" spans="1:26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201.41398240175434</v>
      </c>
      <c r="I66" s="97">
        <v>2.2653066029803259</v>
      </c>
      <c r="J66" s="98">
        <v>0.82260229899304671</v>
      </c>
      <c r="K66" s="99">
        <v>22</v>
      </c>
      <c r="M66" s="89">
        <f t="shared" si="0"/>
        <v>2.2653066029803259</v>
      </c>
      <c r="N66" s="100"/>
      <c r="U66" s="92">
        <f t="shared" si="2"/>
        <v>16580836.897805771</v>
      </c>
      <c r="V66" s="92">
        <f t="shared" si="3"/>
        <v>1002419.7795043692</v>
      </c>
      <c r="W66" s="92">
        <f t="shared" si="4"/>
        <v>-462661.35404915537</v>
      </c>
      <c r="X66" s="92">
        <f t="shared" si="5"/>
        <v>-934716.67142240913</v>
      </c>
      <c r="Y66" s="92">
        <f t="shared" si="1"/>
        <v>-1537483.1086417306</v>
      </c>
      <c r="Z66" s="92">
        <f t="shared" si="6"/>
        <v>-2068553.0396364303</v>
      </c>
    </row>
    <row r="67" spans="1:26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256.83749754982028</v>
      </c>
      <c r="I67" s="97">
        <v>1.9154933824089599</v>
      </c>
      <c r="J67" s="98">
        <v>0.84999641024913686</v>
      </c>
      <c r="K67" s="99">
        <v>32</v>
      </c>
      <c r="M67" s="89">
        <f t="shared" si="0"/>
        <v>1.9154933824089599</v>
      </c>
      <c r="N67" s="100"/>
      <c r="U67" s="92">
        <f t="shared" si="2"/>
        <v>17881804.416843519</v>
      </c>
      <c r="V67" s="92">
        <f t="shared" si="3"/>
        <v>1622534.205880932</v>
      </c>
      <c r="W67" s="92">
        <f t="shared" si="4"/>
        <v>93421.854444069715</v>
      </c>
      <c r="X67" s="92">
        <f t="shared" si="5"/>
        <v>-399264.59125884989</v>
      </c>
      <c r="Y67" s="92">
        <f t="shared" si="1"/>
        <v>-1028374.8726451766</v>
      </c>
      <c r="Z67" s="92">
        <f t="shared" si="6"/>
        <v>-1582655.1594925462</v>
      </c>
    </row>
    <row r="68" spans="1:26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96.12670085075051</v>
      </c>
      <c r="I68" s="97">
        <v>0.36047371411998885</v>
      </c>
      <c r="J68" s="98">
        <v>0.97177105824253884</v>
      </c>
      <c r="K68" s="99">
        <v>267</v>
      </c>
      <c r="M68" s="89">
        <f t="shared" si="0"/>
        <v>0.36047371411998885</v>
      </c>
      <c r="N68" s="100"/>
      <c r="U68" s="92">
        <f t="shared" si="2"/>
        <v>6790521.3826461174</v>
      </c>
      <c r="V68" s="92">
        <f t="shared" si="3"/>
        <v>1389872.2851376552</v>
      </c>
      <c r="W68" s="92">
        <f t="shared" si="4"/>
        <v>881965.15685777972</v>
      </c>
      <c r="X68" s="92">
        <f t="shared" si="5"/>
        <v>718315.33901133668</v>
      </c>
      <c r="Y68" s="92">
        <f t="shared" si="1"/>
        <v>509351.23242360249</v>
      </c>
      <c r="Z68" s="92">
        <f t="shared" si="6"/>
        <v>325242.51831227221</v>
      </c>
    </row>
    <row r="69" spans="1:26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231.66797902371869</v>
      </c>
      <c r="I69" s="97">
        <v>1.668071134301184</v>
      </c>
      <c r="J69" s="98">
        <v>0.86937221480227989</v>
      </c>
      <c r="K69" s="99">
        <v>52</v>
      </c>
      <c r="M69" s="89">
        <f t="shared" ref="M69:M132" si="7">I69</f>
        <v>1.668071134301184</v>
      </c>
      <c r="N69" s="100"/>
      <c r="U69" s="92">
        <f t="shared" si="2"/>
        <v>12282909.316544961</v>
      </c>
      <c r="V69" s="92">
        <f t="shared" si="3"/>
        <v>1363420.9673663371</v>
      </c>
      <c r="W69" s="92">
        <f t="shared" si="4"/>
        <v>336491.4502689371</v>
      </c>
      <c r="X69" s="92">
        <f t="shared" si="5"/>
        <v>5610.4307737358158</v>
      </c>
      <c r="Y69" s="92">
        <f t="shared" si="1"/>
        <v>-416890.84381082538</v>
      </c>
      <c r="Z69" s="92">
        <f t="shared" si="6"/>
        <v>-789137.38722139329</v>
      </c>
    </row>
    <row r="70" spans="1:26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255.72835327068177</v>
      </c>
      <c r="I70" s="97">
        <v>1.2953255587462627</v>
      </c>
      <c r="J70" s="98">
        <v>0.89856217437638852</v>
      </c>
      <c r="K70" s="99">
        <v>99</v>
      </c>
      <c r="M70" s="89">
        <f t="shared" si="7"/>
        <v>1.2953255587462627</v>
      </c>
      <c r="N70" s="100"/>
      <c r="U70" s="92">
        <f t="shared" si="2"/>
        <v>9120445.1078033615</v>
      </c>
      <c r="V70" s="92">
        <f t="shared" si="3"/>
        <v>1275774.7113310609</v>
      </c>
      <c r="W70" s="92">
        <f t="shared" si="4"/>
        <v>538018.20439330279</v>
      </c>
      <c r="X70" s="92">
        <f t="shared" si="5"/>
        <v>300309.94779867685</v>
      </c>
      <c r="Y70" s="92">
        <f t="shared" ref="Y70:Y133" si="8">((((($R$5-$M70)))/0.003)*G70*1000)+(((((($R$5/$O$2)-($M70/$O$2))))/0.003)*G70*1000)*$O$3</f>
        <v>-3219.2227283134262</v>
      </c>
      <c r="Z70" s="92">
        <f t="shared" si="6"/>
        <v>-270644.88828174386</v>
      </c>
    </row>
    <row r="71" spans="1:26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473.87710351937619</v>
      </c>
      <c r="I71" s="97">
        <v>3.0247241689421926</v>
      </c>
      <c r="J71" s="98">
        <v>0.76313179282461452</v>
      </c>
      <c r="K71" s="99">
        <v>8</v>
      </c>
      <c r="M71" s="89">
        <f t="shared" si="7"/>
        <v>3.0247241689421926</v>
      </c>
      <c r="N71" s="100"/>
      <c r="U71" s="92">
        <f t="shared" ref="U71:U134" si="9">((((($N$5-$M71)))/0.003)*G71*1000)+(((((($N$5/$O$2)-($M71/$O$2))))/0.003)*G71*1000)*$O$3</f>
        <v>16212960.723164588</v>
      </c>
      <c r="V71" s="92">
        <f t="shared" ref="V71:V134" si="10">((((($O$5-$M71)))/0.003)*G71*1000)+(((((($O$5/$O$2)-($M71/$O$2))))/0.003)*G71*1000)*$O$3</f>
        <v>-206904.31964598552</v>
      </c>
      <c r="W71" s="92">
        <f t="shared" ref="W71:W134" si="11">((((($P$5-$M71)))/0.003)*G71*1000)+(((((($P$5/$O$2)-($M71/$O$2))))/0.003)*G71*1000)*$O$3</f>
        <v>-1751119.903747627</v>
      </c>
      <c r="X71" s="92">
        <f t="shared" ref="X71:X134" si="12">((((($Q$5-$M71)))/0.003)*G71*1000)+(((((($Q$5/$O$2)-($M71/$O$2))))/0.003)*G71*1000)*$O$3</f>
        <v>-2248672.6746837725</v>
      </c>
      <c r="Y71" s="92">
        <f t="shared" si="8"/>
        <v>-2883996.7564770179</v>
      </c>
      <c r="Z71" s="92">
        <f t="shared" ref="Z71:Z134" si="13">((((($S$5-$M71)))/0.003)*G71*1000)+(((((($S$5/$O$2)-($M71/$O$2))))/0.003)*G71*1000)*$O$3</f>
        <v>-3443751.7385787219</v>
      </c>
    </row>
    <row r="72" spans="1:26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179.84926540468919</v>
      </c>
      <c r="I72" s="97">
        <v>1.1732077880665566</v>
      </c>
      <c r="J72" s="98">
        <v>0.90812530006638237</v>
      </c>
      <c r="K72" s="99">
        <v>114</v>
      </c>
      <c r="M72" s="89">
        <f t="shared" si="7"/>
        <v>1.1732077880665566</v>
      </c>
      <c r="N72" s="100"/>
      <c r="U72" s="92">
        <f t="shared" si="9"/>
        <v>11599260.16191747</v>
      </c>
      <c r="V72" s="92">
        <f t="shared" si="10"/>
        <v>1727574.5892204503</v>
      </c>
      <c r="W72" s="92">
        <f t="shared" si="11"/>
        <v>799186.28255865746</v>
      </c>
      <c r="X72" s="92">
        <f t="shared" si="12"/>
        <v>500055.6564725223</v>
      </c>
      <c r="Y72" s="92">
        <f t="shared" si="8"/>
        <v>118096.39213792118</v>
      </c>
      <c r="Z72" s="92">
        <f t="shared" si="13"/>
        <v>-218430.44085685498</v>
      </c>
    </row>
    <row r="73" spans="1:26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112.42808783999207</v>
      </c>
      <c r="I73" s="97">
        <v>0.8110973421870854</v>
      </c>
      <c r="J73" s="98">
        <v>0.93648241540128119</v>
      </c>
      <c r="K73" s="99">
        <v>176</v>
      </c>
      <c r="M73" s="89">
        <f t="shared" si="7"/>
        <v>0.8110973421870854</v>
      </c>
      <c r="N73" s="100"/>
      <c r="U73" s="92">
        <f t="shared" si="9"/>
        <v>24248997.53649839</v>
      </c>
      <c r="V73" s="92">
        <f t="shared" si="10"/>
        <v>4236515.1717709815</v>
      </c>
      <c r="W73" s="92">
        <f t="shared" si="11"/>
        <v>2354429.8401560038</v>
      </c>
      <c r="X73" s="92">
        <f t="shared" si="12"/>
        <v>1748014.0122597425</v>
      </c>
      <c r="Y73" s="92">
        <f t="shared" si="8"/>
        <v>973682.92308060511</v>
      </c>
      <c r="Z73" s="92">
        <f t="shared" si="13"/>
        <v>291455.22640513867</v>
      </c>
    </row>
    <row r="74" spans="1:26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185.44397196735602</v>
      </c>
      <c r="I74" s="97">
        <v>1.2727508727918773</v>
      </c>
      <c r="J74" s="98">
        <v>0.90033001338943563</v>
      </c>
      <c r="K74" s="99">
        <v>101</v>
      </c>
      <c r="M74" s="89">
        <f t="shared" si="7"/>
        <v>1.2727508727918773</v>
      </c>
      <c r="N74" s="100"/>
      <c r="U74" s="92">
        <f t="shared" si="9"/>
        <v>17857207.146175846</v>
      </c>
      <c r="V74" s="92">
        <f t="shared" si="10"/>
        <v>2528038.2864853004</v>
      </c>
      <c r="W74" s="92">
        <f t="shared" si="11"/>
        <v>1086397.8477397757</v>
      </c>
      <c r="X74" s="92">
        <f t="shared" si="12"/>
        <v>621895.22104939306</v>
      </c>
      <c r="Y74" s="92">
        <f t="shared" si="8"/>
        <v>28772.798602887346</v>
      </c>
      <c r="Z74" s="92">
        <f t="shared" si="13"/>
        <v>-493800.23219355586</v>
      </c>
    </row>
    <row r="75" spans="1:26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260.01983606801736</v>
      </c>
      <c r="I75" s="97">
        <v>1.8802619352337981</v>
      </c>
      <c r="J75" s="98">
        <v>0.8527554088428807</v>
      </c>
      <c r="K75" s="99">
        <v>38</v>
      </c>
      <c r="M75" s="89">
        <f t="shared" si="7"/>
        <v>1.8802619352337981</v>
      </c>
      <c r="N75" s="100"/>
      <c r="U75" s="92">
        <f t="shared" si="9"/>
        <v>23514388.626539651</v>
      </c>
      <c r="V75" s="92">
        <f t="shared" si="10"/>
        <v>2202790.9643691671</v>
      </c>
      <c r="W75" s="92">
        <f t="shared" si="11"/>
        <v>198529.59277907174</v>
      </c>
      <c r="X75" s="92">
        <f t="shared" si="12"/>
        <v>-447251.87023800716</v>
      </c>
      <c r="Y75" s="92">
        <f t="shared" si="8"/>
        <v>-1271848.8557165153</v>
      </c>
      <c r="Z75" s="92">
        <f t="shared" si="13"/>
        <v>-1998363.533933691</v>
      </c>
    </row>
    <row r="76" spans="1:26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354.75688275244687</v>
      </c>
      <c r="I76" s="97">
        <v>1.8677757652751605</v>
      </c>
      <c r="J76" s="98">
        <v>0.85373320930579832</v>
      </c>
      <c r="K76" s="99">
        <v>40</v>
      </c>
      <c r="M76" s="89">
        <f t="shared" si="7"/>
        <v>1.8677757652751605</v>
      </c>
      <c r="N76" s="100"/>
      <c r="U76" s="92">
        <f t="shared" si="9"/>
        <v>33470890.847441372</v>
      </c>
      <c r="V76" s="92">
        <f t="shared" si="10"/>
        <v>3170244.2686687028</v>
      </c>
      <c r="W76" s="92">
        <f t="shared" si="11"/>
        <v>320602.65874669328</v>
      </c>
      <c r="X76" s="92">
        <f t="shared" si="12"/>
        <v>-597563.88081486453</v>
      </c>
      <c r="Y76" s="92">
        <f t="shared" si="8"/>
        <v>-1769968.7949362081</v>
      </c>
      <c r="Z76" s="92">
        <f t="shared" si="13"/>
        <v>-2802921.1267093187</v>
      </c>
    </row>
    <row r="77" spans="1:26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88.447487629034057</v>
      </c>
      <c r="I77" s="97">
        <v>0.47745470386811589</v>
      </c>
      <c r="J77" s="98">
        <v>0.9626101973614849</v>
      </c>
      <c r="K77" s="99">
        <v>245</v>
      </c>
      <c r="M77" s="89">
        <f t="shared" si="7"/>
        <v>0.47745470386811589</v>
      </c>
      <c r="N77" s="100"/>
      <c r="U77" s="92">
        <f t="shared" si="9"/>
        <v>12426955.312516961</v>
      </c>
      <c r="V77" s="92">
        <f t="shared" si="10"/>
        <v>2449470.4328152789</v>
      </c>
      <c r="W77" s="92">
        <f t="shared" si="11"/>
        <v>1511132.1699122025</v>
      </c>
      <c r="X77" s="92">
        <f t="shared" si="12"/>
        <v>1208795.625980455</v>
      </c>
      <c r="Y77" s="92">
        <f t="shared" si="8"/>
        <v>822742.73192345083</v>
      </c>
      <c r="Z77" s="92">
        <f t="shared" si="13"/>
        <v>482609.18906569108</v>
      </c>
    </row>
    <row r="78" spans="1:26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258.45453381747615</v>
      </c>
      <c r="I78" s="97">
        <v>1.4338833917099965</v>
      </c>
      <c r="J78" s="98">
        <v>0.88771161622592276</v>
      </c>
      <c r="K78" s="99">
        <v>84</v>
      </c>
      <c r="M78" s="89">
        <f t="shared" si="7"/>
        <v>1.4338833917099965</v>
      </c>
      <c r="N78" s="100"/>
      <c r="U78" s="92">
        <f t="shared" si="9"/>
        <v>10062158.296312731</v>
      </c>
      <c r="V78" s="92">
        <f t="shared" si="10"/>
        <v>1301715.8227957604</v>
      </c>
      <c r="W78" s="92">
        <f t="shared" si="11"/>
        <v>477835.00794374855</v>
      </c>
      <c r="X78" s="92">
        <f t="shared" si="12"/>
        <v>212377.1362766755</v>
      </c>
      <c r="Y78" s="92">
        <f t="shared" si="8"/>
        <v>-126585.45909658307</v>
      </c>
      <c r="Z78" s="92">
        <f t="shared" si="13"/>
        <v>-425229.89418672328</v>
      </c>
    </row>
    <row r="79" spans="1:26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178.69178578911846</v>
      </c>
      <c r="I79" s="97">
        <v>1.1180849601353449</v>
      </c>
      <c r="J79" s="98">
        <v>0.91244200621782945</v>
      </c>
      <c r="K79" s="99">
        <v>126</v>
      </c>
      <c r="M79" s="89">
        <f t="shared" si="7"/>
        <v>1.1180849601353449</v>
      </c>
      <c r="N79" s="100"/>
      <c r="U79" s="92">
        <f t="shared" si="9"/>
        <v>11303203.154127318</v>
      </c>
      <c r="V79" s="92">
        <f t="shared" si="10"/>
        <v>1728990.6568899995</v>
      </c>
      <c r="W79" s="92">
        <f t="shared" si="11"/>
        <v>828578.3754743241</v>
      </c>
      <c r="X79" s="92">
        <f t="shared" si="12"/>
        <v>538461.74265719426</v>
      </c>
      <c r="Y79" s="92">
        <f t="shared" si="8"/>
        <v>168012.42727965832</v>
      </c>
      <c r="Z79" s="92">
        <f t="shared" si="13"/>
        <v>-158373.51627445885</v>
      </c>
    </row>
    <row r="80" spans="1:26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172.04032069356998</v>
      </c>
      <c r="I80" s="97">
        <v>1.1523512840014292</v>
      </c>
      <c r="J80" s="98">
        <v>0.90975858708692436</v>
      </c>
      <c r="K80" s="99">
        <v>118</v>
      </c>
      <c r="M80" s="89">
        <f t="shared" si="7"/>
        <v>1.1523512840014292</v>
      </c>
      <c r="N80" s="100"/>
      <c r="U80" s="92">
        <f t="shared" si="9"/>
        <v>23408624.186567575</v>
      </c>
      <c r="V80" s="92">
        <f t="shared" si="10"/>
        <v>3522207.9375478914</v>
      </c>
      <c r="W80" s="92">
        <f t="shared" si="11"/>
        <v>1651978.5657715271</v>
      </c>
      <c r="X80" s="92">
        <f t="shared" si="12"/>
        <v>1049382.7781148162</v>
      </c>
      <c r="Y80" s="92">
        <f t="shared" si="8"/>
        <v>279929.4902451557</v>
      </c>
      <c r="Z80" s="92">
        <f t="shared" si="13"/>
        <v>-398000.59885816427</v>
      </c>
    </row>
    <row r="81" spans="1:26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286.25237775207279</v>
      </c>
      <c r="I81" s="97">
        <v>1.4610844333643358</v>
      </c>
      <c r="J81" s="98">
        <v>0.88558148415103022</v>
      </c>
      <c r="K81" s="99">
        <v>78</v>
      </c>
      <c r="M81" s="89">
        <f t="shared" si="7"/>
        <v>1.4610844333643358</v>
      </c>
      <c r="N81" s="100"/>
      <c r="U81" s="92">
        <f t="shared" si="9"/>
        <v>19182323.105799928</v>
      </c>
      <c r="V81" s="92">
        <f t="shared" si="10"/>
        <v>2441397.2093889145</v>
      </c>
      <c r="W81" s="92">
        <f t="shared" si="11"/>
        <v>866987.27397670213</v>
      </c>
      <c r="X81" s="92">
        <f t="shared" si="12"/>
        <v>359705.75576209056</v>
      </c>
      <c r="Y81" s="92">
        <f t="shared" si="8"/>
        <v>-288040.94287250115</v>
      </c>
      <c r="Z81" s="92">
        <f t="shared" si="13"/>
        <v>-858740.92433273362</v>
      </c>
    </row>
    <row r="82" spans="1:26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96.461167613857853</v>
      </c>
      <c r="I82" s="97">
        <v>0.76569383676410274</v>
      </c>
      <c r="J82" s="98">
        <v>0.94003799479574257</v>
      </c>
      <c r="K82" s="99">
        <v>187</v>
      </c>
      <c r="M82" s="89">
        <f t="shared" si="7"/>
        <v>0.76569383676410274</v>
      </c>
      <c r="N82" s="100"/>
      <c r="U82" s="92">
        <f t="shared" si="9"/>
        <v>12427083.547931042</v>
      </c>
      <c r="V82" s="92">
        <f t="shared" si="10"/>
        <v>2209913.7614139351</v>
      </c>
      <c r="W82" s="92">
        <f t="shared" si="11"/>
        <v>1249034.1945833706</v>
      </c>
      <c r="X82" s="92">
        <f t="shared" si="12"/>
        <v>939434.7475018918</v>
      </c>
      <c r="Y82" s="92">
        <f t="shared" si="8"/>
        <v>544107.86776076758</v>
      </c>
      <c r="Z82" s="92">
        <f t="shared" si="13"/>
        <v>195803.44040580167</v>
      </c>
    </row>
    <row r="83" spans="1:26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176.8992967282924</v>
      </c>
      <c r="I83" s="97">
        <v>2.0462212366698047</v>
      </c>
      <c r="J83" s="98">
        <v>0.83975902305707406</v>
      </c>
      <c r="K83" s="99">
        <v>29</v>
      </c>
      <c r="M83" s="89">
        <f t="shared" si="7"/>
        <v>2.0462212366698047</v>
      </c>
      <c r="N83" s="100"/>
      <c r="U83" s="92">
        <f t="shared" si="9"/>
        <v>12659605.127316779</v>
      </c>
      <c r="V83" s="92">
        <f t="shared" si="10"/>
        <v>1008361.5826975487</v>
      </c>
      <c r="W83" s="92">
        <f t="shared" si="11"/>
        <v>-87386.269605443464</v>
      </c>
      <c r="X83" s="92">
        <f t="shared" si="12"/>
        <v>-440440.84681193728</v>
      </c>
      <c r="Y83" s="92">
        <f t="shared" si="8"/>
        <v>-891255.49038148264</v>
      </c>
      <c r="Z83" s="92">
        <f t="shared" si="13"/>
        <v>-1288447.6478551838</v>
      </c>
    </row>
    <row r="84" spans="1:26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264.52612626473973</v>
      </c>
      <c r="I84" s="97">
        <v>1.5999931818886093</v>
      </c>
      <c r="J84" s="98">
        <v>0.87470344556431578</v>
      </c>
      <c r="K84" s="99">
        <v>60</v>
      </c>
      <c r="M84" s="89">
        <f t="shared" si="7"/>
        <v>1.5999931818886093</v>
      </c>
      <c r="N84" s="100"/>
      <c r="U84" s="92">
        <f t="shared" si="9"/>
        <v>15050356.789337277</v>
      </c>
      <c r="V84" s="92">
        <f t="shared" si="10"/>
        <v>1752159.9194289937</v>
      </c>
      <c r="W84" s="92">
        <f t="shared" si="11"/>
        <v>501523.40119796229</v>
      </c>
      <c r="X84" s="92">
        <f t="shared" si="12"/>
        <v>98563.042886473326</v>
      </c>
      <c r="Y84" s="92">
        <f t="shared" si="8"/>
        <v>-415976.18711648742</v>
      </c>
      <c r="Z84" s="92">
        <f t="shared" si="13"/>
        <v>-869313.16226779576</v>
      </c>
    </row>
    <row r="85" spans="1:26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573.65556198803142</v>
      </c>
      <c r="I85" s="97">
        <v>5.962046788478176</v>
      </c>
      <c r="J85" s="98">
        <v>0.5331080604363102</v>
      </c>
      <c r="K85" s="99">
        <v>2</v>
      </c>
      <c r="M85" s="89">
        <f t="shared" si="7"/>
        <v>5.962046788478176</v>
      </c>
      <c r="N85" s="100"/>
      <c r="U85" s="92">
        <f t="shared" si="9"/>
        <v>19882324.26234448</v>
      </c>
      <c r="V85" s="92">
        <f t="shared" si="10"/>
        <v>-8941971.3570062183</v>
      </c>
      <c r="W85" s="92">
        <f t="shared" si="11"/>
        <v>-11652768.697916346</v>
      </c>
      <c r="X85" s="92">
        <f t="shared" si="12"/>
        <v>-12526199.028695464</v>
      </c>
      <c r="Y85" s="92">
        <f t="shared" si="8"/>
        <v>-13641480.372357866</v>
      </c>
      <c r="Z85" s="92">
        <f t="shared" si="13"/>
        <v>-14624103.739628986</v>
      </c>
    </row>
    <row r="86" spans="1:26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149.84847616729837</v>
      </c>
      <c r="I86" s="97">
        <v>0.70902229759012636</v>
      </c>
      <c r="J86" s="98">
        <v>0.94447598157808899</v>
      </c>
      <c r="K86" s="99">
        <v>200</v>
      </c>
      <c r="M86" s="89">
        <f t="shared" si="7"/>
        <v>0.70902229759012636</v>
      </c>
      <c r="N86" s="100"/>
      <c r="U86" s="92">
        <f t="shared" si="9"/>
        <v>4408729.9934867984</v>
      </c>
      <c r="V86" s="92">
        <f t="shared" si="10"/>
        <v>801038.57376216457</v>
      </c>
      <c r="W86" s="92">
        <f t="shared" si="11"/>
        <v>461751.17411280883</v>
      </c>
      <c r="X86" s="92">
        <f t="shared" si="12"/>
        <v>352431.34365826461</v>
      </c>
      <c r="Y86" s="92">
        <f t="shared" si="8"/>
        <v>212841.08316257957</v>
      </c>
      <c r="Z86" s="92">
        <f t="shared" si="13"/>
        <v>89854.490957874485</v>
      </c>
    </row>
    <row r="87" spans="1:26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180.16825952013039</v>
      </c>
      <c r="I87" s="97">
        <v>1.1804289377480472</v>
      </c>
      <c r="J87" s="98">
        <v>0.90755980692278848</v>
      </c>
      <c r="K87" s="99">
        <v>113</v>
      </c>
      <c r="M87" s="89">
        <f t="shared" si="7"/>
        <v>1.1804289377480472</v>
      </c>
      <c r="N87" s="100"/>
      <c r="U87" s="92">
        <f t="shared" si="9"/>
        <v>27702352.853269875</v>
      </c>
      <c r="V87" s="92">
        <f t="shared" si="10"/>
        <v>4111252.2630281737</v>
      </c>
      <c r="W87" s="92">
        <f t="shared" si="11"/>
        <v>1892613.7369148657</v>
      </c>
      <c r="X87" s="92">
        <f t="shared" si="12"/>
        <v>1177759.0509899356</v>
      </c>
      <c r="Y87" s="92">
        <f t="shared" si="8"/>
        <v>264962.61314406683</v>
      </c>
      <c r="Z87" s="92">
        <f t="shared" si="13"/>
        <v>-539260.56738884258</v>
      </c>
    </row>
    <row r="88" spans="1:26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70.798181735067828</v>
      </c>
      <c r="I88" s="97">
        <v>0.24011883143459156</v>
      </c>
      <c r="J88" s="98">
        <v>0.98119613097453073</v>
      </c>
      <c r="K88" s="99">
        <v>281</v>
      </c>
      <c r="M88" s="89">
        <f t="shared" si="7"/>
        <v>0.24011883143459156</v>
      </c>
      <c r="N88" s="100"/>
      <c r="U88" s="92">
        <f t="shared" si="9"/>
        <v>7400717.5672834059</v>
      </c>
      <c r="V88" s="92">
        <f t="shared" si="10"/>
        <v>1571304.8604466217</v>
      </c>
      <c r="W88" s="92">
        <f t="shared" si="11"/>
        <v>1023074.4136928003</v>
      </c>
      <c r="X88" s="92">
        <f t="shared" si="12"/>
        <v>846432.25264854915</v>
      </c>
      <c r="Y88" s="92">
        <f t="shared" si="8"/>
        <v>620878.25048660336</v>
      </c>
      <c r="Z88" s="92">
        <f t="shared" si="13"/>
        <v>422152.93838011945</v>
      </c>
    </row>
    <row r="89" spans="1:26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106.2261397255147</v>
      </c>
      <c r="I89" s="97">
        <v>0.80994980366298541</v>
      </c>
      <c r="J89" s="98">
        <v>0.93657227992369274</v>
      </c>
      <c r="K89" s="99">
        <v>177</v>
      </c>
      <c r="M89" s="89">
        <f t="shared" si="7"/>
        <v>0.80994980366298541</v>
      </c>
      <c r="N89" s="100"/>
      <c r="U89" s="92">
        <f t="shared" si="9"/>
        <v>19929135.386233144</v>
      </c>
      <c r="V89" s="92">
        <f t="shared" si="10"/>
        <v>3483375.0282674432</v>
      </c>
      <c r="W89" s="92">
        <f t="shared" si="11"/>
        <v>1936724.1044651694</v>
      </c>
      <c r="X89" s="92">
        <f t="shared" si="12"/>
        <v>1438386.6568111521</v>
      </c>
      <c r="Y89" s="92">
        <f t="shared" si="8"/>
        <v>802060.62297501357</v>
      </c>
      <c r="Z89" s="92">
        <f t="shared" si="13"/>
        <v>241422.86676807827</v>
      </c>
    </row>
    <row r="90" spans="1:26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163.02813682767712</v>
      </c>
      <c r="I90" s="97">
        <v>1.291275492492937</v>
      </c>
      <c r="J90" s="98">
        <v>0.89887933781965934</v>
      </c>
      <c r="K90" s="99">
        <v>100</v>
      </c>
      <c r="M90" s="89">
        <f t="shared" si="7"/>
        <v>1.291275492492937</v>
      </c>
      <c r="N90" s="100"/>
      <c r="U90" s="92">
        <f t="shared" si="9"/>
        <v>24365636.827045236</v>
      </c>
      <c r="V90" s="92">
        <f t="shared" si="10"/>
        <v>3415678.2376350896</v>
      </c>
      <c r="W90" s="92">
        <f t="shared" si="11"/>
        <v>1445427.419147627</v>
      </c>
      <c r="X90" s="92">
        <f t="shared" si="12"/>
        <v>810604.29971385724</v>
      </c>
      <c r="Y90" s="92">
        <f t="shared" si="8"/>
        <v>0</v>
      </c>
      <c r="Z90" s="92">
        <f t="shared" si="13"/>
        <v>-714186.3629616932</v>
      </c>
    </row>
    <row r="91" spans="1:26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211.11802503589544</v>
      </c>
      <c r="I91" s="97">
        <v>1.1015011973259448</v>
      </c>
      <c r="J91" s="98">
        <v>0.91374069196419228</v>
      </c>
      <c r="K91" s="99">
        <v>128</v>
      </c>
      <c r="M91" s="89">
        <f t="shared" si="7"/>
        <v>1.1015011973259448</v>
      </c>
      <c r="N91" s="100"/>
      <c r="U91" s="92">
        <f t="shared" si="9"/>
        <v>13722070.48140263</v>
      </c>
      <c r="V91" s="92">
        <f t="shared" si="10"/>
        <v>2115511.5863190712</v>
      </c>
      <c r="W91" s="92">
        <f t="shared" si="11"/>
        <v>1023966.1273977056</v>
      </c>
      <c r="X91" s="92">
        <f t="shared" si="12"/>
        <v>672265.57905422745</v>
      </c>
      <c r="Y91" s="92">
        <f t="shared" si="8"/>
        <v>223179.89207856907</v>
      </c>
      <c r="Z91" s="92">
        <f t="shared" si="13"/>
        <v>-172488.96084081038</v>
      </c>
    </row>
    <row r="92" spans="1:26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209.57807261179659</v>
      </c>
      <c r="I92" s="97">
        <v>1.6185833250496773</v>
      </c>
      <c r="J92" s="98">
        <v>0.87324763880781542</v>
      </c>
      <c r="K92" s="99">
        <v>58</v>
      </c>
      <c r="M92" s="89">
        <f t="shared" si="7"/>
        <v>1.6185833250496773</v>
      </c>
      <c r="N92" s="100"/>
      <c r="U92" s="92">
        <f t="shared" si="9"/>
        <v>24134677.827803485</v>
      </c>
      <c r="V92" s="92">
        <f t="shared" si="10"/>
        <v>2774203.8342770576</v>
      </c>
      <c r="W92" s="92">
        <f t="shared" si="11"/>
        <v>765345.86019499425</v>
      </c>
      <c r="X92" s="92">
        <f t="shared" si="12"/>
        <v>118083.35247773422</v>
      </c>
      <c r="Y92" s="92">
        <f t="shared" si="8"/>
        <v>-708404.77584873128</v>
      </c>
      <c r="Z92" s="92">
        <f t="shared" si="13"/>
        <v>-1436585.6535085947</v>
      </c>
    </row>
    <row r="93" spans="1:26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225.4306960461704</v>
      </c>
      <c r="I93" s="97">
        <v>1.9151207131164871</v>
      </c>
      <c r="J93" s="98">
        <v>0.85002559423493085</v>
      </c>
      <c r="K93" s="99">
        <v>33</v>
      </c>
      <c r="M93" s="89">
        <f t="shared" si="7"/>
        <v>1.9151207131164871</v>
      </c>
      <c r="N93" s="100"/>
      <c r="U93" s="92">
        <f t="shared" si="9"/>
        <v>21029826.211442158</v>
      </c>
      <c r="V93" s="92">
        <f t="shared" si="10"/>
        <v>1908831.5177231019</v>
      </c>
      <c r="W93" s="92">
        <f t="shared" si="11"/>
        <v>110586.65318969263</v>
      </c>
      <c r="X93" s="92">
        <f t="shared" si="12"/>
        <v>-468815.42277808872</v>
      </c>
      <c r="Y93" s="92">
        <f t="shared" si="8"/>
        <v>-1208652.7092044821</v>
      </c>
      <c r="Z93" s="92">
        <f t="shared" si="13"/>
        <v>-1860489.4943817044</v>
      </c>
    </row>
    <row r="94" spans="1:26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64.508463165888088</v>
      </c>
      <c r="I94" s="97">
        <v>0.22767458710613905</v>
      </c>
      <c r="J94" s="98">
        <v>0.98217064821282951</v>
      </c>
      <c r="K94" s="99">
        <v>283</v>
      </c>
      <c r="M94" s="89">
        <f t="shared" si="7"/>
        <v>0.22767458710613905</v>
      </c>
      <c r="N94" s="100"/>
      <c r="U94" s="92">
        <f t="shared" si="9"/>
        <v>8441627.6886843406</v>
      </c>
      <c r="V94" s="92">
        <f t="shared" si="10"/>
        <v>1798906.2234727135</v>
      </c>
      <c r="W94" s="92">
        <f t="shared" si="11"/>
        <v>1174187.6901180407</v>
      </c>
      <c r="X94" s="92">
        <f t="shared" si="12"/>
        <v>972900.74513062183</v>
      </c>
      <c r="Y94" s="92">
        <f t="shared" si="8"/>
        <v>715877.87043033913</v>
      </c>
      <c r="Z94" s="92">
        <f t="shared" si="13"/>
        <v>489426.77444558888</v>
      </c>
    </row>
    <row r="95" spans="1:26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152.59895101752031</v>
      </c>
      <c r="I95" s="97">
        <v>1.2537036426401937</v>
      </c>
      <c r="J95" s="98">
        <v>0.90182161493909496</v>
      </c>
      <c r="K95" s="99">
        <v>105</v>
      </c>
      <c r="M95" s="89">
        <f t="shared" si="7"/>
        <v>1.2537036426401937</v>
      </c>
      <c r="N95" s="100"/>
      <c r="U95" s="92">
        <f t="shared" si="9"/>
        <v>13800392.175470702</v>
      </c>
      <c r="V95" s="92">
        <f t="shared" si="10"/>
        <v>1973310.7262270688</v>
      </c>
      <c r="W95" s="92">
        <f t="shared" si="11"/>
        <v>861026.09777586628</v>
      </c>
      <c r="X95" s="92">
        <f t="shared" si="12"/>
        <v>502643.30158259184</v>
      </c>
      <c r="Y95" s="92">
        <f t="shared" si="8"/>
        <v>45025.066448275342</v>
      </c>
      <c r="Z95" s="92">
        <f t="shared" si="13"/>
        <v>-358161.42428573058</v>
      </c>
    </row>
    <row r="96" spans="1:26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249.7301824580853</v>
      </c>
      <c r="I96" s="97">
        <v>1.8771044797176681</v>
      </c>
      <c r="J96" s="98">
        <v>0.85300267133214225</v>
      </c>
      <c r="K96" s="99">
        <v>39</v>
      </c>
      <c r="M96" s="89">
        <f t="shared" si="7"/>
        <v>1.8771044797176681</v>
      </c>
      <c r="N96" s="100"/>
      <c r="U96" s="92">
        <f t="shared" si="9"/>
        <v>12055953.821347641</v>
      </c>
      <c r="V96" s="92">
        <f t="shared" si="10"/>
        <v>1132550.1217914047</v>
      </c>
      <c r="W96" s="92">
        <f t="shared" si="11"/>
        <v>105252.38333197993</v>
      </c>
      <c r="X96" s="92">
        <f t="shared" si="12"/>
        <v>-225747.27863832624</v>
      </c>
      <c r="Y96" s="92">
        <f t="shared" si="8"/>
        <v>-648400.04754863668</v>
      </c>
      <c r="Z96" s="92">
        <f t="shared" si="13"/>
        <v>-1020780.0656786879</v>
      </c>
    </row>
    <row r="97" spans="1:26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131.28909797055596</v>
      </c>
      <c r="I97" s="97">
        <v>0.79745440610133433</v>
      </c>
      <c r="J97" s="98">
        <v>0.93755080300647908</v>
      </c>
      <c r="K97" s="99">
        <v>180</v>
      </c>
      <c r="M97" s="89">
        <f t="shared" si="7"/>
        <v>0.79745440610133433</v>
      </c>
      <c r="N97" s="100"/>
      <c r="U97" s="92">
        <f t="shared" si="9"/>
        <v>11907957.589282677</v>
      </c>
      <c r="V97" s="92">
        <f t="shared" si="10"/>
        <v>2091624.8996492263</v>
      </c>
      <c r="W97" s="92">
        <f t="shared" si="11"/>
        <v>1168442.2864830173</v>
      </c>
      <c r="X97" s="92">
        <f t="shared" si="12"/>
        <v>870988.95678608958</v>
      </c>
      <c r="Y97" s="92">
        <f t="shared" si="8"/>
        <v>491171.42866645032</v>
      </c>
      <c r="Z97" s="92">
        <f t="shared" si="13"/>
        <v>156531.58146526897</v>
      </c>
    </row>
    <row r="98" spans="1:26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80.672436186625148</v>
      </c>
      <c r="I98" s="97">
        <v>0.32099964464996938</v>
      </c>
      <c r="J98" s="98">
        <v>0.97486229947414849</v>
      </c>
      <c r="K98" s="99">
        <v>270</v>
      </c>
      <c r="M98" s="89">
        <f t="shared" si="7"/>
        <v>0.32099964464996938</v>
      </c>
      <c r="N98" s="100"/>
      <c r="U98" s="92">
        <f t="shared" si="9"/>
        <v>16943261.218388237</v>
      </c>
      <c r="V98" s="92">
        <f t="shared" si="10"/>
        <v>3510647.3471374549</v>
      </c>
      <c r="W98" s="92">
        <f t="shared" si="11"/>
        <v>2247369.5052597248</v>
      </c>
      <c r="X98" s="92">
        <f t="shared" si="12"/>
        <v>1840336.0591789684</v>
      </c>
      <c r="Y98" s="92">
        <f t="shared" si="8"/>
        <v>1320595.9120105698</v>
      </c>
      <c r="Z98" s="92">
        <f t="shared" si="13"/>
        <v>862676.6466891251</v>
      </c>
    </row>
    <row r="99" spans="1:26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57.261716517702283</v>
      </c>
      <c r="I99" s="97">
        <v>0.37907266620540214</v>
      </c>
      <c r="J99" s="98">
        <v>0.97031456165318086</v>
      </c>
      <c r="K99" s="99">
        <v>264</v>
      </c>
      <c r="M99" s="89">
        <f t="shared" si="7"/>
        <v>0.37907266620540214</v>
      </c>
      <c r="N99" s="100"/>
      <c r="U99" s="92">
        <f t="shared" si="9"/>
        <v>12771620.852819126</v>
      </c>
      <c r="V99" s="92">
        <f t="shared" si="10"/>
        <v>2598826.4312654352</v>
      </c>
      <c r="W99" s="92">
        <f t="shared" si="11"/>
        <v>1642120.1709722895</v>
      </c>
      <c r="X99" s="92">
        <f t="shared" si="12"/>
        <v>1333865.3808500059</v>
      </c>
      <c r="Y99" s="92">
        <f t="shared" si="8"/>
        <v>940255.49073858385</v>
      </c>
      <c r="Z99" s="92">
        <f t="shared" si="13"/>
        <v>593463.82439329068</v>
      </c>
    </row>
    <row r="100" spans="1:26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263.76452790176211</v>
      </c>
      <c r="I100" s="97">
        <v>3.9612824766997705</v>
      </c>
      <c r="J100" s="98">
        <v>0.68978927466986573</v>
      </c>
      <c r="K100" s="99">
        <v>5</v>
      </c>
      <c r="M100" s="89">
        <f t="shared" si="7"/>
        <v>3.9612824766997705</v>
      </c>
      <c r="N100" s="100"/>
      <c r="U100" s="92">
        <f t="shared" si="9"/>
        <v>7840278.6584170032</v>
      </c>
      <c r="V100" s="92">
        <f t="shared" si="10"/>
        <v>-944318.71136767138</v>
      </c>
      <c r="W100" s="92">
        <f t="shared" si="11"/>
        <v>-1770471.1872322252</v>
      </c>
      <c r="X100" s="92">
        <f t="shared" si="12"/>
        <v>-2036660.9976538699</v>
      </c>
      <c r="Y100" s="92">
        <f t="shared" si="8"/>
        <v>-2376558.2040761281</v>
      </c>
      <c r="Z100" s="92">
        <f t="shared" si="13"/>
        <v>-2676026.0822026599</v>
      </c>
    </row>
    <row r="101" spans="1:26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107.87222138176367</v>
      </c>
      <c r="I101" s="97">
        <v>0.5289464534070023</v>
      </c>
      <c r="J101" s="98">
        <v>0.95857784342890617</v>
      </c>
      <c r="K101" s="99">
        <v>234</v>
      </c>
      <c r="M101" s="89">
        <f t="shared" si="7"/>
        <v>0.5289464534070023</v>
      </c>
      <c r="N101" s="100"/>
      <c r="U101" s="92">
        <f t="shared" si="9"/>
        <v>17726295.706507463</v>
      </c>
      <c r="V101" s="92">
        <f t="shared" si="10"/>
        <v>3434151.0541674043</v>
      </c>
      <c r="W101" s="92">
        <f t="shared" si="11"/>
        <v>2090038.1491687207</v>
      </c>
      <c r="X101" s="92">
        <f t="shared" si="12"/>
        <v>1656959.3049850655</v>
      </c>
      <c r="Y101" s="92">
        <f t="shared" si="8"/>
        <v>1103961.8440175089</v>
      </c>
      <c r="Z101" s="92">
        <f t="shared" si="13"/>
        <v>616741.08104489115</v>
      </c>
    </row>
    <row r="102" spans="1:26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165.66321375474857</v>
      </c>
      <c r="I102" s="97">
        <v>1.1545122812315411</v>
      </c>
      <c r="J102" s="98">
        <v>0.90958935792386097</v>
      </c>
      <c r="K102" s="99">
        <v>117</v>
      </c>
      <c r="M102" s="89">
        <f t="shared" si="7"/>
        <v>1.1545122812315411</v>
      </c>
      <c r="N102" s="100"/>
      <c r="U102" s="92">
        <f t="shared" si="9"/>
        <v>13117597.432503412</v>
      </c>
      <c r="V102" s="92">
        <f t="shared" si="10"/>
        <v>1971682.4037494659</v>
      </c>
      <c r="W102" s="92">
        <f t="shared" si="11"/>
        <v>923458.46027615038</v>
      </c>
      <c r="X102" s="92">
        <f t="shared" si="12"/>
        <v>585716.28683462599</v>
      </c>
      <c r="Y102" s="92">
        <f t="shared" si="8"/>
        <v>154454.01927481068</v>
      </c>
      <c r="Z102" s="92">
        <f t="shared" si="13"/>
        <v>-225511.4342268318</v>
      </c>
    </row>
    <row r="103" spans="1:26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133.55677104878978</v>
      </c>
      <c r="I103" s="97">
        <v>0.5003416812177478</v>
      </c>
      <c r="J103" s="98">
        <v>0.9608179025968463</v>
      </c>
      <c r="K103" s="99">
        <v>237</v>
      </c>
      <c r="M103" s="89">
        <f t="shared" si="7"/>
        <v>0.5003416812177478</v>
      </c>
      <c r="N103" s="100"/>
      <c r="U103" s="92">
        <f t="shared" si="9"/>
        <v>15642956.615407193</v>
      </c>
      <c r="V103" s="92">
        <f t="shared" si="10"/>
        <v>3059946.2596013276</v>
      </c>
      <c r="W103" s="92">
        <f t="shared" si="11"/>
        <v>1876569.8654783103</v>
      </c>
      <c r="X103" s="92">
        <f t="shared" si="12"/>
        <v>1495281.002693736</v>
      </c>
      <c r="Y103" s="92">
        <f t="shared" si="8"/>
        <v>1008414.0595334724</v>
      </c>
      <c r="Z103" s="92">
        <f t="shared" si="13"/>
        <v>579457.87029952824</v>
      </c>
    </row>
    <row r="104" spans="1:26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151.35503129815618</v>
      </c>
      <c r="I104" s="97">
        <v>0.73940233612038819</v>
      </c>
      <c r="J104" s="98">
        <v>0.94209690009539659</v>
      </c>
      <c r="K104" s="99">
        <v>194</v>
      </c>
      <c r="M104" s="89">
        <f t="shared" si="7"/>
        <v>0.73940233612038819</v>
      </c>
      <c r="N104" s="100"/>
      <c r="U104" s="92">
        <f t="shared" si="9"/>
        <v>14282974.06852168</v>
      </c>
      <c r="V104" s="92">
        <f t="shared" si="10"/>
        <v>2565611.3857808062</v>
      </c>
      <c r="W104" s="92">
        <f t="shared" si="11"/>
        <v>1463645.3213774951</v>
      </c>
      <c r="X104" s="92">
        <f t="shared" si="12"/>
        <v>1108587.2100190115</v>
      </c>
      <c r="Y104" s="92">
        <f t="shared" si="8"/>
        <v>655214.25792460481</v>
      </c>
      <c r="Z104" s="92">
        <f t="shared" si="13"/>
        <v>255768.09185342933</v>
      </c>
    </row>
    <row r="105" spans="1:26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42.638726566628215</v>
      </c>
      <c r="I105" s="97">
        <v>0.52494256804153128</v>
      </c>
      <c r="J105" s="98">
        <v>0.9588913904154357</v>
      </c>
      <c r="K105" s="99">
        <v>235</v>
      </c>
      <c r="M105" s="89">
        <f t="shared" si="7"/>
        <v>0.52494256804153128</v>
      </c>
      <c r="N105" s="100"/>
      <c r="U105" s="92">
        <f t="shared" si="9"/>
        <v>11190983.059985876</v>
      </c>
      <c r="V105" s="92">
        <f t="shared" si="10"/>
        <v>2171002.1410184326</v>
      </c>
      <c r="W105" s="92">
        <f t="shared" si="11"/>
        <v>1322712.8848611363</v>
      </c>
      <c r="X105" s="92">
        <f t="shared" si="12"/>
        <v>1049390.5105101704</v>
      </c>
      <c r="Y105" s="92">
        <f t="shared" si="8"/>
        <v>700385.74827890424</v>
      </c>
      <c r="Z105" s="92">
        <f t="shared" si="13"/>
        <v>392893.61940388463</v>
      </c>
    </row>
    <row r="106" spans="1:26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59.508805385889147</v>
      </c>
      <c r="I106" s="97">
        <v>0.37838010602351957</v>
      </c>
      <c r="J106" s="98">
        <v>0.97036879651212382</v>
      </c>
      <c r="K106" s="99">
        <v>265</v>
      </c>
      <c r="M106" s="89">
        <f t="shared" si="7"/>
        <v>0.37838010602351957</v>
      </c>
      <c r="N106" s="100"/>
      <c r="U106" s="92">
        <f t="shared" si="9"/>
        <v>24865770.952871691</v>
      </c>
      <c r="V106" s="92">
        <f t="shared" si="10"/>
        <v>5060905.0642748065</v>
      </c>
      <c r="W106" s="92">
        <f t="shared" si="11"/>
        <v>3198345.1427116832</v>
      </c>
      <c r="X106" s="92">
        <f t="shared" si="12"/>
        <v>2598220.4842447327</v>
      </c>
      <c r="Y106" s="92">
        <f t="shared" si="8"/>
        <v>1831922.576015553</v>
      </c>
      <c r="Z106" s="92">
        <f t="shared" si="13"/>
        <v>1156772.5475534033</v>
      </c>
    </row>
    <row r="107" spans="1:26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94.358967771072955</v>
      </c>
      <c r="I107" s="97">
        <v>0.49087822326227148</v>
      </c>
      <c r="J107" s="98">
        <v>0.96155899242665954</v>
      </c>
      <c r="K107" s="99">
        <v>239</v>
      </c>
      <c r="M107" s="89">
        <f t="shared" si="7"/>
        <v>0.49087822326227148</v>
      </c>
      <c r="N107" s="100"/>
      <c r="U107" s="92">
        <f t="shared" si="9"/>
        <v>21118666.348517619</v>
      </c>
      <c r="V107" s="92">
        <f t="shared" si="10"/>
        <v>4144152.1091445554</v>
      </c>
      <c r="W107" s="92">
        <f t="shared" si="11"/>
        <v>2547774.2246337347</v>
      </c>
      <c r="X107" s="92">
        <f t="shared" si="12"/>
        <v>2033414.5406122715</v>
      </c>
      <c r="Y107" s="92">
        <f t="shared" si="8"/>
        <v>1376629.7470162993</v>
      </c>
      <c r="Z107" s="92">
        <f t="shared" si="13"/>
        <v>797966.71358255902</v>
      </c>
    </row>
    <row r="108" spans="1:26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96.230750470637432</v>
      </c>
      <c r="I108" s="97">
        <v>0.48012725075651397</v>
      </c>
      <c r="J108" s="98">
        <v>0.96240090839671022</v>
      </c>
      <c r="K108" s="99">
        <v>244</v>
      </c>
      <c r="M108" s="89">
        <f t="shared" si="7"/>
        <v>0.48012725075651397</v>
      </c>
      <c r="N108" s="100"/>
      <c r="U108" s="92">
        <f t="shared" si="9"/>
        <v>25939231.230179179</v>
      </c>
      <c r="V108" s="92">
        <f t="shared" si="10"/>
        <v>5108338.8075581035</v>
      </c>
      <c r="W108" s="92">
        <f t="shared" si="11"/>
        <v>3149285.6347160568</v>
      </c>
      <c r="X108" s="92">
        <f t="shared" si="12"/>
        <v>2518070.4439136237</v>
      </c>
      <c r="Y108" s="92">
        <f t="shared" si="8"/>
        <v>1712073.1006449435</v>
      </c>
      <c r="Z108" s="92">
        <f t="shared" si="13"/>
        <v>1001945.7162367383</v>
      </c>
    </row>
    <row r="109" spans="1:26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96.038068281582156</v>
      </c>
      <c r="I109" s="97">
        <v>0.43383309330001035</v>
      </c>
      <c r="J109" s="98">
        <v>0.96602623535776388</v>
      </c>
      <c r="K109" s="99">
        <v>251</v>
      </c>
      <c r="M109" s="89">
        <f t="shared" si="7"/>
        <v>0.43383309330001035</v>
      </c>
      <c r="N109" s="100"/>
      <c r="U109" s="92">
        <f t="shared" si="9"/>
        <v>13399065.428672636</v>
      </c>
      <c r="V109" s="92">
        <f t="shared" si="10"/>
        <v>2679124.6435447196</v>
      </c>
      <c r="W109" s="92">
        <f t="shared" si="11"/>
        <v>1670961.6910550809</v>
      </c>
      <c r="X109" s="92">
        <f t="shared" si="12"/>
        <v>1346127.3377881418</v>
      </c>
      <c r="Y109" s="92">
        <f t="shared" si="8"/>
        <v>931347.03853279667</v>
      </c>
      <c r="Z109" s="92">
        <f t="shared" si="13"/>
        <v>565903.09324666031</v>
      </c>
    </row>
    <row r="110" spans="1:26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198.31515675907926</v>
      </c>
      <c r="I110" s="97">
        <v>1.3052995180281346</v>
      </c>
      <c r="J110" s="98">
        <v>0.89778110684044732</v>
      </c>
      <c r="K110" s="99">
        <v>97</v>
      </c>
      <c r="M110" s="89">
        <f t="shared" si="7"/>
        <v>1.3052995180281346</v>
      </c>
      <c r="N110" s="100"/>
      <c r="U110" s="92">
        <f t="shared" si="9"/>
        <v>14613158.657199549</v>
      </c>
      <c r="V110" s="92">
        <f t="shared" si="10"/>
        <v>2033164.5547726813</v>
      </c>
      <c r="W110" s="92">
        <f t="shared" si="11"/>
        <v>850071.82592104725</v>
      </c>
      <c r="X110" s="92">
        <f t="shared" si="12"/>
        <v>468874.36128272209</v>
      </c>
      <c r="Y110" s="92">
        <f t="shared" si="8"/>
        <v>-17875.875777736812</v>
      </c>
      <c r="Z110" s="92">
        <f t="shared" si="13"/>
        <v>-446729.24060650024</v>
      </c>
    </row>
    <row r="111" spans="1:26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92.977588640532744</v>
      </c>
      <c r="I111" s="97">
        <v>0.69485240036515483</v>
      </c>
      <c r="J111" s="98">
        <v>0.94558563586855349</v>
      </c>
      <c r="K111" s="99">
        <v>205</v>
      </c>
      <c r="M111" s="89">
        <f t="shared" si="7"/>
        <v>0.69485240036515483</v>
      </c>
      <c r="N111" s="100"/>
      <c r="U111" s="92">
        <f t="shared" si="9"/>
        <v>14571028.072831756</v>
      </c>
      <c r="V111" s="92">
        <f t="shared" si="10"/>
        <v>2661456.785817876</v>
      </c>
      <c r="W111" s="92">
        <f t="shared" si="11"/>
        <v>1541414.3534698258</v>
      </c>
      <c r="X111" s="92">
        <f t="shared" si="12"/>
        <v>1180531.9601574738</v>
      </c>
      <c r="Y111" s="92">
        <f t="shared" si="8"/>
        <v>719721.99474388757</v>
      </c>
      <c r="Z111" s="92">
        <f t="shared" si="13"/>
        <v>313723.41648393258</v>
      </c>
    </row>
    <row r="112" spans="1:26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176.84424370666497</v>
      </c>
      <c r="I112" s="97">
        <v>1.0372292594194721</v>
      </c>
      <c r="J112" s="98">
        <v>0.91877387114129327</v>
      </c>
      <c r="K112" s="99">
        <v>136</v>
      </c>
      <c r="M112" s="89">
        <f t="shared" si="7"/>
        <v>1.0372292594194721</v>
      </c>
      <c r="N112" s="100"/>
      <c r="U112" s="92">
        <f t="shared" si="9"/>
        <v>32495503.096178975</v>
      </c>
      <c r="V112" s="92">
        <f t="shared" si="10"/>
        <v>5160355.1364759179</v>
      </c>
      <c r="W112" s="92">
        <f t="shared" si="11"/>
        <v>2589605.5375576308</v>
      </c>
      <c r="X112" s="92">
        <f t="shared" si="12"/>
        <v>1761299.179628409</v>
      </c>
      <c r="Y112" s="92">
        <f t="shared" si="8"/>
        <v>703636.54154327814</v>
      </c>
      <c r="Z112" s="92">
        <f t="shared" si="13"/>
        <v>-228221.62032575381</v>
      </c>
    </row>
    <row r="113" spans="1:26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120.59885791723953</v>
      </c>
      <c r="I113" s="97">
        <v>0.56633775999258551</v>
      </c>
      <c r="J113" s="98">
        <v>0.95564970477553279</v>
      </c>
      <c r="K113" s="99">
        <v>228</v>
      </c>
      <c r="M113" s="89">
        <f t="shared" si="7"/>
        <v>0.56633775999258551</v>
      </c>
      <c r="N113" s="100"/>
      <c r="U113" s="92">
        <f t="shared" si="9"/>
        <v>26726985.137749236</v>
      </c>
      <c r="V113" s="92">
        <f t="shared" si="10"/>
        <v>5111845.6781666148</v>
      </c>
      <c r="W113" s="92">
        <f t="shared" si="11"/>
        <v>3079037.5449089948</v>
      </c>
      <c r="X113" s="92">
        <f t="shared" si="12"/>
        <v>2424058.1949419579</v>
      </c>
      <c r="Y113" s="92">
        <f t="shared" si="8"/>
        <v>1587716.4470537747</v>
      </c>
      <c r="Z113" s="92">
        <f t="shared" si="13"/>
        <v>850853.99600566877</v>
      </c>
    </row>
    <row r="114" spans="1:26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86.198458417804616</v>
      </c>
      <c r="I114" s="97">
        <v>0.60094679324528322</v>
      </c>
      <c r="J114" s="98">
        <v>0.95293944783944107</v>
      </c>
      <c r="K114" s="99">
        <v>220</v>
      </c>
      <c r="M114" s="89">
        <f t="shared" si="7"/>
        <v>0.60094679324528322</v>
      </c>
      <c r="N114" s="100"/>
      <c r="U114" s="92">
        <f t="shared" si="9"/>
        <v>17681409.309805952</v>
      </c>
      <c r="V114" s="92">
        <f t="shared" si="10"/>
        <v>3341104.8419482238</v>
      </c>
      <c r="W114" s="92">
        <f t="shared" si="11"/>
        <v>1992462.719598731</v>
      </c>
      <c r="X114" s="92">
        <f t="shared" si="12"/>
        <v>1557924.5424914425</v>
      </c>
      <c r="Y114" s="92">
        <f t="shared" si="8"/>
        <v>1003063.6623975215</v>
      </c>
      <c r="Z114" s="92">
        <f t="shared" si="13"/>
        <v>514201.12608493841</v>
      </c>
    </row>
    <row r="115" spans="1:26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94.157400317345832</v>
      </c>
      <c r="I115" s="97">
        <v>0.80255854734822341</v>
      </c>
      <c r="J115" s="98">
        <v>0.93715109423344967</v>
      </c>
      <c r="K115" s="99">
        <v>178</v>
      </c>
      <c r="M115" s="89">
        <f t="shared" si="7"/>
        <v>0.80255854734822341</v>
      </c>
      <c r="N115" s="100"/>
      <c r="U115" s="92">
        <f t="shared" si="9"/>
        <v>10216049.018747812</v>
      </c>
      <c r="V115" s="92">
        <f t="shared" si="10"/>
        <v>1790850.3351387775</v>
      </c>
      <c r="W115" s="92">
        <f t="shared" si="11"/>
        <v>998497.71394118294</v>
      </c>
      <c r="X115" s="92">
        <f t="shared" si="12"/>
        <v>743198.35917866044</v>
      </c>
      <c r="Y115" s="92">
        <f t="shared" si="8"/>
        <v>417207.15257411794</v>
      </c>
      <c r="Z115" s="92">
        <f t="shared" si="13"/>
        <v>129991.21468114491</v>
      </c>
    </row>
    <row r="116" spans="1:26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165.91052216241749</v>
      </c>
      <c r="I116" s="97">
        <v>1.1276096247311371</v>
      </c>
      <c r="J116" s="98">
        <v>0.91169612325437854</v>
      </c>
      <c r="K116" s="99">
        <v>124</v>
      </c>
      <c r="M116" s="89">
        <f t="shared" si="7"/>
        <v>1.1276096247311371</v>
      </c>
      <c r="N116" s="100"/>
      <c r="U116" s="92">
        <f t="shared" si="9"/>
        <v>22614028.710514706</v>
      </c>
      <c r="V116" s="92">
        <f t="shared" si="10"/>
        <v>3443476.1515522236</v>
      </c>
      <c r="W116" s="92">
        <f t="shared" si="11"/>
        <v>1640570.5892832251</v>
      </c>
      <c r="X116" s="92">
        <f t="shared" si="12"/>
        <v>1059666.8168575701</v>
      </c>
      <c r="Y116" s="92">
        <f t="shared" si="8"/>
        <v>317912.01739746286</v>
      </c>
      <c r="Z116" s="92">
        <f t="shared" si="13"/>
        <v>-335614.20078666968</v>
      </c>
    </row>
    <row r="117" spans="1:26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365.0179199358227</v>
      </c>
      <c r="I117" s="97">
        <v>2.3077756478895246</v>
      </c>
      <c r="J117" s="98">
        <v>0.81927651919752542</v>
      </c>
      <c r="K117" s="99">
        <v>19</v>
      </c>
      <c r="M117" s="89">
        <f t="shared" si="7"/>
        <v>2.3077756478895246</v>
      </c>
      <c r="N117" s="100"/>
      <c r="U117" s="92">
        <f t="shared" si="9"/>
        <v>36823376.354482986</v>
      </c>
      <c r="V117" s="92">
        <f t="shared" si="10"/>
        <v>2085769.2805651184</v>
      </c>
      <c r="W117" s="92">
        <f t="shared" si="11"/>
        <v>-1181148.8127374006</v>
      </c>
      <c r="X117" s="92">
        <f t="shared" si="12"/>
        <v>-2233763.5942996023</v>
      </c>
      <c r="Y117" s="92">
        <f t="shared" si="8"/>
        <v>-3577845.1845191624</v>
      </c>
      <c r="Z117" s="92">
        <f t="shared" si="13"/>
        <v>-4762053.9813162303</v>
      </c>
    </row>
    <row r="118" spans="1:26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195.65824802546817</v>
      </c>
      <c r="I118" s="97">
        <v>0.98991470529194237</v>
      </c>
      <c r="J118" s="98">
        <v>0.92247910605975858</v>
      </c>
      <c r="K118" s="99">
        <v>144</v>
      </c>
      <c r="M118" s="89">
        <f t="shared" si="7"/>
        <v>0.98991470529194237</v>
      </c>
      <c r="N118" s="100"/>
      <c r="U118" s="92">
        <f t="shared" si="9"/>
        <v>11653398.897617714</v>
      </c>
      <c r="V118" s="92">
        <f t="shared" si="10"/>
        <v>1889958.6179745449</v>
      </c>
      <c r="W118" s="92">
        <f t="shared" si="11"/>
        <v>971750.30170875019</v>
      </c>
      <c r="X118" s="92">
        <f t="shared" si="12"/>
        <v>675899.7114426</v>
      </c>
      <c r="Y118" s="92">
        <f t="shared" si="8"/>
        <v>298128.71791525441</v>
      </c>
      <c r="Z118" s="92">
        <f t="shared" si="13"/>
        <v>-34708.02128654749</v>
      </c>
    </row>
    <row r="119" spans="1:26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77.89244758718425</v>
      </c>
      <c r="I119" s="97">
        <v>0.59306059961480873</v>
      </c>
      <c r="J119" s="98">
        <v>0.9535570210270623</v>
      </c>
      <c r="K119" s="99">
        <v>224</v>
      </c>
      <c r="M119" s="89">
        <f t="shared" si="7"/>
        <v>0.59306059961480873</v>
      </c>
      <c r="N119" s="100"/>
      <c r="U119" s="92">
        <f t="shared" si="9"/>
        <v>13844369.676226977</v>
      </c>
      <c r="V119" s="92">
        <f t="shared" si="10"/>
        <v>2623324.2903541676</v>
      </c>
      <c r="W119" s="92">
        <f t="shared" si="11"/>
        <v>1568034.6695443096</v>
      </c>
      <c r="X119" s="92">
        <f t="shared" si="12"/>
        <v>1228015.9050791413</v>
      </c>
      <c r="Y119" s="92">
        <f t="shared" si="8"/>
        <v>793846.66325206531</v>
      </c>
      <c r="Z119" s="92">
        <f t="shared" si="13"/>
        <v>411320.00771893736</v>
      </c>
    </row>
    <row r="120" spans="1:26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87.776344797085613</v>
      </c>
      <c r="I120" s="97">
        <v>0.39528427487203949</v>
      </c>
      <c r="J120" s="98">
        <v>0.96904501955088795</v>
      </c>
      <c r="K120" s="99">
        <v>260</v>
      </c>
      <c r="M120" s="89">
        <f t="shared" si="7"/>
        <v>0.39528427487203949</v>
      </c>
      <c r="N120" s="100"/>
      <c r="U120" s="92">
        <f t="shared" si="9"/>
        <v>13291543.633287519</v>
      </c>
      <c r="V120" s="92">
        <f t="shared" si="10"/>
        <v>2690752.7559602051</v>
      </c>
      <c r="W120" s="92">
        <f t="shared" si="11"/>
        <v>1693795.3245872287</v>
      </c>
      <c r="X120" s="92">
        <f t="shared" si="12"/>
        <v>1372571.4374616623</v>
      </c>
      <c r="Y120" s="92">
        <f t="shared" si="8"/>
        <v>962401.33479269617</v>
      </c>
      <c r="Z120" s="92">
        <f t="shared" si="13"/>
        <v>601019.22280022304</v>
      </c>
    </row>
    <row r="121" spans="1:26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301.59037424866074</v>
      </c>
      <c r="I121" s="97">
        <v>2.2083847972677133</v>
      </c>
      <c r="J121" s="98">
        <v>0.82705988431827238</v>
      </c>
      <c r="K121" s="99">
        <v>24</v>
      </c>
      <c r="M121" s="89">
        <f t="shared" si="7"/>
        <v>2.2083847972677133</v>
      </c>
      <c r="N121" s="100"/>
      <c r="U121" s="92">
        <f t="shared" si="9"/>
        <v>12472232.163056294</v>
      </c>
      <c r="V121" s="92">
        <f t="shared" si="10"/>
        <v>817185.14692461875</v>
      </c>
      <c r="W121" s="92">
        <f t="shared" si="11"/>
        <v>-278920.40502863808</v>
      </c>
      <c r="X121" s="92">
        <f t="shared" si="12"/>
        <v>-632090.23457035271</v>
      </c>
      <c r="Y121" s="92">
        <f t="shared" si="8"/>
        <v>-1083052.0436031935</v>
      </c>
      <c r="Z121" s="92">
        <f t="shared" si="13"/>
        <v>-1480373.8618337172</v>
      </c>
    </row>
    <row r="122" spans="1:26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226.50259802503663</v>
      </c>
      <c r="I122" s="97">
        <v>1.5806287859330248</v>
      </c>
      <c r="J122" s="98">
        <v>0.87621988458382405</v>
      </c>
      <c r="K122" s="99">
        <v>62</v>
      </c>
      <c r="M122" s="89">
        <f t="shared" si="7"/>
        <v>1.5806287859330248</v>
      </c>
      <c r="N122" s="100"/>
      <c r="U122" s="92">
        <f t="shared" si="9"/>
        <v>10038830.618857386</v>
      </c>
      <c r="V122" s="92">
        <f t="shared" si="10"/>
        <v>1184070.0651103831</v>
      </c>
      <c r="W122" s="92">
        <f t="shared" si="11"/>
        <v>351319.05254517304</v>
      </c>
      <c r="X122" s="92">
        <f t="shared" si="12"/>
        <v>83003.165782027281</v>
      </c>
      <c r="Y122" s="92">
        <f t="shared" si="8"/>
        <v>-259608.82302792606</v>
      </c>
      <c r="Z122" s="92">
        <f t="shared" si="13"/>
        <v>-561468.57171372499</v>
      </c>
    </row>
    <row r="123" spans="1:26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188.96056734564462</v>
      </c>
      <c r="I123" s="97">
        <v>1.1357436978884272</v>
      </c>
      <c r="J123" s="98">
        <v>0.9110591384523975</v>
      </c>
      <c r="K123" s="99">
        <v>122</v>
      </c>
      <c r="M123" s="89">
        <f t="shared" si="7"/>
        <v>1.1357436978884272</v>
      </c>
      <c r="N123" s="100"/>
      <c r="U123" s="92">
        <f t="shared" si="9"/>
        <v>27364464.246905085</v>
      </c>
      <c r="V123" s="92">
        <f t="shared" si="10"/>
        <v>4150613.8758565942</v>
      </c>
      <c r="W123" s="92">
        <f t="shared" si="11"/>
        <v>1967454.0620265515</v>
      </c>
      <c r="X123" s="92">
        <f t="shared" si="12"/>
        <v>1264030.7667620478</v>
      </c>
      <c r="Y123" s="92">
        <f t="shared" si="8"/>
        <v>365831.04749397101</v>
      </c>
      <c r="Z123" s="92">
        <f t="shared" si="13"/>
        <v>-425531.63210657431</v>
      </c>
    </row>
    <row r="124" spans="1:26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219.41699327493336</v>
      </c>
      <c r="I124" s="97">
        <v>1.1517671937498122</v>
      </c>
      <c r="J124" s="98">
        <v>0.90980432759184371</v>
      </c>
      <c r="K124" s="99">
        <v>119</v>
      </c>
      <c r="M124" s="89">
        <f t="shared" si="7"/>
        <v>1.1517671937498122</v>
      </c>
      <c r="N124" s="100"/>
      <c r="U124" s="92">
        <f t="shared" si="9"/>
        <v>11711806.447399668</v>
      </c>
      <c r="V124" s="92">
        <f t="shared" si="10"/>
        <v>1762731.8320308444</v>
      </c>
      <c r="W124" s="92">
        <f t="shared" si="11"/>
        <v>827065.42865991732</v>
      </c>
      <c r="X124" s="92">
        <f t="shared" si="12"/>
        <v>525589.76913282136</v>
      </c>
      <c r="Y124" s="92">
        <f t="shared" si="8"/>
        <v>140636.13655291917</v>
      </c>
      <c r="Z124" s="92">
        <f t="shared" si="13"/>
        <v>-198528.89730907974</v>
      </c>
    </row>
    <row r="125" spans="1:26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180.27867613356111</v>
      </c>
      <c r="I125" s="97">
        <v>0.98018767832138409</v>
      </c>
      <c r="J125" s="98">
        <v>0.92324083615843022</v>
      </c>
      <c r="K125" s="99">
        <v>145</v>
      </c>
      <c r="M125" s="89">
        <f t="shared" si="7"/>
        <v>0.98018767832138409</v>
      </c>
      <c r="N125" s="100"/>
      <c r="U125" s="92">
        <f t="shared" si="9"/>
        <v>27036272.573939461</v>
      </c>
      <c r="V125" s="92">
        <f t="shared" si="10"/>
        <v>4403455.6552861426</v>
      </c>
      <c r="W125" s="92">
        <f t="shared" si="11"/>
        <v>2274939.4642711282</v>
      </c>
      <c r="X125" s="92">
        <f t="shared" si="12"/>
        <v>1589122.5746312798</v>
      </c>
      <c r="Y125" s="92">
        <f t="shared" si="8"/>
        <v>713404.43749994249</v>
      </c>
      <c r="Z125" s="92">
        <f t="shared" si="13"/>
        <v>-58150.748622551502</v>
      </c>
    </row>
    <row r="126" spans="1:26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155.39300404475188</v>
      </c>
      <c r="I126" s="97">
        <v>0.74576393509301087</v>
      </c>
      <c r="J126" s="98">
        <v>0.94159871895250558</v>
      </c>
      <c r="K126" s="99">
        <v>191</v>
      </c>
      <c r="M126" s="89">
        <f t="shared" si="7"/>
        <v>0.74576393509301087</v>
      </c>
      <c r="N126" s="100"/>
      <c r="U126" s="92">
        <f t="shared" si="9"/>
        <v>12726832.461588504</v>
      </c>
      <c r="V126" s="92">
        <f t="shared" si="10"/>
        <v>2280561.9536324046</v>
      </c>
      <c r="W126" s="92">
        <f t="shared" si="11"/>
        <v>1298136.4786319106</v>
      </c>
      <c r="X126" s="92">
        <f t="shared" si="12"/>
        <v>981594.84910994046</v>
      </c>
      <c r="Y126" s="92">
        <f t="shared" si="8"/>
        <v>577403.51128058555</v>
      </c>
      <c r="Z126" s="92">
        <f t="shared" si="13"/>
        <v>221289.01545707748</v>
      </c>
    </row>
    <row r="127" spans="1:26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274.39887782711389</v>
      </c>
      <c r="I127" s="97">
        <v>1.8384810669495446</v>
      </c>
      <c r="J127" s="98">
        <v>0.85602729705878478</v>
      </c>
      <c r="K127" s="99">
        <v>43</v>
      </c>
      <c r="M127" s="89">
        <f t="shared" si="7"/>
        <v>1.8384810669495446</v>
      </c>
      <c r="N127" s="100"/>
      <c r="U127" s="92">
        <f t="shared" si="9"/>
        <v>33776410.830978245</v>
      </c>
      <c r="V127" s="92">
        <f t="shared" si="10"/>
        <v>3281126.6767020402</v>
      </c>
      <c r="W127" s="92">
        <f t="shared" si="11"/>
        <v>413180.26484891394</v>
      </c>
      <c r="X127" s="92">
        <f t="shared" si="12"/>
        <v>-510884.15905990166</v>
      </c>
      <c r="Y127" s="92">
        <f t="shared" si="8"/>
        <v>-1690820.069241008</v>
      </c>
      <c r="Z127" s="92">
        <f t="shared" si="13"/>
        <v>-2730407.6170958742</v>
      </c>
    </row>
    <row r="128" spans="1:26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204.45621877809813</v>
      </c>
      <c r="I128" s="97">
        <v>0.90386511315708062</v>
      </c>
      <c r="J128" s="98">
        <v>0.92921770815327986</v>
      </c>
      <c r="K128" s="99">
        <v>162</v>
      </c>
      <c r="M128" s="89">
        <f t="shared" si="7"/>
        <v>0.90386511315708062</v>
      </c>
      <c r="N128" s="100"/>
      <c r="U128" s="92">
        <f t="shared" si="9"/>
        <v>17859610.170384541</v>
      </c>
      <c r="V128" s="92">
        <f t="shared" si="10"/>
        <v>3004998.6940894108</v>
      </c>
      <c r="W128" s="92">
        <f t="shared" si="11"/>
        <v>1607988.2754493535</v>
      </c>
      <c r="X128" s="92">
        <f t="shared" si="12"/>
        <v>1157865.6293776291</v>
      </c>
      <c r="Y128" s="92">
        <f t="shared" si="8"/>
        <v>583104.9737957</v>
      </c>
      <c r="Z128" s="92">
        <f t="shared" si="13"/>
        <v>76709.65572443197</v>
      </c>
    </row>
    <row r="129" spans="1:26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30.536992313955125</v>
      </c>
      <c r="I129" s="97">
        <v>0.1467572547664609</v>
      </c>
      <c r="J129" s="98">
        <v>0.98850733955067716</v>
      </c>
      <c r="K129" s="99">
        <v>290</v>
      </c>
      <c r="M129" s="89">
        <f t="shared" si="7"/>
        <v>0.1467572547664609</v>
      </c>
      <c r="N129" s="100"/>
      <c r="U129" s="92">
        <f t="shared" si="9"/>
        <v>14623443.473350342</v>
      </c>
      <c r="V129" s="92">
        <f t="shared" si="10"/>
        <v>3190013.0784662431</v>
      </c>
      <c r="W129" s="92">
        <f t="shared" si="11"/>
        <v>2114749.5882068072</v>
      </c>
      <c r="X129" s="92">
        <f t="shared" si="12"/>
        <v>1768295.1588038723</v>
      </c>
      <c r="Y129" s="92">
        <f t="shared" si="8"/>
        <v>1325908.2300174371</v>
      </c>
      <c r="Z129" s="92">
        <f t="shared" si="13"/>
        <v>936141.34646734176</v>
      </c>
    </row>
    <row r="130" spans="1:26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54.360604441645485</v>
      </c>
      <c r="I130" s="97">
        <v>0.3042690447204634</v>
      </c>
      <c r="J130" s="98">
        <v>0.97617248413526969</v>
      </c>
      <c r="K130" s="99">
        <v>273</v>
      </c>
      <c r="M130" s="89">
        <f t="shared" si="7"/>
        <v>0.3042690447204634</v>
      </c>
      <c r="N130" s="100"/>
      <c r="U130" s="92">
        <f t="shared" si="9"/>
        <v>16551062.659766745</v>
      </c>
      <c r="V130" s="92">
        <f t="shared" si="10"/>
        <v>3446995.1817445233</v>
      </c>
      <c r="W130" s="92">
        <f t="shared" si="11"/>
        <v>2214615.673026118</v>
      </c>
      <c r="X130" s="92">
        <f t="shared" si="12"/>
        <v>1817537.8001431772</v>
      </c>
      <c r="Y130" s="92">
        <f t="shared" si="8"/>
        <v>1310509.9033532194</v>
      </c>
      <c r="Z130" s="92">
        <f t="shared" si="13"/>
        <v>863790.82024896983</v>
      </c>
    </row>
    <row r="131" spans="1:26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186.61736370032818</v>
      </c>
      <c r="I131" s="97">
        <v>2.41634183029106</v>
      </c>
      <c r="J131" s="98">
        <v>0.81077462760378016</v>
      </c>
      <c r="K131" s="99">
        <v>17</v>
      </c>
      <c r="M131" s="89">
        <f t="shared" si="7"/>
        <v>2.41634183029106</v>
      </c>
      <c r="N131" s="100"/>
      <c r="U131" s="92">
        <f t="shared" si="9"/>
        <v>10580599.512896255</v>
      </c>
      <c r="V131" s="92">
        <f t="shared" si="10"/>
        <v>494646.8271014872</v>
      </c>
      <c r="W131" s="92">
        <f t="shared" si="11"/>
        <v>-453892.35256342386</v>
      </c>
      <c r="X131" s="92">
        <f t="shared" si="12"/>
        <v>-759515.67487844499</v>
      </c>
      <c r="Y131" s="92">
        <f t="shared" si="8"/>
        <v>-1149765.4493075195</v>
      </c>
      <c r="Z131" s="92">
        <f t="shared" si="13"/>
        <v>-1493596.6714519211</v>
      </c>
    </row>
    <row r="132" spans="1:26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84.82580135543742</v>
      </c>
      <c r="I132" s="97">
        <v>0.28882332225526036</v>
      </c>
      <c r="J132" s="98">
        <v>0.9773820491681503</v>
      </c>
      <c r="K132" s="99">
        <v>274</v>
      </c>
      <c r="M132" s="89">
        <f t="shared" si="7"/>
        <v>0.28882332225526036</v>
      </c>
      <c r="N132" s="100"/>
      <c r="U132" s="92">
        <f t="shared" si="9"/>
        <v>8838435.7224647831</v>
      </c>
      <c r="V132" s="92">
        <f t="shared" si="10"/>
        <v>1849390.5222663216</v>
      </c>
      <c r="W132" s="92">
        <f t="shared" si="11"/>
        <v>1192101.7754953625</v>
      </c>
      <c r="X132" s="92">
        <f t="shared" si="12"/>
        <v>980320.57044341881</v>
      </c>
      <c r="Y132" s="92">
        <f t="shared" si="8"/>
        <v>709897.59724293184</v>
      </c>
      <c r="Z132" s="92">
        <f t="shared" si="13"/>
        <v>471640.28753026598</v>
      </c>
    </row>
    <row r="133" spans="1:26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125.3518667001812</v>
      </c>
      <c r="I133" s="97">
        <v>0.75764790798038362</v>
      </c>
      <c r="J133" s="98">
        <v>0.94066807695187082</v>
      </c>
      <c r="K133" s="99">
        <v>189</v>
      </c>
      <c r="M133" s="89">
        <f t="shared" ref="M133:M196" si="14">I133</f>
        <v>0.75764790798038362</v>
      </c>
      <c r="N133" s="100"/>
      <c r="U133" s="92">
        <f t="shared" si="9"/>
        <v>26071428.481514115</v>
      </c>
      <c r="V133" s="92">
        <f t="shared" si="10"/>
        <v>4650651.4232756514</v>
      </c>
      <c r="W133" s="92">
        <f t="shared" si="11"/>
        <v>2636122.2130381977</v>
      </c>
      <c r="X133" s="92">
        <f t="shared" si="12"/>
        <v>1987032.4091242161</v>
      </c>
      <c r="Y133" s="92">
        <f t="shared" si="8"/>
        <v>1158211.0101455499</v>
      </c>
      <c r="Z133" s="92">
        <f t="shared" si="13"/>
        <v>427974.39446222782</v>
      </c>
    </row>
    <row r="134" spans="1:26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71.58168401604631</v>
      </c>
      <c r="I134" s="97">
        <v>0.22625807068266054</v>
      </c>
      <c r="J134" s="98">
        <v>0.98228157657750781</v>
      </c>
      <c r="K134" s="99">
        <v>284</v>
      </c>
      <c r="M134" s="89">
        <f t="shared" si="14"/>
        <v>0.22625807068266054</v>
      </c>
      <c r="N134" s="100"/>
      <c r="U134" s="92">
        <f t="shared" si="9"/>
        <v>17602412.859587017</v>
      </c>
      <c r="V134" s="92">
        <f t="shared" si="10"/>
        <v>3752628.7343590171</v>
      </c>
      <c r="W134" s="92">
        <f t="shared" si="11"/>
        <v>2450117.8777314276</v>
      </c>
      <c r="X134" s="92">
        <f t="shared" si="12"/>
        <v>2030443.3889090093</v>
      </c>
      <c r="Y134" s="92">
        <f t="shared" ref="Y134:Y197" si="15">((((($R$5-$M134)))/0.003)*G134*1000)+(((((($R$5/$O$2)-($M134/$O$2))))/0.003)*G134*1000)*$O$3</f>
        <v>1494561.9209764928</v>
      </c>
      <c r="Z134" s="92">
        <f t="shared" si="13"/>
        <v>1022421.2764025659</v>
      </c>
    </row>
    <row r="135" spans="1:26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91.931240217731045</v>
      </c>
      <c r="I135" s="97">
        <v>0.70654634796201399</v>
      </c>
      <c r="J135" s="98">
        <v>0.94466987487767951</v>
      </c>
      <c r="K135" s="99">
        <v>201</v>
      </c>
      <c r="M135" s="89">
        <f t="shared" si="14"/>
        <v>0.70654634796201399</v>
      </c>
      <c r="N135" s="100"/>
      <c r="U135" s="92">
        <f t="shared" ref="U135:U198" si="16">((((($N$5-$M135)))/0.003)*G135*1000)+(((((($N$5/$O$2)-($M135/$O$2))))/0.003)*G135*1000)*$O$3</f>
        <v>12153328.366247064</v>
      </c>
      <c r="V135" s="92">
        <f t="shared" ref="V135:V198" si="17">((((($O$5-$M135)))/0.003)*G135*1000)+(((((($O$5/$O$2)-($M135/$O$2))))/0.003)*G135*1000)*$O$3</f>
        <v>2210224.7374609057</v>
      </c>
      <c r="W135" s="92">
        <f t="shared" ref="W135:W198" si="18">((((($P$5-$M135)))/0.003)*G135*1000)+(((((($P$5/$O$2)-($M135/$O$2))))/0.003)*G135*1000)*$O$3</f>
        <v>1275119.8789327268</v>
      </c>
      <c r="X135" s="92">
        <f t="shared" ref="X135:X198" si="19">((((($Q$5-$M135)))/0.003)*G135*1000)+(((((($Q$5/$O$2)-($M135/$O$2))))/0.003)*G135*1000)*$O$3</f>
        <v>973825.15152119263</v>
      </c>
      <c r="Y135" s="92">
        <f t="shared" si="15"/>
        <v>589102.55077730981</v>
      </c>
      <c r="Z135" s="92">
        <f t="shared" ref="Z135:Z198" si="20">((((($S$5-$M135)))/0.003)*G135*1000)+(((((($S$5/$O$2)-($M135/$O$2))))/0.003)*G135*1000)*$O$3</f>
        <v>250141.06849621597</v>
      </c>
    </row>
    <row r="136" spans="1:26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359.02063046035227</v>
      </c>
      <c r="I136" s="97">
        <v>2.2978897752005873</v>
      </c>
      <c r="J136" s="98">
        <v>0.82005068861245478</v>
      </c>
      <c r="K136" s="99">
        <v>21</v>
      </c>
      <c r="M136" s="89">
        <f t="shared" si="14"/>
        <v>2.2978897752005873</v>
      </c>
      <c r="N136" s="100"/>
      <c r="U136" s="92">
        <f t="shared" si="16"/>
        <v>33005688.40310052</v>
      </c>
      <c r="V136" s="92">
        <f t="shared" si="17"/>
        <v>1898919.8835683644</v>
      </c>
      <c r="W136" s="92">
        <f t="shared" si="18"/>
        <v>-1026533.9245880088</v>
      </c>
      <c r="X136" s="92">
        <f t="shared" si="19"/>
        <v>-1969127.4740118019</v>
      </c>
      <c r="Y136" s="92">
        <f t="shared" si="15"/>
        <v>-3172723.185407734</v>
      </c>
      <c r="Z136" s="92">
        <f t="shared" si="20"/>
        <v>-4233156.3016662933</v>
      </c>
    </row>
    <row r="137" spans="1:26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83.735547115084955</v>
      </c>
      <c r="I137" s="97">
        <v>0.44582972649236585</v>
      </c>
      <c r="J137" s="98">
        <v>0.965086770852011</v>
      </c>
      <c r="K137" s="99">
        <v>248</v>
      </c>
      <c r="M137" s="89">
        <f t="shared" si="14"/>
        <v>0.44582972649236585</v>
      </c>
      <c r="N137" s="100"/>
      <c r="U137" s="92">
        <f t="shared" si="16"/>
        <v>13065430.758638863</v>
      </c>
      <c r="V137" s="92">
        <f t="shared" si="17"/>
        <v>2602239.3547658445</v>
      </c>
      <c r="W137" s="92">
        <f t="shared" si="18"/>
        <v>1618222.5444465922</v>
      </c>
      <c r="X137" s="92">
        <f t="shared" si="19"/>
        <v>1301168.1799765432</v>
      </c>
      <c r="Y137" s="92">
        <f t="shared" si="15"/>
        <v>896322.13197548408</v>
      </c>
      <c r="Z137" s="92">
        <f t="shared" si="20"/>
        <v>539630.80097297626</v>
      </c>
    </row>
    <row r="138" spans="1:26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155.73653820893043</v>
      </c>
      <c r="I138" s="97">
        <v>0.62078047427368166</v>
      </c>
      <c r="J138" s="98">
        <v>0.95138625878665939</v>
      </c>
      <c r="K138" s="99">
        <v>215</v>
      </c>
      <c r="M138" s="89">
        <f t="shared" si="14"/>
        <v>0.62078047427368166</v>
      </c>
      <c r="N138" s="100"/>
      <c r="U138" s="92">
        <f t="shared" si="16"/>
        <v>12527807.16264211</v>
      </c>
      <c r="V138" s="92">
        <f t="shared" si="17"/>
        <v>2350685.0610844791</v>
      </c>
      <c r="W138" s="92">
        <f t="shared" si="18"/>
        <v>1393571.8016541502</v>
      </c>
      <c r="X138" s="92">
        <f t="shared" si="19"/>
        <v>1085185.874694135</v>
      </c>
      <c r="Y138" s="92">
        <f t="shared" si="15"/>
        <v>691408.53623172943</v>
      </c>
      <c r="Z138" s="92">
        <f t="shared" si="20"/>
        <v>344469.33880522277</v>
      </c>
    </row>
    <row r="139" spans="1:26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250.51441431587284</v>
      </c>
      <c r="I139" s="97">
        <v>2.6406732360149756</v>
      </c>
      <c r="J139" s="98">
        <v>0.79320708262478101</v>
      </c>
      <c r="K139" s="99">
        <v>14</v>
      </c>
      <c r="M139" s="89">
        <f t="shared" si="14"/>
        <v>2.6406732360149756</v>
      </c>
      <c r="N139" s="100"/>
      <c r="U139" s="92">
        <f t="shared" si="16"/>
        <v>2292129.8788809092</v>
      </c>
      <c r="V139" s="92">
        <f t="shared" si="17"/>
        <v>58766.252481782918</v>
      </c>
      <c r="W139" s="92">
        <f t="shared" si="18"/>
        <v>-151271.7050689912</v>
      </c>
      <c r="X139" s="92">
        <f t="shared" si="19"/>
        <v>-218946.82042016328</v>
      </c>
      <c r="Y139" s="92">
        <f t="shared" si="15"/>
        <v>-305361.03220284334</v>
      </c>
      <c r="Z139" s="92">
        <f t="shared" si="20"/>
        <v>-381496.6407149859</v>
      </c>
    </row>
    <row r="140" spans="1:26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253.67136360560295</v>
      </c>
      <c r="I140" s="97">
        <v>0.95826433366009534</v>
      </c>
      <c r="J140" s="98">
        <v>0.92495766819175373</v>
      </c>
      <c r="K140" s="99">
        <v>148</v>
      </c>
      <c r="M140" s="89">
        <f t="shared" si="14"/>
        <v>0.95826433366009534</v>
      </c>
      <c r="N140" s="100"/>
      <c r="U140" s="92">
        <f t="shared" si="16"/>
        <v>11583182.464570761</v>
      </c>
      <c r="V140" s="92">
        <f t="shared" si="17"/>
        <v>1904575.8096200756</v>
      </c>
      <c r="W140" s="92">
        <f t="shared" si="18"/>
        <v>994345.72003059147</v>
      </c>
      <c r="X140" s="92">
        <f t="shared" si="19"/>
        <v>701065.74803226825</v>
      </c>
      <c r="Y140" s="92">
        <f t="shared" si="15"/>
        <v>326577.17153894965</v>
      </c>
      <c r="Z140" s="92">
        <f t="shared" si="20"/>
        <v>-3367.5801862463618</v>
      </c>
    </row>
    <row r="141" spans="1:26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273.91010102920347</v>
      </c>
      <c r="I141" s="97">
        <v>1.3838700727513271</v>
      </c>
      <c r="J141" s="98">
        <v>0.89162819325409315</v>
      </c>
      <c r="K141" s="99">
        <v>90</v>
      </c>
      <c r="M141" s="89">
        <f t="shared" si="14"/>
        <v>1.3838700727513271</v>
      </c>
      <c r="N141" s="100"/>
      <c r="U141" s="92">
        <f t="shared" si="16"/>
        <v>12332194.270284995</v>
      </c>
      <c r="V141" s="92">
        <f t="shared" si="17"/>
        <v>1642547.2451846139</v>
      </c>
      <c r="W141" s="92">
        <f t="shared" si="18"/>
        <v>637233.28665525338</v>
      </c>
      <c r="X141" s="92">
        <f t="shared" si="19"/>
        <v>313316.89125243056</v>
      </c>
      <c r="Y141" s="92">
        <f t="shared" si="15"/>
        <v>-100291.26954602868</v>
      </c>
      <c r="Z141" s="92">
        <f t="shared" si="20"/>
        <v>-464702.49726367136</v>
      </c>
    </row>
    <row r="142" spans="1:26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197.00847440889575</v>
      </c>
      <c r="I142" s="97">
        <v>0.93902688105821175</v>
      </c>
      <c r="J142" s="98">
        <v>0.92646416619088301</v>
      </c>
      <c r="K142" s="99">
        <v>156</v>
      </c>
      <c r="M142" s="89">
        <f t="shared" si="14"/>
        <v>0.93902688105821175</v>
      </c>
      <c r="N142" s="100"/>
      <c r="U142" s="92">
        <f t="shared" si="16"/>
        <v>12536927.511261351</v>
      </c>
      <c r="V142" s="92">
        <f t="shared" si="17"/>
        <v>2078430.2217556769</v>
      </c>
      <c r="W142" s="92">
        <f t="shared" si="18"/>
        <v>1094854.8721025579</v>
      </c>
      <c r="X142" s="92">
        <f t="shared" si="19"/>
        <v>777942.74812014238</v>
      </c>
      <c r="Y142" s="92">
        <f t="shared" si="15"/>
        <v>373278.32669716375</v>
      </c>
      <c r="Z142" s="92">
        <f t="shared" si="20"/>
        <v>16747.018563103949</v>
      </c>
    </row>
    <row r="143" spans="1:26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123.18113153324407</v>
      </c>
      <c r="I143" s="97">
        <v>0.94915537716749387</v>
      </c>
      <c r="J143" s="98">
        <v>0.92567099677086684</v>
      </c>
      <c r="K143" s="99">
        <v>154</v>
      </c>
      <c r="M143" s="89">
        <f t="shared" si="14"/>
        <v>0.94915537716749387</v>
      </c>
      <c r="N143" s="100"/>
      <c r="U143" s="92">
        <f t="shared" si="16"/>
        <v>11427134.450379336</v>
      </c>
      <c r="V143" s="92">
        <f t="shared" si="17"/>
        <v>1886275.389400003</v>
      </c>
      <c r="W143" s="92">
        <f t="shared" si="18"/>
        <v>988999.85094285035</v>
      </c>
      <c r="X143" s="92">
        <f t="shared" si="19"/>
        <v>699893.88993009506</v>
      </c>
      <c r="Y143" s="92">
        <f t="shared" si="15"/>
        <v>330735.09924384044</v>
      </c>
      <c r="Z143" s="92">
        <f t="shared" si="20"/>
        <v>5486.1779531185048</v>
      </c>
    </row>
    <row r="144" spans="1:26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271.16025777264923</v>
      </c>
      <c r="I144" s="97">
        <v>1.8480429910030842</v>
      </c>
      <c r="J144" s="98">
        <v>0.85527849628185282</v>
      </c>
      <c r="K144" s="99">
        <v>42</v>
      </c>
      <c r="M144" s="89">
        <f t="shared" si="14"/>
        <v>1.8480429910030842</v>
      </c>
      <c r="N144" s="100"/>
      <c r="U144" s="92">
        <f t="shared" si="16"/>
        <v>42059821.93203079</v>
      </c>
      <c r="V144" s="92">
        <f t="shared" si="17"/>
        <v>4052551.8980720295</v>
      </c>
      <c r="W144" s="92">
        <f t="shared" si="18"/>
        <v>478136.48463375337</v>
      </c>
      <c r="X144" s="92">
        <f t="shared" si="19"/>
        <v>-673555.22975061706</v>
      </c>
      <c r="Y144" s="92">
        <f t="shared" si="15"/>
        <v>-2144147.9461240983</v>
      </c>
      <c r="Z144" s="92">
        <f t="shared" si="20"/>
        <v>-3439819.9082337003</v>
      </c>
    </row>
    <row r="145" spans="1:26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51.212054705440707</v>
      </c>
      <c r="I145" s="97">
        <v>0.18459300876353171</v>
      </c>
      <c r="J145" s="98">
        <v>0.9855443959181841</v>
      </c>
      <c r="K145" s="99">
        <v>289</v>
      </c>
      <c r="M145" s="89">
        <f t="shared" si="14"/>
        <v>0.18459300876353171</v>
      </c>
      <c r="N145" s="100"/>
      <c r="U145" s="92">
        <f t="shared" si="16"/>
        <v>10786480.568311937</v>
      </c>
      <c r="V145" s="92">
        <f t="shared" si="17"/>
        <v>2327649.0972391302</v>
      </c>
      <c r="W145" s="92">
        <f t="shared" si="18"/>
        <v>1532133.4613393494</v>
      </c>
      <c r="X145" s="92">
        <f t="shared" si="19"/>
        <v>1275814.9699058933</v>
      </c>
      <c r="Y145" s="92">
        <f t="shared" si="15"/>
        <v>948522.42983984808</v>
      </c>
      <c r="Z145" s="92">
        <f t="shared" si="20"/>
        <v>660159.94657054415</v>
      </c>
    </row>
    <row r="146" spans="1:26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129.00766261040908</v>
      </c>
      <c r="I146" s="97">
        <v>0.38738531346600319</v>
      </c>
      <c r="J146" s="98">
        <v>0.96966359259169832</v>
      </c>
      <c r="K146" s="99">
        <v>262</v>
      </c>
      <c r="M146" s="89">
        <f t="shared" si="14"/>
        <v>0.38738531346600319</v>
      </c>
      <c r="N146" s="100"/>
      <c r="U146" s="92">
        <f t="shared" si="16"/>
        <v>8478720.7681594621</v>
      </c>
      <c r="V146" s="92">
        <f t="shared" si="17"/>
        <v>1720754.1404787216</v>
      </c>
      <c r="W146" s="92">
        <f t="shared" si="18"/>
        <v>1085197.3100117922</v>
      </c>
      <c r="X146" s="92">
        <f t="shared" si="19"/>
        <v>880418.22000527626</v>
      </c>
      <c r="Y146" s="92">
        <f t="shared" si="15"/>
        <v>618936.23270961549</v>
      </c>
      <c r="Z146" s="92">
        <f t="shared" si="20"/>
        <v>388556.41662351129</v>
      </c>
    </row>
    <row r="147" spans="1:26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192.90858994588172</v>
      </c>
      <c r="I147" s="97">
        <v>0.95633294097452848</v>
      </c>
      <c r="J147" s="98">
        <v>0.92510891686675001</v>
      </c>
      <c r="K147" s="99">
        <v>149</v>
      </c>
      <c r="M147" s="89">
        <f t="shared" si="14"/>
        <v>0.95633294097452848</v>
      </c>
      <c r="N147" s="100"/>
      <c r="U147" s="92">
        <f t="shared" si="16"/>
        <v>34336259.01890447</v>
      </c>
      <c r="V147" s="92">
        <f t="shared" si="17"/>
        <v>5650462.7830838906</v>
      </c>
      <c r="W147" s="92">
        <f t="shared" si="18"/>
        <v>2952690.6957844407</v>
      </c>
      <c r="X147" s="92">
        <f t="shared" si="19"/>
        <v>2083457.1566274629</v>
      </c>
      <c r="Y147" s="92">
        <f t="shared" si="15"/>
        <v>973534.68731882866</v>
      </c>
      <c r="Z147" s="92">
        <f t="shared" si="20"/>
        <v>-4367.2209301340317</v>
      </c>
    </row>
    <row r="148" spans="1:26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141.92797378185693</v>
      </c>
      <c r="I148" s="97">
        <v>0.68926950286424982</v>
      </c>
      <c r="J148" s="98">
        <v>0.94602283636949902</v>
      </c>
      <c r="K148" s="99">
        <v>207</v>
      </c>
      <c r="M148" s="89">
        <f t="shared" si="14"/>
        <v>0.68926950286424982</v>
      </c>
      <c r="N148" s="100"/>
      <c r="U148" s="92">
        <f t="shared" si="16"/>
        <v>16176560.21359414</v>
      </c>
      <c r="V148" s="92">
        <f t="shared" si="17"/>
        <v>2960824.099290737</v>
      </c>
      <c r="W148" s="92">
        <f t="shared" si="18"/>
        <v>1717942.6499077047</v>
      </c>
      <c r="X148" s="92">
        <f t="shared" si="19"/>
        <v>1317481.0074710248</v>
      </c>
      <c r="Y148" s="92">
        <f t="shared" si="15"/>
        <v>806132.38248838857</v>
      </c>
      <c r="Z148" s="92">
        <f t="shared" si="20"/>
        <v>355606.50344885426</v>
      </c>
    </row>
    <row r="149" spans="1:26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136.44810063119758</v>
      </c>
      <c r="I149" s="97">
        <v>0.59487722564013834</v>
      </c>
      <c r="J149" s="98">
        <v>0.95341475980729673</v>
      </c>
      <c r="K149" s="99">
        <v>223</v>
      </c>
      <c r="M149" s="89">
        <f t="shared" si="14"/>
        <v>0.59487722564013834</v>
      </c>
      <c r="N149" s="100"/>
      <c r="U149" s="92">
        <f t="shared" si="16"/>
        <v>12378528.214602403</v>
      </c>
      <c r="V149" s="92">
        <f t="shared" si="17"/>
        <v>2344069.7488667443</v>
      </c>
      <c r="W149" s="92">
        <f t="shared" si="18"/>
        <v>1400373.37253177</v>
      </c>
      <c r="X149" s="92">
        <f t="shared" si="19"/>
        <v>1096310.4218647992</v>
      </c>
      <c r="Y149" s="92">
        <f t="shared" si="15"/>
        <v>708053.08269578381</v>
      </c>
      <c r="Z149" s="92">
        <f t="shared" si="20"/>
        <v>365977.30410419969</v>
      </c>
    </row>
    <row r="150" spans="1:26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74.83158068775036</v>
      </c>
      <c r="I150" s="97">
        <v>0.22969754811602847</v>
      </c>
      <c r="J150" s="98">
        <v>0.982012228760068</v>
      </c>
      <c r="K150" s="99">
        <v>282</v>
      </c>
      <c r="M150" s="89">
        <f t="shared" si="14"/>
        <v>0.22969754811602847</v>
      </c>
      <c r="N150" s="100"/>
      <c r="U150" s="92">
        <f t="shared" si="16"/>
        <v>16924442.904227991</v>
      </c>
      <c r="V150" s="92">
        <f t="shared" si="17"/>
        <v>3604441.0333645837</v>
      </c>
      <c r="W150" s="92">
        <f t="shared" si="18"/>
        <v>2351753.8513675309</v>
      </c>
      <c r="X150" s="92">
        <f t="shared" si="19"/>
        <v>1948132.7605459269</v>
      </c>
      <c r="Y150" s="92">
        <f t="shared" si="15"/>
        <v>1432749.8425970422</v>
      </c>
      <c r="Z150" s="92">
        <f t="shared" si="20"/>
        <v>978669.53259568824</v>
      </c>
    </row>
    <row r="151" spans="1:26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236.83640664194735</v>
      </c>
      <c r="I151" s="97">
        <v>1.4788054238348602</v>
      </c>
      <c r="J151" s="98">
        <v>0.88419374133294937</v>
      </c>
      <c r="K151" s="99">
        <v>74</v>
      </c>
      <c r="M151" s="89">
        <f t="shared" si="14"/>
        <v>1.4788054238348602</v>
      </c>
      <c r="N151" s="100"/>
      <c r="U151" s="92">
        <f t="shared" si="16"/>
        <v>32446606.520969231</v>
      </c>
      <c r="V151" s="92">
        <f t="shared" si="17"/>
        <v>4085142.4997159475</v>
      </c>
      <c r="W151" s="92">
        <f t="shared" si="18"/>
        <v>1417872.4207372244</v>
      </c>
      <c r="X151" s="92">
        <f t="shared" si="19"/>
        <v>558466.75724433234</v>
      </c>
      <c r="Y151" s="92">
        <f t="shared" si="15"/>
        <v>-538906.51839683275</v>
      </c>
      <c r="Z151" s="92">
        <f t="shared" si="20"/>
        <v>-1505751.9062367186</v>
      </c>
    </row>
    <row r="152" spans="1:26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114.52194898640585</v>
      </c>
      <c r="I152" s="97">
        <v>0.61376678103628701</v>
      </c>
      <c r="J152" s="98">
        <v>0.95193550587499831</v>
      </c>
      <c r="K152" s="99">
        <v>216</v>
      </c>
      <c r="M152" s="89">
        <f t="shared" si="14"/>
        <v>0.61376678103628701</v>
      </c>
      <c r="N152" s="100"/>
      <c r="U152" s="92">
        <f t="shared" si="16"/>
        <v>17812121.994597901</v>
      </c>
      <c r="V152" s="92">
        <f t="shared" si="17"/>
        <v>3350568.9476077175</v>
      </c>
      <c r="W152" s="92">
        <f t="shared" si="18"/>
        <v>1990523.9333977648</v>
      </c>
      <c r="X152" s="92">
        <f t="shared" si="19"/>
        <v>1552311.6964634228</v>
      </c>
      <c r="Y152" s="92">
        <f t="shared" si="15"/>
        <v>992759.41714026255</v>
      </c>
      <c r="Z152" s="92">
        <f t="shared" si="20"/>
        <v>499763.50360044936</v>
      </c>
    </row>
    <row r="153" spans="1:26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477.80770894357755</v>
      </c>
      <c r="I153" s="97">
        <v>5.2624041894976168</v>
      </c>
      <c r="J153" s="98">
        <v>0.58789754827976171</v>
      </c>
      <c r="K153" s="99">
        <v>4</v>
      </c>
      <c r="M153" s="89">
        <f t="shared" si="14"/>
        <v>5.2624041894976168</v>
      </c>
      <c r="N153" s="100"/>
      <c r="U153" s="92">
        <f t="shared" si="16"/>
        <v>13359076.577941058</v>
      </c>
      <c r="V153" s="92">
        <f t="shared" si="17"/>
        <v>-4203231.4503289256</v>
      </c>
      <c r="W153" s="92">
        <f t="shared" si="18"/>
        <v>-5854888.7373614004</v>
      </c>
      <c r="X153" s="92">
        <f t="shared" si="19"/>
        <v>-6387059.6779091638</v>
      </c>
      <c r="Y153" s="92">
        <f t="shared" si="15"/>
        <v>-7066587.6273252992</v>
      </c>
      <c r="Z153" s="92">
        <f t="shared" si="20"/>
        <v>-7665288.6148424409</v>
      </c>
    </row>
    <row r="154" spans="1:26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61.232361395470086</v>
      </c>
      <c r="I154" s="97">
        <v>0.21648714191788246</v>
      </c>
      <c r="J154" s="98">
        <v>0.98304674465554809</v>
      </c>
      <c r="K154" s="99">
        <v>286</v>
      </c>
      <c r="M154" s="89">
        <f t="shared" si="14"/>
        <v>0.21648714191788246</v>
      </c>
      <c r="N154" s="100"/>
      <c r="U154" s="92">
        <f t="shared" si="16"/>
        <v>12770639.545603463</v>
      </c>
      <c r="V154" s="92">
        <f t="shared" si="17"/>
        <v>2730372.193029637</v>
      </c>
      <c r="W154" s="92">
        <f t="shared" si="18"/>
        <v>1786129.5166149493</v>
      </c>
      <c r="X154" s="92">
        <f t="shared" si="19"/>
        <v>1481890.5457593314</v>
      </c>
      <c r="Y154" s="92">
        <f t="shared" si="15"/>
        <v>1093408.4467833946</v>
      </c>
      <c r="Z154" s="92">
        <f t="shared" si="20"/>
        <v>751134.64260879555</v>
      </c>
    </row>
    <row r="155" spans="1:26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220.82618853096653</v>
      </c>
      <c r="I155" s="97">
        <v>1.1184729752499498</v>
      </c>
      <c r="J155" s="98">
        <v>0.91241162049026558</v>
      </c>
      <c r="K155" s="99">
        <v>125</v>
      </c>
      <c r="M155" s="89">
        <f t="shared" si="14"/>
        <v>1.1184729752499498</v>
      </c>
      <c r="N155" s="100"/>
      <c r="U155" s="92">
        <f t="shared" si="16"/>
        <v>34384378.859822564</v>
      </c>
      <c r="V155" s="92">
        <f t="shared" si="17"/>
        <v>5258624.9787946418</v>
      </c>
      <c r="W155" s="92">
        <f t="shared" si="18"/>
        <v>2519476.8235249305</v>
      </c>
      <c r="X155" s="92">
        <f t="shared" si="19"/>
        <v>1636911.7408444993</v>
      </c>
      <c r="Y155" s="92">
        <f t="shared" si="15"/>
        <v>509966.25178262667</v>
      </c>
      <c r="Z155" s="92">
        <f t="shared" si="20"/>
        <v>-482933.8603600015</v>
      </c>
    </row>
    <row r="156" spans="1:26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124.94878465911933</v>
      </c>
      <c r="I156" s="97">
        <v>0.50867074567775605</v>
      </c>
      <c r="J156" s="98">
        <v>0.96016564789331071</v>
      </c>
      <c r="K156" s="99">
        <v>236</v>
      </c>
      <c r="M156" s="89">
        <f t="shared" si="14"/>
        <v>0.50867074567775605</v>
      </c>
      <c r="N156" s="100"/>
      <c r="U156" s="92">
        <f t="shared" si="16"/>
        <v>12880477.191026418</v>
      </c>
      <c r="V156" s="92">
        <f t="shared" si="17"/>
        <v>2512534.4848252321</v>
      </c>
      <c r="W156" s="92">
        <f t="shared" si="18"/>
        <v>1537475.3926678987</v>
      </c>
      <c r="X156" s="92">
        <f t="shared" si="19"/>
        <v>1223307.2427514477</v>
      </c>
      <c r="Y156" s="92">
        <f t="shared" si="15"/>
        <v>822146.5960148077</v>
      </c>
      <c r="Z156" s="92">
        <f t="shared" si="20"/>
        <v>468702.30345759162</v>
      </c>
    </row>
    <row r="157" spans="1:26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230.71824837838534</v>
      </c>
      <c r="I157" s="97">
        <v>1.0735619259182236</v>
      </c>
      <c r="J157" s="98">
        <v>0.91592863531323754</v>
      </c>
      <c r="K157" s="99">
        <v>132</v>
      </c>
      <c r="M157" s="89">
        <f t="shared" si="14"/>
        <v>1.0735619259182236</v>
      </c>
      <c r="N157" s="100"/>
      <c r="U157" s="92">
        <f t="shared" si="16"/>
        <v>21151423.531923603</v>
      </c>
      <c r="V157" s="92">
        <f t="shared" si="17"/>
        <v>3303620.500756159</v>
      </c>
      <c r="W157" s="92">
        <f t="shared" si="18"/>
        <v>1625113.6731514591</v>
      </c>
      <c r="X157" s="92">
        <f t="shared" si="19"/>
        <v>1084291.6974453859</v>
      </c>
      <c r="Y157" s="92">
        <f t="shared" si="15"/>
        <v>393717.25951673876</v>
      </c>
      <c r="Z157" s="92">
        <f t="shared" si="20"/>
        <v>-214716.2836468922</v>
      </c>
    </row>
    <row r="158" spans="1:26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165.13896816313883</v>
      </c>
      <c r="I158" s="97">
        <v>0.95461725429256405</v>
      </c>
      <c r="J158" s="98">
        <v>0.92524327345787472</v>
      </c>
      <c r="K158" s="99">
        <v>151</v>
      </c>
      <c r="M158" s="89">
        <f t="shared" si="14"/>
        <v>0.95461725429256405</v>
      </c>
      <c r="N158" s="100"/>
      <c r="U158" s="92">
        <f t="shared" si="16"/>
        <v>10711082.42547009</v>
      </c>
      <c r="V158" s="92">
        <f t="shared" si="17"/>
        <v>1763942.5972666875</v>
      </c>
      <c r="W158" s="92">
        <f t="shared" si="18"/>
        <v>922503.7230843663</v>
      </c>
      <c r="X158" s="92">
        <f t="shared" si="19"/>
        <v>651388.57068395673</v>
      </c>
      <c r="Y158" s="92">
        <f t="shared" si="15"/>
        <v>305202.20549711364</v>
      </c>
      <c r="Z158" s="92">
        <f t="shared" si="20"/>
        <v>193.2373149857668</v>
      </c>
    </row>
    <row r="159" spans="1:26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255.28609614930321</v>
      </c>
      <c r="I159" s="97">
        <v>1.4915263558501748</v>
      </c>
      <c r="J159" s="98">
        <v>0.88319755649368148</v>
      </c>
      <c r="K159" s="99">
        <v>73</v>
      </c>
      <c r="M159" s="89">
        <f t="shared" si="14"/>
        <v>1.4915263558501748</v>
      </c>
      <c r="N159" s="100"/>
      <c r="U159" s="92">
        <f t="shared" si="16"/>
        <v>5617180.2303657038</v>
      </c>
      <c r="V159" s="92">
        <f t="shared" si="17"/>
        <v>701684.76743649505</v>
      </c>
      <c r="W159" s="92">
        <f t="shared" si="18"/>
        <v>239404.18975539351</v>
      </c>
      <c r="X159" s="92">
        <f t="shared" si="19"/>
        <v>90455.438853489191</v>
      </c>
      <c r="Y159" s="92">
        <f t="shared" si="15"/>
        <v>-99736.90641866246</v>
      </c>
      <c r="Z159" s="92">
        <f t="shared" si="20"/>
        <v>-267306.68045146915</v>
      </c>
    </row>
    <row r="160" spans="1:26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115.48614216431532</v>
      </c>
      <c r="I160" s="97">
        <v>0.65529852457716753</v>
      </c>
      <c r="J160" s="98">
        <v>0.94868312678720967</v>
      </c>
      <c r="K160" s="99">
        <v>211</v>
      </c>
      <c r="M160" s="89">
        <f t="shared" si="14"/>
        <v>0.65529852457716753</v>
      </c>
      <c r="N160" s="100"/>
      <c r="U160" s="92">
        <f t="shared" si="16"/>
        <v>11980415.898034947</v>
      </c>
      <c r="V160" s="92">
        <f t="shared" si="17"/>
        <v>2220242.8407794605</v>
      </c>
      <c r="W160" s="92">
        <f t="shared" si="18"/>
        <v>1302341.7923087811</v>
      </c>
      <c r="X160" s="92">
        <f t="shared" si="19"/>
        <v>1006590.2050215241</v>
      </c>
      <c r="Y160" s="92">
        <f t="shared" si="15"/>
        <v>628945.62818871613</v>
      </c>
      <c r="Z160" s="92">
        <f t="shared" si="20"/>
        <v>296220.26895285037</v>
      </c>
    </row>
    <row r="161" spans="1:26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246.30295756804006</v>
      </c>
      <c r="I161" s="97">
        <v>1.7891422090597573</v>
      </c>
      <c r="J161" s="98">
        <v>0.85989105658186293</v>
      </c>
      <c r="K161" s="99">
        <v>46</v>
      </c>
      <c r="M161" s="89">
        <f t="shared" si="14"/>
        <v>1.7891422090597573</v>
      </c>
      <c r="N161" s="100"/>
      <c r="U161" s="92">
        <f t="shared" si="16"/>
        <v>4687976.4744887482</v>
      </c>
      <c r="V161" s="92">
        <f t="shared" si="17"/>
        <v>474420.27016627166</v>
      </c>
      <c r="W161" s="92">
        <f t="shared" si="18"/>
        <v>78153.970885580769</v>
      </c>
      <c r="X161" s="92">
        <f t="shared" si="19"/>
        <v>-49524.701228339662</v>
      </c>
      <c r="Y161" s="92">
        <f t="shared" si="15"/>
        <v>-212557.32784347248</v>
      </c>
      <c r="Z161" s="92">
        <f t="shared" si="20"/>
        <v>-356197.91633708787</v>
      </c>
    </row>
    <row r="162" spans="1:26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232.37052365231489</v>
      </c>
      <c r="I162" s="97">
        <v>1.6010347239481544</v>
      </c>
      <c r="J162" s="98">
        <v>0.8746218816971455</v>
      </c>
      <c r="K162" s="99">
        <v>59</v>
      </c>
      <c r="M162" s="89">
        <f t="shared" si="14"/>
        <v>1.6010347239481544</v>
      </c>
      <c r="N162" s="100"/>
      <c r="U162" s="92">
        <f t="shared" si="16"/>
        <v>12862852.481300855</v>
      </c>
      <c r="V162" s="92">
        <f t="shared" si="17"/>
        <v>1496431.1585785835</v>
      </c>
      <c r="W162" s="92">
        <f t="shared" si="18"/>
        <v>427469.57477444946</v>
      </c>
      <c r="X162" s="92">
        <f t="shared" si="19"/>
        <v>83045.646197499009</v>
      </c>
      <c r="Y162" s="92">
        <f t="shared" si="15"/>
        <v>-356748.54037503671</v>
      </c>
      <c r="Z162" s="92">
        <f t="shared" si="20"/>
        <v>-744231.0773796034</v>
      </c>
    </row>
    <row r="163" spans="1:26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135.7416495850193</v>
      </c>
      <c r="I163" s="97">
        <v>0.83727608660408437</v>
      </c>
      <c r="J163" s="98">
        <v>0.93443234011844123</v>
      </c>
      <c r="K163" s="99">
        <v>173</v>
      </c>
      <c r="M163" s="89">
        <f t="shared" si="14"/>
        <v>0.83727608660408437</v>
      </c>
      <c r="N163" s="100"/>
      <c r="U163" s="92">
        <f t="shared" si="16"/>
        <v>16028690.56182044</v>
      </c>
      <c r="V163" s="92">
        <f t="shared" si="17"/>
        <v>2771332.5682324367</v>
      </c>
      <c r="W163" s="92">
        <f t="shared" si="18"/>
        <v>1524536.7654449577</v>
      </c>
      <c r="X163" s="92">
        <f t="shared" si="19"/>
        <v>1122813.9018401608</v>
      </c>
      <c r="Y163" s="92">
        <f t="shared" si="15"/>
        <v>609854.82621313422</v>
      </c>
      <c r="Z163" s="92">
        <f t="shared" si="20"/>
        <v>157910.05278967862</v>
      </c>
    </row>
    <row r="164" spans="1:26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258.18131573458442</v>
      </c>
      <c r="I164" s="97">
        <v>1.9630242074907605</v>
      </c>
      <c r="J164" s="98">
        <v>0.84627423900512877</v>
      </c>
      <c r="K164" s="99">
        <v>31</v>
      </c>
      <c r="M164" s="89">
        <f t="shared" si="14"/>
        <v>1.9630242074907605</v>
      </c>
      <c r="N164" s="100"/>
      <c r="U164" s="92">
        <f t="shared" si="16"/>
        <v>14059135.520047797</v>
      </c>
      <c r="V164" s="92">
        <f t="shared" si="17"/>
        <v>1219452.6825317233</v>
      </c>
      <c r="W164" s="92">
        <f t="shared" si="18"/>
        <v>11937.378299910933</v>
      </c>
      <c r="X164" s="92">
        <f t="shared" si="19"/>
        <v>-377129.14308082091</v>
      </c>
      <c r="Y164" s="92">
        <f t="shared" si="15"/>
        <v>-873927.36206698022</v>
      </c>
      <c r="Z164" s="92">
        <f t="shared" si="20"/>
        <v>-1311633.5440707251</v>
      </c>
    </row>
    <row r="165" spans="1:26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336.37470255407032</v>
      </c>
      <c r="I165" s="97">
        <v>2.8929501963023352</v>
      </c>
      <c r="J165" s="98">
        <v>0.77345110225853797</v>
      </c>
      <c r="K165" s="99">
        <v>11</v>
      </c>
      <c r="M165" s="89">
        <f t="shared" si="14"/>
        <v>2.8929501963023352</v>
      </c>
      <c r="N165" s="100"/>
      <c r="U165" s="92">
        <f t="shared" si="16"/>
        <v>29596568.209671974</v>
      </c>
      <c r="V165" s="92">
        <f t="shared" si="17"/>
        <v>22212.401278169636</v>
      </c>
      <c r="W165" s="92">
        <f t="shared" si="18"/>
        <v>-2759124.7784135016</v>
      </c>
      <c r="X165" s="92">
        <f t="shared" si="19"/>
        <v>-3655283.3426131923</v>
      </c>
      <c r="Y165" s="92">
        <f t="shared" si="15"/>
        <v>-4799586.3195016282</v>
      </c>
      <c r="Z165" s="92">
        <f t="shared" si="20"/>
        <v>-5807779.3200552631</v>
      </c>
    </row>
    <row r="166" spans="1:26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309.91056167839901</v>
      </c>
      <c r="I166" s="97">
        <v>1.5555979636265078</v>
      </c>
      <c r="J166" s="98">
        <v>0.87818006530534209</v>
      </c>
      <c r="K166" s="99">
        <v>66</v>
      </c>
      <c r="M166" s="89">
        <f t="shared" si="14"/>
        <v>1.5555979636265078</v>
      </c>
      <c r="N166" s="100"/>
      <c r="U166" s="92">
        <f t="shared" si="16"/>
        <v>8377761.2597191408</v>
      </c>
      <c r="V166" s="92">
        <f t="shared" si="17"/>
        <v>1004642.9022485209</v>
      </c>
      <c r="W166" s="92">
        <f t="shared" si="18"/>
        <v>311233.7760865952</v>
      </c>
      <c r="X166" s="92">
        <f t="shared" si="19"/>
        <v>87814.432527134879</v>
      </c>
      <c r="Y166" s="92">
        <f t="shared" si="15"/>
        <v>-197469.25514019874</v>
      </c>
      <c r="Z166" s="92">
        <f t="shared" si="20"/>
        <v>-448819.66048514302</v>
      </c>
    </row>
    <row r="167" spans="1:26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206.60542198354526</v>
      </c>
      <c r="I167" s="97">
        <v>0.78663543080304354</v>
      </c>
      <c r="J167" s="98">
        <v>0.93839804432147056</v>
      </c>
      <c r="K167" s="99">
        <v>182</v>
      </c>
      <c r="M167" s="89">
        <f t="shared" si="14"/>
        <v>0.78663543080304354</v>
      </c>
      <c r="N167" s="100"/>
      <c r="U167" s="92">
        <f t="shared" si="16"/>
        <v>8769946.6065344438</v>
      </c>
      <c r="V167" s="92">
        <f t="shared" si="17"/>
        <v>1546962.5702341252</v>
      </c>
      <c r="W167" s="92">
        <f t="shared" si="18"/>
        <v>867672.91203708481</v>
      </c>
      <c r="X167" s="92">
        <f t="shared" si="19"/>
        <v>648802.92057742202</v>
      </c>
      <c r="Y167" s="92">
        <f t="shared" si="15"/>
        <v>369328.29099275125</v>
      </c>
      <c r="Z167" s="92">
        <f t="shared" si="20"/>
        <v>123095.98095738645</v>
      </c>
    </row>
    <row r="168" spans="1:26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149.40832575173084</v>
      </c>
      <c r="I168" s="97">
        <v>0.99310933517831934</v>
      </c>
      <c r="J168" s="98">
        <v>0.92222893242027615</v>
      </c>
      <c r="K168" s="99">
        <v>143</v>
      </c>
      <c r="M168" s="89">
        <f t="shared" si="14"/>
        <v>0.99310933517831934</v>
      </c>
      <c r="N168" s="100"/>
      <c r="U168" s="92">
        <f t="shared" si="16"/>
        <v>7942693.3335044691</v>
      </c>
      <c r="V168" s="92">
        <f t="shared" si="17"/>
        <v>1286347.9014032697</v>
      </c>
      <c r="W168" s="92">
        <f t="shared" si="18"/>
        <v>660348.09430284379</v>
      </c>
      <c r="X168" s="92">
        <f t="shared" si="19"/>
        <v>458648.31751325243</v>
      </c>
      <c r="Y168" s="92">
        <f t="shared" si="15"/>
        <v>201098.29875716084</v>
      </c>
      <c r="Z168" s="92">
        <f t="shared" si="20"/>
        <v>-25817.239738081764</v>
      </c>
    </row>
    <row r="169" spans="1:26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346.03036254480389</v>
      </c>
      <c r="I169" s="97">
        <v>2.6372509665137462</v>
      </c>
      <c r="J169" s="98">
        <v>0.7934750828773498</v>
      </c>
      <c r="K169" s="99">
        <v>15</v>
      </c>
      <c r="M169" s="89">
        <f t="shared" si="14"/>
        <v>2.6372509665137462</v>
      </c>
      <c r="N169" s="100"/>
      <c r="U169" s="92">
        <f t="shared" si="16"/>
        <v>38177263.27002392</v>
      </c>
      <c r="V169" s="92">
        <f t="shared" si="17"/>
        <v>991363.08384828945</v>
      </c>
      <c r="W169" s="92">
        <f t="shared" si="18"/>
        <v>-2505806.1332326503</v>
      </c>
      <c r="X169" s="92">
        <f t="shared" si="19"/>
        <v>-3632608.7975144545</v>
      </c>
      <c r="Y169" s="92">
        <f t="shared" si="15"/>
        <v>-5071420.7384068388</v>
      </c>
      <c r="Z169" s="92">
        <f t="shared" si="20"/>
        <v>-6339092.1132250093</v>
      </c>
    </row>
    <row r="170" spans="1:26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151.22926730814314</v>
      </c>
      <c r="I170" s="97">
        <v>0.72328453635766088</v>
      </c>
      <c r="J170" s="98">
        <v>0.943359095958613</v>
      </c>
      <c r="K170" s="99">
        <v>197</v>
      </c>
      <c r="M170" s="89">
        <f t="shared" si="14"/>
        <v>0.72328453635766088</v>
      </c>
      <c r="N170" s="100"/>
      <c r="U170" s="92">
        <f t="shared" si="16"/>
        <v>20733216.971559368</v>
      </c>
      <c r="V170" s="92">
        <f t="shared" si="17"/>
        <v>3747008.4560039756</v>
      </c>
      <c r="W170" s="92">
        <f t="shared" si="18"/>
        <v>2149530.7766118669</v>
      </c>
      <c r="X170" s="92">
        <f t="shared" si="19"/>
        <v>1634816.734043397</v>
      </c>
      <c r="Y170" s="92">
        <f t="shared" si="15"/>
        <v>977579.46076757368</v>
      </c>
      <c r="Z170" s="92">
        <f t="shared" si="20"/>
        <v>398517.76818906784</v>
      </c>
    </row>
    <row r="171" spans="1:26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233.03170175889127</v>
      </c>
      <c r="I171" s="97">
        <v>1.4509866066572747</v>
      </c>
      <c r="J171" s="98">
        <v>0.88637225182929624</v>
      </c>
      <c r="K171" s="99">
        <v>82</v>
      </c>
      <c r="M171" s="89">
        <f t="shared" si="14"/>
        <v>1.4509866066572747</v>
      </c>
      <c r="N171" s="100"/>
      <c r="U171" s="92">
        <f t="shared" si="16"/>
        <v>13538287.555739431</v>
      </c>
      <c r="V171" s="92">
        <f t="shared" si="17"/>
        <v>1733603.1126685543</v>
      </c>
      <c r="W171" s="92">
        <f t="shared" si="18"/>
        <v>623424.82345211529</v>
      </c>
      <c r="X171" s="92">
        <f t="shared" si="19"/>
        <v>265720.6986396882</v>
      </c>
      <c r="Y171" s="92">
        <f t="shared" si="15"/>
        <v>-191030.94244257463</v>
      </c>
      <c r="Z171" s="92">
        <f t="shared" si="20"/>
        <v>-593453.91680438898</v>
      </c>
    </row>
    <row r="172" spans="1:26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105.99694711682986</v>
      </c>
      <c r="I172" s="97">
        <v>0.59629323896172393</v>
      </c>
      <c r="J172" s="98">
        <v>0.95330387084086976</v>
      </c>
      <c r="K172" s="99">
        <v>222</v>
      </c>
      <c r="M172" s="89">
        <f t="shared" si="14"/>
        <v>0.59629323896172393</v>
      </c>
      <c r="N172" s="100"/>
      <c r="U172" s="92">
        <f t="shared" si="16"/>
        <v>17577282.412220906</v>
      </c>
      <c r="V172" s="92">
        <f t="shared" si="17"/>
        <v>3326878.5097352485</v>
      </c>
      <c r="W172" s="92">
        <f t="shared" si="18"/>
        <v>1986691.1373916261</v>
      </c>
      <c r="X172" s="92">
        <f t="shared" si="19"/>
        <v>1554877.1163777632</v>
      </c>
      <c r="Y172" s="92">
        <f t="shared" si="15"/>
        <v>1003494.7054429242</v>
      </c>
      <c r="Z172" s="92">
        <f t="shared" si="20"/>
        <v>517696.8891648585</v>
      </c>
    </row>
    <row r="173" spans="1:26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195.14260405198857</v>
      </c>
      <c r="I173" s="97">
        <v>2.2026545706252842</v>
      </c>
      <c r="J173" s="98">
        <v>0.82750862226450805</v>
      </c>
      <c r="K173" s="99">
        <v>25</v>
      </c>
      <c r="M173" s="89">
        <f t="shared" si="14"/>
        <v>2.2026545706252842</v>
      </c>
      <c r="N173" s="100"/>
      <c r="U173" s="92">
        <f t="shared" si="16"/>
        <v>11492239.368166316</v>
      </c>
      <c r="V173" s="92">
        <f t="shared" si="17"/>
        <v>758799.30917997926</v>
      </c>
      <c r="W173" s="92">
        <f t="shared" si="18"/>
        <v>-250633.19022809519</v>
      </c>
      <c r="X173" s="92">
        <f t="shared" si="19"/>
        <v>-575876.59686400951</v>
      </c>
      <c r="Y173" s="92">
        <f t="shared" si="15"/>
        <v>-991179.21550179902</v>
      </c>
      <c r="Z173" s="92">
        <f t="shared" si="20"/>
        <v>-1357083.3524994573</v>
      </c>
    </row>
    <row r="174" spans="1:26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178.44567210319889</v>
      </c>
      <c r="I174" s="97">
        <v>1.4743965693005334</v>
      </c>
      <c r="J174" s="98">
        <v>0.88453900173056388</v>
      </c>
      <c r="K174" s="99">
        <v>75</v>
      </c>
      <c r="M174" s="89">
        <f t="shared" si="14"/>
        <v>1.4743965693005334</v>
      </c>
      <c r="N174" s="100"/>
      <c r="U174" s="92">
        <f t="shared" si="16"/>
        <v>11076672.984256271</v>
      </c>
      <c r="V174" s="92">
        <f t="shared" si="17"/>
        <v>1398371.4862289422</v>
      </c>
      <c r="W174" s="92">
        <f t="shared" si="18"/>
        <v>488170.09529656719</v>
      </c>
      <c r="X174" s="92">
        <f t="shared" si="19"/>
        <v>194899.37012654557</v>
      </c>
      <c r="Y174" s="92">
        <f t="shared" si="15"/>
        <v>-179577.39911125487</v>
      </c>
      <c r="Z174" s="92">
        <f t="shared" si="20"/>
        <v>-509511.7480038011</v>
      </c>
    </row>
    <row r="175" spans="1:26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232.54080686608648</v>
      </c>
      <c r="I175" s="97">
        <v>1.5441948371371796</v>
      </c>
      <c r="J175" s="98">
        <v>0.87907305189746032</v>
      </c>
      <c r="K175" s="99">
        <v>69</v>
      </c>
      <c r="M175" s="89">
        <f t="shared" si="14"/>
        <v>1.5441948371371796</v>
      </c>
      <c r="N175" s="100"/>
      <c r="U175" s="92">
        <f t="shared" si="16"/>
        <v>17789909.593299657</v>
      </c>
      <c r="V175" s="92">
        <f t="shared" si="17"/>
        <v>2149231.6389172813</v>
      </c>
      <c r="W175" s="92">
        <f t="shared" si="18"/>
        <v>678295.14948203869</v>
      </c>
      <c r="X175" s="92">
        <f t="shared" si="19"/>
        <v>204353.21176007151</v>
      </c>
      <c r="Y175" s="92">
        <f t="shared" si="15"/>
        <v>-400822.24699576636</v>
      </c>
      <c r="Z175" s="92">
        <f t="shared" si="20"/>
        <v>-934014.65665245731</v>
      </c>
    </row>
    <row r="176" spans="1:26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345.78889244149599</v>
      </c>
      <c r="I176" s="97">
        <v>1.6731419721370224</v>
      </c>
      <c r="J176" s="98">
        <v>0.86897511404202377</v>
      </c>
      <c r="K176" s="99">
        <v>50</v>
      </c>
      <c r="M176" s="89">
        <f t="shared" si="14"/>
        <v>1.6731419721370224</v>
      </c>
      <c r="N176" s="100"/>
      <c r="U176" s="92">
        <f t="shared" si="16"/>
        <v>15982344.974421129</v>
      </c>
      <c r="V176" s="92">
        <f t="shared" si="17"/>
        <v>1767570.9134097225</v>
      </c>
      <c r="W176" s="92">
        <f t="shared" si="18"/>
        <v>430734.36985307024</v>
      </c>
      <c r="X176" s="92">
        <f t="shared" si="19"/>
        <v>0</v>
      </c>
      <c r="Y176" s="92">
        <f t="shared" si="15"/>
        <v>-550003.80664911249</v>
      </c>
      <c r="Z176" s="92">
        <f t="shared" si="20"/>
        <v>-1034586.9977627991</v>
      </c>
    </row>
    <row r="177" spans="1:26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311.39530492234678</v>
      </c>
      <c r="I177" s="97">
        <v>2.2979905697563301</v>
      </c>
      <c r="J177" s="98">
        <v>0.82004279532223123</v>
      </c>
      <c r="K177" s="99">
        <v>20</v>
      </c>
      <c r="M177" s="89">
        <f t="shared" si="14"/>
        <v>2.2979905697563301</v>
      </c>
      <c r="N177" s="100"/>
      <c r="U177" s="92">
        <f t="shared" si="16"/>
        <v>9943552.137110278</v>
      </c>
      <c r="V177" s="92">
        <f t="shared" si="17"/>
        <v>571993.26877713494</v>
      </c>
      <c r="W177" s="92">
        <f t="shared" si="18"/>
        <v>-309360.33638799458</v>
      </c>
      <c r="X177" s="92">
        <f t="shared" si="19"/>
        <v>-593336.18337414169</v>
      </c>
      <c r="Y177" s="92">
        <f t="shared" si="15"/>
        <v>-955944.34230063925</v>
      </c>
      <c r="Z177" s="92">
        <f t="shared" si="20"/>
        <v>-1275421.8016422279</v>
      </c>
    </row>
    <row r="178" spans="1:26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106.03958221452025</v>
      </c>
      <c r="I178" s="97">
        <v>0.48464369126872392</v>
      </c>
      <c r="J178" s="98">
        <v>0.9620472228679845</v>
      </c>
      <c r="K178" s="99">
        <v>242</v>
      </c>
      <c r="M178" s="89">
        <f t="shared" si="14"/>
        <v>0.48464369126872392</v>
      </c>
      <c r="N178" s="100"/>
      <c r="U178" s="92">
        <f t="shared" si="16"/>
        <v>14116371.87024105</v>
      </c>
      <c r="V178" s="92">
        <f t="shared" si="17"/>
        <v>2775837.9996998487</v>
      </c>
      <c r="W178" s="92">
        <f t="shared" si="18"/>
        <v>1709311.0161184608</v>
      </c>
      <c r="X178" s="92">
        <f t="shared" si="19"/>
        <v>1365671.5259964906</v>
      </c>
      <c r="Y178" s="92">
        <f t="shared" si="15"/>
        <v>926878.98722946527</v>
      </c>
      <c r="Z178" s="92">
        <f t="shared" si="20"/>
        <v>540278.95628049003</v>
      </c>
    </row>
    <row r="179" spans="1:26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99.779799640612481</v>
      </c>
      <c r="I179" s="97">
        <v>0.53936051370566862</v>
      </c>
      <c r="J179" s="98">
        <v>0.95776231128297029</v>
      </c>
      <c r="K179" s="99">
        <v>232</v>
      </c>
      <c r="M179" s="89">
        <f t="shared" si="14"/>
        <v>0.53936051370566862</v>
      </c>
      <c r="N179" s="100"/>
      <c r="U179" s="92">
        <f t="shared" si="16"/>
        <v>15468159.373316241</v>
      </c>
      <c r="V179" s="92">
        <f t="shared" si="17"/>
        <v>2986058.3089251714</v>
      </c>
      <c r="W179" s="92">
        <f t="shared" si="18"/>
        <v>1812171.9867349688</v>
      </c>
      <c r="X179" s="92">
        <f t="shared" si="19"/>
        <v>1433940.865133147</v>
      </c>
      <c r="Y179" s="92">
        <f t="shared" si="15"/>
        <v>950978.34522760345</v>
      </c>
      <c r="Z179" s="92">
        <f t="shared" si="20"/>
        <v>525462.16469424951</v>
      </c>
    </row>
    <row r="180" spans="1:26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85.711863934839471</v>
      </c>
      <c r="I180" s="97">
        <v>0.41667388627587032</v>
      </c>
      <c r="J180" s="98">
        <v>0.96736998453201706</v>
      </c>
      <c r="K180" s="99">
        <v>257</v>
      </c>
      <c r="M180" s="89">
        <f t="shared" si="14"/>
        <v>0.41667388627587032</v>
      </c>
      <c r="N180" s="100"/>
      <c r="U180" s="92">
        <f t="shared" si="16"/>
        <v>11342947.556666803</v>
      </c>
      <c r="V180" s="92">
        <f t="shared" si="17"/>
        <v>2280612.4829659034</v>
      </c>
      <c r="W180" s="92">
        <f t="shared" si="18"/>
        <v>1428340.0061414251</v>
      </c>
      <c r="X180" s="92">
        <f t="shared" si="19"/>
        <v>1153734.2212999742</v>
      </c>
      <c r="Y180" s="92">
        <f t="shared" si="15"/>
        <v>803090.67492547655</v>
      </c>
      <c r="Z180" s="92">
        <f t="shared" si="20"/>
        <v>494154.688316977</v>
      </c>
    </row>
    <row r="181" spans="1:26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121.16314045080213</v>
      </c>
      <c r="I181" s="97">
        <v>0.41683856098356709</v>
      </c>
      <c r="J181" s="98">
        <v>0.96735708874364068</v>
      </c>
      <c r="K181" s="99">
        <v>256</v>
      </c>
      <c r="M181" s="89">
        <f t="shared" si="14"/>
        <v>0.41683856098356709</v>
      </c>
      <c r="N181" s="100"/>
      <c r="U181" s="92">
        <f t="shared" si="16"/>
        <v>16689935.743505256</v>
      </c>
      <c r="V181" s="92">
        <f t="shared" si="17"/>
        <v>3355499.9089167346</v>
      </c>
      <c r="W181" s="92">
        <f t="shared" si="18"/>
        <v>2101455.2765590018</v>
      </c>
      <c r="X181" s="92">
        <f t="shared" si="19"/>
        <v>1697396.8095087684</v>
      </c>
      <c r="Y181" s="92">
        <f t="shared" si="15"/>
        <v>1181455.4067777989</v>
      </c>
      <c r="Z181" s="92">
        <f t="shared" si="20"/>
        <v>726883.04138588347</v>
      </c>
    </row>
    <row r="182" spans="1:26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42.975232289399891</v>
      </c>
      <c r="I182" s="97">
        <v>0.13294762487389977</v>
      </c>
      <c r="J182" s="98">
        <v>0.98958878106127623</v>
      </c>
      <c r="K182" s="99">
        <v>292</v>
      </c>
      <c r="M182" s="89">
        <f t="shared" si="14"/>
        <v>0.13294762487389977</v>
      </c>
      <c r="N182" s="100"/>
      <c r="U182" s="92">
        <f t="shared" si="16"/>
        <v>20373051.260812964</v>
      </c>
      <c r="V182" s="92">
        <f t="shared" si="17"/>
        <v>4461661.4863511855</v>
      </c>
      <c r="W182" s="92">
        <f t="shared" si="18"/>
        <v>2965265.7492134059</v>
      </c>
      <c r="X182" s="92">
        <f t="shared" si="19"/>
        <v>2483120.7345566107</v>
      </c>
      <c r="Y182" s="92">
        <f t="shared" si="15"/>
        <v>1867470.7841972117</v>
      </c>
      <c r="Z182" s="92">
        <f t="shared" si="20"/>
        <v>1325049.7792013881</v>
      </c>
    </row>
    <row r="183" spans="1:26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239.3781267917787</v>
      </c>
      <c r="I183" s="97">
        <v>1.5554590458706385</v>
      </c>
      <c r="J183" s="98">
        <v>0.8781909440493002</v>
      </c>
      <c r="K183" s="99">
        <v>67</v>
      </c>
      <c r="M183" s="89">
        <f t="shared" si="14"/>
        <v>1.5554590458706385</v>
      </c>
      <c r="N183" s="100"/>
      <c r="U183" s="92">
        <f t="shared" si="16"/>
        <v>18365076.667975709</v>
      </c>
      <c r="V183" s="92">
        <f t="shared" si="17"/>
        <v>2202500.2552056243</v>
      </c>
      <c r="W183" s="92">
        <f t="shared" si="18"/>
        <v>682481.52723433531</v>
      </c>
      <c r="X183" s="92">
        <f t="shared" si="19"/>
        <v>192725.08534676896</v>
      </c>
      <c r="Y183" s="92">
        <f t="shared" si="15"/>
        <v>-432643.88035933819</v>
      </c>
      <c r="Z183" s="92">
        <f t="shared" si="20"/>
        <v>-983627.86512776418</v>
      </c>
    </row>
    <row r="184" spans="1:26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121.60723406573399</v>
      </c>
      <c r="I184" s="97">
        <v>0.44889443755309327</v>
      </c>
      <c r="J184" s="98">
        <v>0.96484677124413976</v>
      </c>
      <c r="K184" s="99">
        <v>247</v>
      </c>
      <c r="M184" s="89">
        <f t="shared" si="14"/>
        <v>0.44889443755309327</v>
      </c>
      <c r="N184" s="100"/>
      <c r="U184" s="92">
        <f t="shared" si="16"/>
        <v>13545464.459111223</v>
      </c>
      <c r="V184" s="92">
        <f t="shared" si="17"/>
        <v>2695149.2984801987</v>
      </c>
      <c r="W184" s="92">
        <f t="shared" si="18"/>
        <v>1674725.2133993658</v>
      </c>
      <c r="X184" s="92">
        <f t="shared" si="19"/>
        <v>1345940.2715239632</v>
      </c>
      <c r="Y184" s="92">
        <f t="shared" si="15"/>
        <v>926115.4740227476</v>
      </c>
      <c r="Z184" s="92">
        <f t="shared" si="20"/>
        <v>556227.05212026916</v>
      </c>
    </row>
    <row r="185" spans="1:26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240.39687262347761</v>
      </c>
      <c r="I185" s="97">
        <v>1.816654152238246</v>
      </c>
      <c r="J185" s="98">
        <v>0.85773657759712996</v>
      </c>
      <c r="K185" s="99">
        <v>45</v>
      </c>
      <c r="M185" s="89">
        <f t="shared" si="14"/>
        <v>1.816654152238246</v>
      </c>
      <c r="N185" s="100"/>
      <c r="U185" s="92">
        <f t="shared" si="16"/>
        <v>15573634.703272739</v>
      </c>
      <c r="V185" s="92">
        <f t="shared" si="17"/>
        <v>1540882.6166722937</v>
      </c>
      <c r="W185" s="92">
        <f t="shared" si="18"/>
        <v>221164.43363818579</v>
      </c>
      <c r="X185" s="92">
        <f t="shared" si="19"/>
        <v>-204054.32829098773</v>
      </c>
      <c r="Y185" s="92">
        <f t="shared" si="15"/>
        <v>-747015.26683751063</v>
      </c>
      <c r="Z185" s="92">
        <f t="shared" si="20"/>
        <v>-1225393.3090804312</v>
      </c>
    </row>
    <row r="186" spans="1:26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73.134664351864259</v>
      </c>
      <c r="I186" s="97">
        <v>0.22188193328439385</v>
      </c>
      <c r="J186" s="98">
        <v>0.98262427487394233</v>
      </c>
      <c r="K186" s="99">
        <v>285</v>
      </c>
      <c r="M186" s="89">
        <f t="shared" si="14"/>
        <v>0.22188193328439385</v>
      </c>
      <c r="N186" s="100"/>
      <c r="U186" s="92">
        <f t="shared" si="16"/>
        <v>8314632.6994649367</v>
      </c>
      <c r="V186" s="92">
        <f t="shared" si="17"/>
        <v>1774864.1273671295</v>
      </c>
      <c r="W186" s="92">
        <f t="shared" si="18"/>
        <v>1159827.8576340033</v>
      </c>
      <c r="X186" s="92">
        <f t="shared" si="19"/>
        <v>961660.57880164252</v>
      </c>
      <c r="Y186" s="92">
        <f t="shared" si="15"/>
        <v>708621.19922235853</v>
      </c>
      <c r="Z186" s="92">
        <f t="shared" si="20"/>
        <v>485679.77854200266</v>
      </c>
    </row>
    <row r="187" spans="1:26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156.47797398498449</v>
      </c>
      <c r="I187" s="97">
        <v>0.94295196206726439</v>
      </c>
      <c r="J187" s="98">
        <v>0.92615679042710963</v>
      </c>
      <c r="K187" s="99">
        <v>155</v>
      </c>
      <c r="M187" s="89">
        <f t="shared" si="14"/>
        <v>0.94295196206726439</v>
      </c>
      <c r="N187" s="100"/>
      <c r="U187" s="92">
        <f t="shared" si="16"/>
        <v>12907184.944605581</v>
      </c>
      <c r="V187" s="92">
        <f t="shared" si="17"/>
        <v>2136239.7147416552</v>
      </c>
      <c r="W187" s="92">
        <f t="shared" si="18"/>
        <v>1123280.020122014</v>
      </c>
      <c r="X187" s="92">
        <f t="shared" si="19"/>
        <v>796900.13631981809</v>
      </c>
      <c r="Y187" s="92">
        <f t="shared" si="15"/>
        <v>380146.35238997662</v>
      </c>
      <c r="Z187" s="92">
        <f t="shared" si="20"/>
        <v>12963.660044965103</v>
      </c>
    </row>
    <row r="188" spans="1:26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104.3356308134229</v>
      </c>
      <c r="I188" s="97">
        <v>0.34570403742056416</v>
      </c>
      <c r="J188" s="98">
        <v>0.97292768167163535</v>
      </c>
      <c r="K188" s="99">
        <v>268</v>
      </c>
      <c r="M188" s="89">
        <f t="shared" si="14"/>
        <v>0.34570403742056416</v>
      </c>
      <c r="N188" s="100"/>
      <c r="U188" s="92">
        <f t="shared" si="16"/>
        <v>12142074.294112936</v>
      </c>
      <c r="V188" s="92">
        <f t="shared" si="17"/>
        <v>2496699.1075001433</v>
      </c>
      <c r="W188" s="92">
        <f t="shared" si="18"/>
        <v>1589594.2903264894</v>
      </c>
      <c r="X188" s="92">
        <f t="shared" si="19"/>
        <v>1297321.2942753304</v>
      </c>
      <c r="Y188" s="92">
        <f t="shared" si="15"/>
        <v>924118.52324103145</v>
      </c>
      <c r="Z188" s="92">
        <f t="shared" si="20"/>
        <v>595306.63587959181</v>
      </c>
    </row>
    <row r="189" spans="1:26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183.4894568593665</v>
      </c>
      <c r="I189" s="97">
        <v>0.65778812357992367</v>
      </c>
      <c r="J189" s="98">
        <v>0.94848816459580609</v>
      </c>
      <c r="K189" s="99">
        <v>209</v>
      </c>
      <c r="M189" s="89">
        <f t="shared" si="14"/>
        <v>0.65778812357992367</v>
      </c>
      <c r="N189" s="100"/>
      <c r="U189" s="92">
        <f t="shared" si="16"/>
        <v>11020163.377504652</v>
      </c>
      <c r="V189" s="92">
        <f t="shared" si="17"/>
        <v>2040440.8585737955</v>
      </c>
      <c r="W189" s="92">
        <f t="shared" si="18"/>
        <v>1195937.7266364859</v>
      </c>
      <c r="X189" s="92">
        <f t="shared" si="19"/>
        <v>923835.25746984582</v>
      </c>
      <c r="Y189" s="92">
        <f t="shared" si="15"/>
        <v>576388.18959057494</v>
      </c>
      <c r="Z189" s="92">
        <f t="shared" si="20"/>
        <v>270268.47394387162</v>
      </c>
    </row>
    <row r="190" spans="1:26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167.5693392991503</v>
      </c>
      <c r="I190" s="97">
        <v>1.5683506403463492</v>
      </c>
      <c r="J190" s="98">
        <v>0.87718139451666899</v>
      </c>
      <c r="K190" s="99">
        <v>64</v>
      </c>
      <c r="M190" s="89">
        <f t="shared" si="14"/>
        <v>1.5683506403463492</v>
      </c>
      <c r="N190" s="100"/>
      <c r="U190" s="92">
        <f t="shared" si="16"/>
        <v>14272378.459246228</v>
      </c>
      <c r="V190" s="92">
        <f t="shared" si="17"/>
        <v>1697212.0289958003</v>
      </c>
      <c r="W190" s="92">
        <f t="shared" si="18"/>
        <v>514573.32133072068</v>
      </c>
      <c r="X190" s="92">
        <f t="shared" si="19"/>
        <v>133522.14423265835</v>
      </c>
      <c r="Y190" s="92">
        <f t="shared" si="15"/>
        <v>-353041.29857676983</v>
      </c>
      <c r="Z190" s="92">
        <f t="shared" si="20"/>
        <v>-781730.08753687225</v>
      </c>
    </row>
    <row r="191" spans="1:26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180.17812363495631</v>
      </c>
      <c r="I191" s="97">
        <v>0.71803708593497817</v>
      </c>
      <c r="J191" s="98">
        <v>0.94377002737068183</v>
      </c>
      <c r="K191" s="99">
        <v>199</v>
      </c>
      <c r="M191" s="89">
        <f t="shared" si="14"/>
        <v>0.71803708593497817</v>
      </c>
      <c r="N191" s="100"/>
      <c r="U191" s="92">
        <f t="shared" si="16"/>
        <v>32513299.002951507</v>
      </c>
      <c r="V191" s="92">
        <f t="shared" si="17"/>
        <v>5887560.8316401215</v>
      </c>
      <c r="W191" s="92">
        <f t="shared" si="18"/>
        <v>3383528.0813617301</v>
      </c>
      <c r="X191" s="92">
        <f t="shared" si="19"/>
        <v>2576718.1733133821</v>
      </c>
      <c r="Y191" s="92">
        <f t="shared" si="15"/>
        <v>1546504.3066554214</v>
      </c>
      <c r="Z191" s="92">
        <f t="shared" si="20"/>
        <v>638830.00149706483</v>
      </c>
    </row>
    <row r="192" spans="1:26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223.45185871766668</v>
      </c>
      <c r="I192" s="97">
        <v>1.5176196327987341</v>
      </c>
      <c r="J192" s="98">
        <v>0.88115417422643239</v>
      </c>
      <c r="K192" s="99">
        <v>70</v>
      </c>
      <c r="M192" s="89">
        <f t="shared" si="14"/>
        <v>1.5176196327987341</v>
      </c>
      <c r="N192" s="100"/>
      <c r="U192" s="92">
        <f t="shared" si="16"/>
        <v>44419711.154718503</v>
      </c>
      <c r="V192" s="92">
        <f t="shared" si="17"/>
        <v>5458663.4523322079</v>
      </c>
      <c r="W192" s="92">
        <f t="shared" si="18"/>
        <v>1794549.4734359405</v>
      </c>
      <c r="X192" s="92">
        <f t="shared" si="19"/>
        <v>613956.50313102105</v>
      </c>
      <c r="Y192" s="92">
        <f t="shared" si="15"/>
        <v>-893540.16585405264</v>
      </c>
      <c r="Z192" s="92">
        <f t="shared" si="20"/>
        <v>-2221726.5122370757</v>
      </c>
    </row>
    <row r="193" spans="1:26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60.060596356425513</v>
      </c>
      <c r="I193" s="97">
        <v>0.47336627456381242</v>
      </c>
      <c r="J193" s="98">
        <v>0.96293036504137364</v>
      </c>
      <c r="K193" s="99">
        <v>246</v>
      </c>
      <c r="M193" s="89">
        <f t="shared" si="14"/>
        <v>0.47336627456381242</v>
      </c>
      <c r="N193" s="100"/>
      <c r="U193" s="92">
        <f t="shared" si="16"/>
        <v>7745662.0293343775</v>
      </c>
      <c r="V193" s="92">
        <f t="shared" si="17"/>
        <v>1528810.9959916028</v>
      </c>
      <c r="W193" s="92">
        <f t="shared" si="18"/>
        <v>944143.69058462395</v>
      </c>
      <c r="X193" s="92">
        <f t="shared" si="19"/>
        <v>755761.42008044012</v>
      </c>
      <c r="Y193" s="92">
        <f t="shared" si="15"/>
        <v>515216.49695798935</v>
      </c>
      <c r="Z193" s="92">
        <f t="shared" si="20"/>
        <v>303283.37023467163</v>
      </c>
    </row>
    <row r="194" spans="1:26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284.99286370959913</v>
      </c>
      <c r="I194" s="97">
        <v>1.3653531587762104</v>
      </c>
      <c r="J194" s="98">
        <v>0.89307826538322899</v>
      </c>
      <c r="K194" s="99">
        <v>91</v>
      </c>
      <c r="M194" s="89">
        <f t="shared" si="14"/>
        <v>1.3653531587762104</v>
      </c>
      <c r="N194" s="100"/>
      <c r="U194" s="92">
        <f t="shared" si="16"/>
        <v>18751369.603600167</v>
      </c>
      <c r="V194" s="92">
        <f t="shared" si="17"/>
        <v>2523919.8250111197</v>
      </c>
      <c r="W194" s="92">
        <f t="shared" si="18"/>
        <v>997800.04430708347</v>
      </c>
      <c r="X194" s="92">
        <f t="shared" si="19"/>
        <v>506077.81750965177</v>
      </c>
      <c r="Y194" s="92">
        <f t="shared" si="15"/>
        <v>-121801.25479381852</v>
      </c>
      <c r="Z194" s="92">
        <f t="shared" si="20"/>
        <v>-674996.7796466602</v>
      </c>
    </row>
    <row r="195" spans="1:26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202.54482311684089</v>
      </c>
      <c r="I195" s="97">
        <v>1.1295131333441613</v>
      </c>
      <c r="J195" s="98">
        <v>0.91154705820007054</v>
      </c>
      <c r="K195" s="99">
        <v>123</v>
      </c>
      <c r="M195" s="89">
        <f t="shared" si="14"/>
        <v>1.1295131333441613</v>
      </c>
      <c r="N195" s="100"/>
      <c r="U195" s="92">
        <f t="shared" si="16"/>
        <v>40491096.126389302</v>
      </c>
      <c r="V195" s="92">
        <f t="shared" si="17"/>
        <v>6160034.0151859866</v>
      </c>
      <c r="W195" s="92">
        <f t="shared" si="18"/>
        <v>2931349.6750492221</v>
      </c>
      <c r="X195" s="92">
        <f t="shared" si="19"/>
        <v>1891053.9699338349</v>
      </c>
      <c r="Y195" s="92">
        <f t="shared" si="15"/>
        <v>562702.58239687094</v>
      </c>
      <c r="Z195" s="92">
        <f t="shared" si="20"/>
        <v>-607647.0524805038</v>
      </c>
    </row>
    <row r="196" spans="1:26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244.05864272647952</v>
      </c>
      <c r="I196" s="97">
        <v>1.8913578466642793</v>
      </c>
      <c r="J196" s="98">
        <v>0.85188648047099746</v>
      </c>
      <c r="K196" s="99">
        <v>36</v>
      </c>
      <c r="M196" s="89">
        <f t="shared" si="14"/>
        <v>1.8913578466642793</v>
      </c>
      <c r="N196" s="100"/>
      <c r="U196" s="92">
        <f t="shared" si="16"/>
        <v>18103811.369351704</v>
      </c>
      <c r="V196" s="92">
        <f t="shared" si="17"/>
        <v>1679200.4793465338</v>
      </c>
      <c r="W196" s="92">
        <f t="shared" si="18"/>
        <v>134538.56933547981</v>
      </c>
      <c r="X196" s="92">
        <f t="shared" si="19"/>
        <v>-363158.00969019334</v>
      </c>
      <c r="Y196" s="92">
        <f t="shared" si="15"/>
        <v>-998665.71972906508</v>
      </c>
      <c r="Z196" s="92">
        <f t="shared" si="20"/>
        <v>-1558582.4882769154</v>
      </c>
    </row>
    <row r="197" spans="1:26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127.4235411749932</v>
      </c>
      <c r="I197" s="97">
        <v>0.39288141930558923</v>
      </c>
      <c r="J197" s="98">
        <v>0.96923318880478915</v>
      </c>
      <c r="K197" s="99">
        <v>261</v>
      </c>
      <c r="M197" s="89">
        <f t="shared" ref="M197:M260" si="21">I197</f>
        <v>0.39288141930558923</v>
      </c>
      <c r="N197" s="100"/>
      <c r="U197" s="92">
        <f t="shared" si="16"/>
        <v>8772902.078973094</v>
      </c>
      <c r="V197" s="92">
        <f t="shared" si="17"/>
        <v>1777353.0511748719</v>
      </c>
      <c r="W197" s="92">
        <f t="shared" si="18"/>
        <v>1119452.6482234467</v>
      </c>
      <c r="X197" s="92">
        <f t="shared" si="19"/>
        <v>907474.36497168103</v>
      </c>
      <c r="Y197" s="92">
        <f t="shared" si="15"/>
        <v>636799.74303430214</v>
      </c>
      <c r="Z197" s="92">
        <f t="shared" si="20"/>
        <v>398320.71713260532</v>
      </c>
    </row>
    <row r="198" spans="1:26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188.38192737130774</v>
      </c>
      <c r="I198" s="97">
        <v>0.64931958097532805</v>
      </c>
      <c r="J198" s="98">
        <v>0.94915134192772144</v>
      </c>
      <c r="K198" s="99">
        <v>212</v>
      </c>
      <c r="M198" s="89">
        <f t="shared" si="21"/>
        <v>0.64931958097532805</v>
      </c>
      <c r="N198" s="100"/>
      <c r="U198" s="92">
        <f t="shared" si="16"/>
        <v>11595536.425630543</v>
      </c>
      <c r="V198" s="92">
        <f t="shared" si="17"/>
        <v>2153575.9493564749</v>
      </c>
      <c r="W198" s="92">
        <f t="shared" si="18"/>
        <v>1265601.3847714756</v>
      </c>
      <c r="X198" s="92">
        <f t="shared" si="19"/>
        <v>979492.23674917268</v>
      </c>
      <c r="Y198" s="92">
        <f t="shared" ref="Y198:Y261" si="22">((((($R$5-$M198)))/0.003)*G198*1000)+(((((($R$5/$O$2)-($M198/$O$2))))/0.003)*G198*1000)*$O$3</f>
        <v>614160.07023764204</v>
      </c>
      <c r="Z198" s="92">
        <f t="shared" si="20"/>
        <v>292282.61243746913</v>
      </c>
    </row>
    <row r="199" spans="1:26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76.187394365400891</v>
      </c>
      <c r="I199" s="97">
        <v>0.30557396700667117</v>
      </c>
      <c r="J199" s="98">
        <v>0.97607029478339058</v>
      </c>
      <c r="K199" s="99">
        <v>272</v>
      </c>
      <c r="M199" s="89">
        <f t="shared" si="21"/>
        <v>0.30557396700667117</v>
      </c>
      <c r="N199" s="100"/>
      <c r="U199" s="92">
        <f t="shared" ref="U199:U262" si="23">((((($N$5-$M199)))/0.003)*G199*1000)+(((((($N$5/$O$2)-($M199/$O$2))))/0.003)*G199*1000)*$O$3</f>
        <v>12157625.901700785</v>
      </c>
      <c r="V199" s="92">
        <f t="shared" ref="V199:V262" si="24">((((($O$5-$M199)))/0.003)*G199*1000)+(((((($O$5/$O$2)-($M199/$O$2))))/0.003)*G199*1000)*$O$3</f>
        <v>2530991.4779084502</v>
      </c>
      <c r="W199" s="92">
        <f t="shared" ref="W199:W262" si="25">((((($P$5-$M199)))/0.003)*G199*1000)+(((((($P$5/$O$2)-($M199/$O$2))))/0.003)*G199*1000)*$O$3</f>
        <v>1625649.1464756872</v>
      </c>
      <c r="X199" s="92">
        <f t="shared" ref="X199:X262" si="26">((((($Q$5-$M199)))/0.003)*G199*1000)+(((((($Q$5/$O$2)-($M199/$O$2))))/0.003)*G199*1000)*$O$3</f>
        <v>1333944.0307601131</v>
      </c>
      <c r="Y199" s="92">
        <f t="shared" si="22"/>
        <v>961466.38492629398</v>
      </c>
      <c r="Z199" s="92">
        <f t="shared" ref="Z199:Z262" si="27">((((($S$5-$M199)))/0.003)*G199*1000)+(((((($S$5/$O$2)-($M199/$O$2))))/0.003)*G199*1000)*$O$3</f>
        <v>633293.37220418826</v>
      </c>
    </row>
    <row r="200" spans="1:26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227.47255524316373</v>
      </c>
      <c r="I200" s="97">
        <v>1.469349036361332</v>
      </c>
      <c r="J200" s="98">
        <v>0.88493427746851172</v>
      </c>
      <c r="K200" s="99">
        <v>77</v>
      </c>
      <c r="M200" s="89">
        <f t="shared" si="21"/>
        <v>1.469349036361332</v>
      </c>
      <c r="N200" s="100"/>
      <c r="U200" s="92">
        <f t="shared" si="23"/>
        <v>15863624.809499539</v>
      </c>
      <c r="V200" s="92">
        <f t="shared" si="24"/>
        <v>2008890.1753685784</v>
      </c>
      <c r="W200" s="92">
        <f t="shared" si="25"/>
        <v>705913.74530434748</v>
      </c>
      <c r="X200" s="92">
        <f t="shared" si="26"/>
        <v>286089.24675798835</v>
      </c>
      <c r="Y200" s="92">
        <f t="shared" si="22"/>
        <v>-249983.76827403106</v>
      </c>
      <c r="Z200" s="92">
        <f t="shared" si="27"/>
        <v>-722293.17623396288</v>
      </c>
    </row>
    <row r="201" spans="1:26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188.90557653132075</v>
      </c>
      <c r="I201" s="97">
        <v>1.2700149393940736</v>
      </c>
      <c r="J201" s="98">
        <v>0.90054426619487915</v>
      </c>
      <c r="K201" s="99">
        <v>102</v>
      </c>
      <c r="M201" s="89">
        <f t="shared" si="21"/>
        <v>1.2700149393940736</v>
      </c>
      <c r="N201" s="100"/>
      <c r="U201" s="92">
        <f t="shared" si="23"/>
        <v>13496678.983585894</v>
      </c>
      <c r="V201" s="92">
        <f t="shared" si="24"/>
        <v>1913476.3799545341</v>
      </c>
      <c r="W201" s="92">
        <f t="shared" si="25"/>
        <v>824127.47679981217</v>
      </c>
      <c r="X201" s="92">
        <f t="shared" si="26"/>
        <v>473134.66798406647</v>
      </c>
      <c r="Y201" s="92">
        <f t="shared" si="22"/>
        <v>24952.692115793892</v>
      </c>
      <c r="Z201" s="92">
        <f t="shared" si="27"/>
        <v>-369919.94229206309</v>
      </c>
    </row>
    <row r="202" spans="1:26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458.70730190180154</v>
      </c>
      <c r="I202" s="97">
        <v>2.9684324429593785</v>
      </c>
      <c r="J202" s="98">
        <v>0.76754003617760125</v>
      </c>
      <c r="K202" s="99">
        <v>9</v>
      </c>
      <c r="M202" s="89">
        <f t="shared" si="21"/>
        <v>2.9684324429593785</v>
      </c>
      <c r="N202" s="100"/>
      <c r="U202" s="92">
        <f t="shared" si="23"/>
        <v>5689980.6022664644</v>
      </c>
      <c r="V202" s="92">
        <f t="shared" si="24"/>
        <v>-39517.069894899047</v>
      </c>
      <c r="W202" s="92">
        <f t="shared" si="25"/>
        <v>-578350.95015870559</v>
      </c>
      <c r="X202" s="92">
        <f t="shared" si="26"/>
        <v>-751965.4978680528</v>
      </c>
      <c r="Y202" s="92">
        <f t="shared" si="22"/>
        <v>-973653.5469605308</v>
      </c>
      <c r="Z202" s="92">
        <f t="shared" si="27"/>
        <v>-1168972.7446866215</v>
      </c>
    </row>
    <row r="203" spans="1:26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108.82029408608281</v>
      </c>
      <c r="I203" s="97">
        <v>0.82010681804903773</v>
      </c>
      <c r="J203" s="98">
        <v>0.93577687721802372</v>
      </c>
      <c r="K203" s="99">
        <v>174</v>
      </c>
      <c r="M203" s="89">
        <f t="shared" si="21"/>
        <v>0.82010681804903773</v>
      </c>
      <c r="N203" s="100"/>
      <c r="U203" s="92">
        <f t="shared" si="23"/>
        <v>12513298.396180045</v>
      </c>
      <c r="V203" s="92">
        <f t="shared" si="24"/>
        <v>2178398.1037097815</v>
      </c>
      <c r="W203" s="92">
        <f t="shared" si="25"/>
        <v>1206446.5042198112</v>
      </c>
      <c r="X203" s="92">
        <f t="shared" si="26"/>
        <v>893279.60154061718</v>
      </c>
      <c r="Y203" s="92">
        <f t="shared" si="22"/>
        <v>493397.44528542116</v>
      </c>
      <c r="Z203" s="92">
        <f t="shared" si="27"/>
        <v>141079.57219988329</v>
      </c>
    </row>
    <row r="204" spans="1:26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240.03831823456892</v>
      </c>
      <c r="I204" s="97">
        <v>1.6484520208705629</v>
      </c>
      <c r="J204" s="98">
        <v>0.87090860092052458</v>
      </c>
      <c r="K204" s="99">
        <v>54</v>
      </c>
      <c r="M204" s="89">
        <f t="shared" si="21"/>
        <v>1.6484520208705629</v>
      </c>
      <c r="N204" s="100"/>
      <c r="U204" s="92">
        <f t="shared" si="23"/>
        <v>10709938.163549891</v>
      </c>
      <c r="V204" s="92">
        <f t="shared" si="24"/>
        <v>1205615.2442899186</v>
      </c>
      <c r="W204" s="92">
        <f t="shared" si="25"/>
        <v>311775.76814380666</v>
      </c>
      <c r="X204" s="92">
        <f t="shared" si="26"/>
        <v>23776.920892607151</v>
      </c>
      <c r="Y204" s="92">
        <f t="shared" si="22"/>
        <v>-343968.19857103989</v>
      </c>
      <c r="Z204" s="92">
        <f t="shared" si="27"/>
        <v>-667971.59882362513</v>
      </c>
    </row>
    <row r="205" spans="1:26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20.541647131847167</v>
      </c>
      <c r="I205" s="97">
        <v>0.14666509661757166</v>
      </c>
      <c r="J205" s="98">
        <v>0.98851455651800535</v>
      </c>
      <c r="K205" s="99">
        <v>291</v>
      </c>
      <c r="M205" s="89">
        <f t="shared" si="21"/>
        <v>0.14666509661757166</v>
      </c>
      <c r="N205" s="100"/>
      <c r="U205" s="92">
        <f t="shared" si="23"/>
        <v>8929196.3953743186</v>
      </c>
      <c r="V205" s="92">
        <f t="shared" si="24"/>
        <v>1947899.5274905905</v>
      </c>
      <c r="W205" s="92">
        <f t="shared" si="25"/>
        <v>1291339.4770566605</v>
      </c>
      <c r="X205" s="92">
        <f t="shared" si="26"/>
        <v>1079793.0610363733</v>
      </c>
      <c r="Y205" s="92">
        <f t="shared" si="22"/>
        <v>809669.88945425872</v>
      </c>
      <c r="Z205" s="92">
        <f t="shared" si="27"/>
        <v>571676.7212314799</v>
      </c>
    </row>
    <row r="206" spans="1:26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223.92463581000339</v>
      </c>
      <c r="I206" s="97">
        <v>1.1495747296955054</v>
      </c>
      <c r="J206" s="98">
        <v>0.90997602094331442</v>
      </c>
      <c r="K206" s="99">
        <v>120</v>
      </c>
      <c r="M206" s="89">
        <f t="shared" si="21"/>
        <v>1.1495747296955054</v>
      </c>
      <c r="N206" s="100"/>
      <c r="U206" s="92">
        <f t="shared" si="23"/>
        <v>38155777.432252467</v>
      </c>
      <c r="V206" s="92">
        <f t="shared" si="24"/>
        <v>5748902.1074395031</v>
      </c>
      <c r="W206" s="92">
        <f t="shared" si="25"/>
        <v>2701179.0123872384</v>
      </c>
      <c r="X206" s="92">
        <f t="shared" si="26"/>
        <v>1719189.7832916663</v>
      </c>
      <c r="Y206" s="92">
        <f t="shared" si="22"/>
        <v>465289.81177272904</v>
      </c>
      <c r="Z206" s="92">
        <f t="shared" si="27"/>
        <v>-639464.08663738007</v>
      </c>
    </row>
    <row r="207" spans="1:26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273.11211394918121</v>
      </c>
      <c r="I207" s="97">
        <v>1.4737165406755146</v>
      </c>
      <c r="J207" s="98">
        <v>0.88459225523476437</v>
      </c>
      <c r="K207" s="99">
        <v>76</v>
      </c>
      <c r="M207" s="89">
        <f t="shared" si="21"/>
        <v>1.4737165406755146</v>
      </c>
      <c r="N207" s="100"/>
      <c r="U207" s="92">
        <f t="shared" si="23"/>
        <v>15378220.863459002</v>
      </c>
      <c r="V207" s="92">
        <f t="shared" si="24"/>
        <v>1942228.1078624793</v>
      </c>
      <c r="W207" s="92">
        <f t="shared" si="25"/>
        <v>678632.49687702616</v>
      </c>
      <c r="X207" s="92">
        <f t="shared" si="26"/>
        <v>271496.66425018624</v>
      </c>
      <c r="Y207" s="92">
        <f t="shared" si="22"/>
        <v>-248374.22008254632</v>
      </c>
      <c r="Z207" s="92">
        <f t="shared" si="27"/>
        <v>-706408.67193820095</v>
      </c>
    </row>
    <row r="208" spans="1:26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297.11480263662514</v>
      </c>
      <c r="I208" s="97">
        <v>1.8908140287710646</v>
      </c>
      <c r="J208" s="98">
        <v>0.85192906722013595</v>
      </c>
      <c r="K208" s="99">
        <v>37</v>
      </c>
      <c r="M208" s="89">
        <f t="shared" si="21"/>
        <v>1.8908140287710646</v>
      </c>
      <c r="N208" s="100"/>
      <c r="U208" s="92">
        <f t="shared" si="23"/>
        <v>10345766.053319179</v>
      </c>
      <c r="V208" s="92">
        <f t="shared" si="24"/>
        <v>960080.13367048244</v>
      </c>
      <c r="W208" s="92">
        <f t="shared" si="25"/>
        <v>77397.941897484721</v>
      </c>
      <c r="X208" s="92">
        <f t="shared" si="26"/>
        <v>-207005.98129445856</v>
      </c>
      <c r="Y208" s="92">
        <f t="shared" si="22"/>
        <v>-570160.74982353777</v>
      </c>
      <c r="Z208" s="92">
        <f t="shared" si="27"/>
        <v>-890119.8018783232</v>
      </c>
    </row>
    <row r="209" spans="1:26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270.07388475932021</v>
      </c>
      <c r="I209" s="97">
        <v>1.8611030115270026</v>
      </c>
      <c r="J209" s="98">
        <v>0.85425575719081803</v>
      </c>
      <c r="K209" s="99">
        <v>41</v>
      </c>
      <c r="M209" s="89">
        <f t="shared" si="21"/>
        <v>1.8611030115270026</v>
      </c>
      <c r="N209" s="100"/>
      <c r="U209" s="92">
        <f t="shared" si="23"/>
        <v>15209001.490395356</v>
      </c>
      <c r="V209" s="92">
        <f t="shared" si="24"/>
        <v>1448964.9301123011</v>
      </c>
      <c r="W209" s="92">
        <f t="shared" si="25"/>
        <v>154894.4344780469</v>
      </c>
      <c r="X209" s="92">
        <f t="shared" si="26"/>
        <v>-262060.53445144312</v>
      </c>
      <c r="Y209" s="92">
        <f t="shared" si="22"/>
        <v>-794469.45317949506</v>
      </c>
      <c r="Z209" s="92">
        <f t="shared" si="27"/>
        <v>-1263550.5935200774</v>
      </c>
    </row>
    <row r="210" spans="1:26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95.666351877682573</v>
      </c>
      <c r="I210" s="97">
        <v>0.31624038958882916</v>
      </c>
      <c r="J210" s="98">
        <v>0.97523499997537033</v>
      </c>
      <c r="K210" s="99">
        <v>271</v>
      </c>
      <c r="M210" s="89">
        <f t="shared" si="21"/>
        <v>0.31624038958882916</v>
      </c>
      <c r="N210" s="100"/>
      <c r="U210" s="92">
        <f t="shared" si="23"/>
        <v>13489240.768667437</v>
      </c>
      <c r="V210" s="92">
        <f t="shared" si="24"/>
        <v>2799060.5440629423</v>
      </c>
      <c r="W210" s="92">
        <f t="shared" si="25"/>
        <v>1793696.4404817477</v>
      </c>
      <c r="X210" s="92">
        <f t="shared" si="26"/>
        <v>1469763.8881318346</v>
      </c>
      <c r="Y210" s="92">
        <f t="shared" si="22"/>
        <v>1056135.0965617774</v>
      </c>
      <c r="Z210" s="92">
        <f t="shared" si="27"/>
        <v>691705.69201514719</v>
      </c>
    </row>
    <row r="211" spans="1:26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155.87049813772137</v>
      </c>
      <c r="I211" s="97">
        <v>0.61155054163472156</v>
      </c>
      <c r="J211" s="98">
        <v>0.95210906109008542</v>
      </c>
      <c r="K211" s="99">
        <v>218</v>
      </c>
      <c r="M211" s="89">
        <f t="shared" si="21"/>
        <v>0.61155054163472156</v>
      </c>
      <c r="N211" s="100"/>
      <c r="U211" s="92">
        <f t="shared" si="23"/>
        <v>14693667.524844309</v>
      </c>
      <c r="V211" s="92">
        <f t="shared" si="24"/>
        <v>2766143.2189824479</v>
      </c>
      <c r="W211" s="92">
        <f t="shared" si="25"/>
        <v>1644412.3847252196</v>
      </c>
      <c r="X211" s="92">
        <f t="shared" si="26"/>
        <v>1282985.9812001649</v>
      </c>
      <c r="Y211" s="92">
        <f t="shared" si="22"/>
        <v>821481.37029556721</v>
      </c>
      <c r="Z211" s="92">
        <f t="shared" si="27"/>
        <v>414870.77167382947</v>
      </c>
    </row>
    <row r="212" spans="1:26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156.2023897583569</v>
      </c>
      <c r="I212" s="97">
        <v>0.9318259773699985</v>
      </c>
      <c r="J212" s="98">
        <v>0.92702807385697161</v>
      </c>
      <c r="K212" s="99">
        <v>158</v>
      </c>
      <c r="M212" s="89">
        <f t="shared" si="21"/>
        <v>0.9318259773699985</v>
      </c>
      <c r="N212" s="100"/>
      <c r="U212" s="92">
        <f t="shared" si="23"/>
        <v>16077808.092616076</v>
      </c>
      <c r="V212" s="92">
        <f t="shared" si="24"/>
        <v>2673612.5771096023</v>
      </c>
      <c r="W212" s="92">
        <f t="shared" si="25"/>
        <v>1413007.3557254311</v>
      </c>
      <c r="X212" s="92">
        <f t="shared" si="26"/>
        <v>1006835.0392343014</v>
      </c>
      <c r="Y212" s="92">
        <f t="shared" si="22"/>
        <v>488194.46661918052</v>
      </c>
      <c r="Z212" s="92">
        <f t="shared" si="27"/>
        <v>31243.986130591671</v>
      </c>
    </row>
    <row r="213" spans="1:26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82.906406103286756</v>
      </c>
      <c r="I213" s="97">
        <v>0.26507201560099408</v>
      </c>
      <c r="J213" s="98">
        <v>0.97924203014857669</v>
      </c>
      <c r="K213" s="99">
        <v>279</v>
      </c>
      <c r="M213" s="89">
        <f t="shared" si="21"/>
        <v>0.26507201560099408</v>
      </c>
      <c r="N213" s="100"/>
      <c r="U213" s="92">
        <f t="shared" si="23"/>
        <v>14085593.934833623</v>
      </c>
      <c r="V213" s="92">
        <f t="shared" si="24"/>
        <v>2968483.5384972687</v>
      </c>
      <c r="W213" s="92">
        <f t="shared" si="25"/>
        <v>1922968.5431278259</v>
      </c>
      <c r="X213" s="92">
        <f t="shared" si="26"/>
        <v>1586099.2041851114</v>
      </c>
      <c r="Y213" s="92">
        <f t="shared" si="22"/>
        <v>1155951.4571523764</v>
      </c>
      <c r="Z213" s="92">
        <f t="shared" si="27"/>
        <v>776967.9566973222</v>
      </c>
    </row>
    <row r="214" spans="1:26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133.97248642557898</v>
      </c>
      <c r="I214" s="97">
        <v>0.53910632117763368</v>
      </c>
      <c r="J214" s="98">
        <v>0.95778221727274981</v>
      </c>
      <c r="K214" s="99">
        <v>233</v>
      </c>
      <c r="M214" s="89">
        <f t="shared" si="21"/>
        <v>0.53910632117763368</v>
      </c>
      <c r="N214" s="100"/>
      <c r="U214" s="92">
        <f t="shared" si="23"/>
        <v>16605342.120967966</v>
      </c>
      <c r="V214" s="92">
        <f t="shared" si="24"/>
        <v>3205864.7953051007</v>
      </c>
      <c r="W214" s="92">
        <f t="shared" si="25"/>
        <v>1945703.2987789756</v>
      </c>
      <c r="X214" s="92">
        <f t="shared" si="26"/>
        <v>1539673.9523076578</v>
      </c>
      <c r="Y214" s="92">
        <f t="shared" si="22"/>
        <v>1021215.9378087152</v>
      </c>
      <c r="Z214" s="92">
        <f t="shared" si="27"/>
        <v>564426.30092417391</v>
      </c>
    </row>
    <row r="215" spans="1:26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263.4783223372134</v>
      </c>
      <c r="I215" s="97">
        <v>1.719461748969302</v>
      </c>
      <c r="J215" s="98">
        <v>0.86534778081022601</v>
      </c>
      <c r="K215" s="99">
        <v>49</v>
      </c>
      <c r="M215" s="89">
        <f t="shared" si="21"/>
        <v>1.719461748969302</v>
      </c>
      <c r="N215" s="100"/>
      <c r="U215" s="92">
        <f t="shared" si="23"/>
        <v>19605452.202893</v>
      </c>
      <c r="V215" s="92">
        <f t="shared" si="24"/>
        <v>2095176.6973350488</v>
      </c>
      <c r="W215" s="92">
        <f t="shared" si="25"/>
        <v>448412.83861288911</v>
      </c>
      <c r="X215" s="92">
        <f t="shared" si="26"/>
        <v>-82181.418704733733</v>
      </c>
      <c r="Y215" s="92">
        <f t="shared" si="22"/>
        <v>-759696.1046361078</v>
      </c>
      <c r="Z215" s="92">
        <f t="shared" si="27"/>
        <v>-1356623.2978045484</v>
      </c>
    </row>
    <row r="216" spans="1:26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75.547553509542993</v>
      </c>
      <c r="I216" s="97">
        <v>0.28392153495793854</v>
      </c>
      <c r="J216" s="98">
        <v>0.9777659114657421</v>
      </c>
      <c r="K216" s="99">
        <v>276</v>
      </c>
      <c r="M216" s="89">
        <f t="shared" si="21"/>
        <v>0.28392153495793854</v>
      </c>
      <c r="N216" s="100"/>
      <c r="U216" s="92">
        <f t="shared" si="23"/>
        <v>14259792.936329084</v>
      </c>
      <c r="V216" s="92">
        <f t="shared" si="24"/>
        <v>2988204.3941262779</v>
      </c>
      <c r="W216" s="92">
        <f t="shared" si="25"/>
        <v>1928161.4133179688</v>
      </c>
      <c r="X216" s="92">
        <f t="shared" si="26"/>
        <v>1586611.0962232091</v>
      </c>
      <c r="Y216" s="92">
        <f t="shared" si="22"/>
        <v>1150486.2180798443</v>
      </c>
      <c r="Z216" s="92">
        <f t="shared" si="27"/>
        <v>766236.54085968691</v>
      </c>
    </row>
    <row r="217" spans="1:26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116.28269367493714</v>
      </c>
      <c r="I217" s="97">
        <v>0.74109259597935861</v>
      </c>
      <c r="J217" s="98">
        <v>0.94196453469607666</v>
      </c>
      <c r="K217" s="99">
        <v>193</v>
      </c>
      <c r="M217" s="89">
        <f t="shared" si="21"/>
        <v>0.74109259597935861</v>
      </c>
      <c r="N217" s="100"/>
      <c r="U217" s="92">
        <f t="shared" si="23"/>
        <v>12529997.049134923</v>
      </c>
      <c r="V217" s="92">
        <f t="shared" si="24"/>
        <v>2249284.4918648358</v>
      </c>
      <c r="W217" s="92">
        <f t="shared" si="25"/>
        <v>1282429.0088743076</v>
      </c>
      <c r="X217" s="92">
        <f t="shared" si="26"/>
        <v>970904.09641423577</v>
      </c>
      <c r="Y217" s="92">
        <f t="shared" si="22"/>
        <v>573118.59400002728</v>
      </c>
      <c r="Z217" s="92">
        <f t="shared" si="27"/>
        <v>222647.98669091484</v>
      </c>
    </row>
    <row r="218" spans="1:26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287.36418748430424</v>
      </c>
      <c r="I218" s="97">
        <v>1.6255594695314646</v>
      </c>
      <c r="J218" s="98">
        <v>0.87270133218806978</v>
      </c>
      <c r="K218" s="99">
        <v>56</v>
      </c>
      <c r="M218" s="89">
        <f t="shared" si="21"/>
        <v>1.6255594695314646</v>
      </c>
      <c r="N218" s="100"/>
      <c r="U218" s="92">
        <f t="shared" si="23"/>
        <v>10280748.541223727</v>
      </c>
      <c r="V218" s="92">
        <f t="shared" si="24"/>
        <v>1176043.1481729266</v>
      </c>
      <c r="W218" s="92">
        <f t="shared" si="25"/>
        <v>319785.93047068309</v>
      </c>
      <c r="X218" s="92">
        <f t="shared" si="26"/>
        <v>43896.245320488662</v>
      </c>
      <c r="Y218" s="92">
        <f t="shared" si="22"/>
        <v>-308386.71064514032</v>
      </c>
      <c r="Z218" s="92">
        <f t="shared" si="27"/>
        <v>-618767.10604064958</v>
      </c>
    </row>
    <row r="219" spans="1:26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146.47882086344993</v>
      </c>
      <c r="I219" s="97">
        <v>0.88435586797279409</v>
      </c>
      <c r="J219" s="98">
        <v>0.93074549041441834</v>
      </c>
      <c r="K219" s="99">
        <v>168</v>
      </c>
      <c r="M219" s="89">
        <f t="shared" si="21"/>
        <v>0.88435586797279409</v>
      </c>
      <c r="N219" s="100"/>
      <c r="U219" s="92">
        <f t="shared" si="23"/>
        <v>16325870.41565064</v>
      </c>
      <c r="V219" s="92">
        <f t="shared" si="24"/>
        <v>2769226.0243168683</v>
      </c>
      <c r="W219" s="92">
        <f t="shared" si="25"/>
        <v>1494283.6613534272</v>
      </c>
      <c r="X219" s="92">
        <f t="shared" si="26"/>
        <v>1083491.8574063277</v>
      </c>
      <c r="Y219" s="92">
        <f t="shared" si="22"/>
        <v>558952.67102045612</v>
      </c>
      <c r="Z219" s="92">
        <f t="shared" si="27"/>
        <v>96805.191802727481</v>
      </c>
    </row>
    <row r="220" spans="1:26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193.1957106301752</v>
      </c>
      <c r="I220" s="97">
        <v>1.9051985099650104</v>
      </c>
      <c r="J220" s="98">
        <v>0.85080260871309465</v>
      </c>
      <c r="K220" s="99">
        <v>34</v>
      </c>
      <c r="M220" s="89">
        <f t="shared" si="21"/>
        <v>1.9051985099650104</v>
      </c>
      <c r="N220" s="100"/>
      <c r="U220" s="92">
        <f t="shared" si="23"/>
        <v>16132816.578569874</v>
      </c>
      <c r="V220" s="92">
        <f t="shared" si="24"/>
        <v>1477736.9332588536</v>
      </c>
      <c r="W220" s="92">
        <f t="shared" si="25"/>
        <v>99491.599601325404</v>
      </c>
      <c r="X220" s="92">
        <f t="shared" si="26"/>
        <v>-344584.85698362417</v>
      </c>
      <c r="Y220" s="92">
        <f t="shared" si="22"/>
        <v>-911625.14598653512</v>
      </c>
      <c r="Z220" s="92">
        <f t="shared" si="27"/>
        <v>-1411218.4022753204</v>
      </c>
    </row>
    <row r="221" spans="1:26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266.05688446799542</v>
      </c>
      <c r="I221" s="97">
        <v>1.7754641424966409</v>
      </c>
      <c r="J221" s="98">
        <v>0.86096219527864004</v>
      </c>
      <c r="K221" s="99">
        <v>47</v>
      </c>
      <c r="M221" s="89">
        <f t="shared" si="21"/>
        <v>1.7754641424966409</v>
      </c>
      <c r="N221" s="100"/>
      <c r="U221" s="92">
        <f t="shared" si="23"/>
        <v>23990386.407579172</v>
      </c>
      <c r="V221" s="92">
        <f t="shared" si="24"/>
        <v>2454638.4031275474</v>
      </c>
      <c r="W221" s="92">
        <f t="shared" si="25"/>
        <v>429296.68460221263</v>
      </c>
      <c r="X221" s="92">
        <f t="shared" si="26"/>
        <v>-223276.95506293804</v>
      </c>
      <c r="Y221" s="92">
        <f t="shared" si="22"/>
        <v>-1056546.856550324</v>
      </c>
      <c r="Z221" s="92">
        <f t="shared" si="27"/>
        <v>-1790702.8442730615</v>
      </c>
    </row>
    <row r="222" spans="1:26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159.20132724257525</v>
      </c>
      <c r="I222" s="97">
        <v>0.68953703659011545</v>
      </c>
      <c r="J222" s="98">
        <v>0.94600188562144216</v>
      </c>
      <c r="K222" s="99">
        <v>206</v>
      </c>
      <c r="M222" s="89">
        <f t="shared" si="21"/>
        <v>0.68953703659011545</v>
      </c>
      <c r="N222" s="100"/>
      <c r="U222" s="92">
        <f t="shared" si="23"/>
        <v>13424348.928237081</v>
      </c>
      <c r="V222" s="92">
        <f t="shared" si="24"/>
        <v>2456839.1677791514</v>
      </c>
      <c r="W222" s="92">
        <f t="shared" si="25"/>
        <v>1425393.4496365713</v>
      </c>
      <c r="X222" s="92">
        <f t="shared" si="26"/>
        <v>1093057.2911262813</v>
      </c>
      <c r="Y222" s="92">
        <f t="shared" si="22"/>
        <v>668697.95260831411</v>
      </c>
      <c r="Z222" s="92">
        <f t="shared" si="27"/>
        <v>294814.35407329397</v>
      </c>
    </row>
    <row r="223" spans="1:26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304.92144852046681</v>
      </c>
      <c r="I223" s="97">
        <v>1.7671381089344651</v>
      </c>
      <c r="J223" s="98">
        <v>0.86161421263050464</v>
      </c>
      <c r="K223" s="99">
        <v>48</v>
      </c>
      <c r="M223" s="89">
        <f t="shared" si="21"/>
        <v>1.7671381089344651</v>
      </c>
      <c r="N223" s="100"/>
      <c r="U223" s="92">
        <f t="shared" si="23"/>
        <v>29101829.089508921</v>
      </c>
      <c r="V223" s="92">
        <f t="shared" si="24"/>
        <v>2997398.0842415122</v>
      </c>
      <c r="W223" s="92">
        <f t="shared" si="25"/>
        <v>542391.96407305717</v>
      </c>
      <c r="X223" s="92">
        <f t="shared" si="26"/>
        <v>-248621.35707900429</v>
      </c>
      <c r="Y223" s="92">
        <f t="shared" si="22"/>
        <v>-1258664.5953100193</v>
      </c>
      <c r="Z223" s="92">
        <f t="shared" si="27"/>
        <v>-2148567.4825768387</v>
      </c>
    </row>
    <row r="224" spans="1:26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139.13911259241263</v>
      </c>
      <c r="I224" s="97">
        <v>0.70190045214418018</v>
      </c>
      <c r="J224" s="98">
        <v>0.94503369813944782</v>
      </c>
      <c r="K224" s="99">
        <v>202</v>
      </c>
      <c r="M224" s="89">
        <f t="shared" si="21"/>
        <v>0.70190045214418018</v>
      </c>
      <c r="N224" s="100"/>
      <c r="U224" s="92">
        <f t="shared" si="23"/>
        <v>12947692.960100919</v>
      </c>
      <c r="V224" s="92">
        <f t="shared" si="24"/>
        <v>2358767.3600786407</v>
      </c>
      <c r="W224" s="92">
        <f t="shared" si="25"/>
        <v>1362925.8054851845</v>
      </c>
      <c r="X224" s="92">
        <f t="shared" si="26"/>
        <v>1042061.4585620288</v>
      </c>
      <c r="Y224" s="92">
        <f t="shared" si="22"/>
        <v>632350.45201774966</v>
      </c>
      <c r="Z224" s="92">
        <f t="shared" si="27"/>
        <v>271372.82861688174</v>
      </c>
    </row>
    <row r="225" spans="1:26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348.81334816517887</v>
      </c>
      <c r="I225" s="97">
        <v>2.8835497688653611</v>
      </c>
      <c r="J225" s="98">
        <v>0.77418725612557215</v>
      </c>
      <c r="K225" s="99">
        <v>13</v>
      </c>
      <c r="M225" s="89">
        <f t="shared" si="21"/>
        <v>2.8835497688653611</v>
      </c>
      <c r="N225" s="100"/>
      <c r="U225" s="92">
        <f t="shared" si="23"/>
        <v>27614855.074041005</v>
      </c>
      <c r="V225" s="92">
        <f t="shared" si="24"/>
        <v>46963.630725048533</v>
      </c>
      <c r="W225" s="92">
        <f t="shared" si="25"/>
        <v>-2545674.4620119175</v>
      </c>
      <c r="X225" s="92">
        <f t="shared" si="26"/>
        <v>-3381033.3849218511</v>
      </c>
      <c r="Y225" s="92">
        <f t="shared" si="22"/>
        <v>-4447701.4283275604</v>
      </c>
      <c r="Z225" s="92">
        <f t="shared" si="27"/>
        <v>-5387493.8408231577</v>
      </c>
    </row>
    <row r="226" spans="1:26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206.25339002592833</v>
      </c>
      <c r="I226" s="97">
        <v>1.0943418317011571</v>
      </c>
      <c r="J226" s="98">
        <v>0.9143013467562785</v>
      </c>
      <c r="K226" s="99">
        <v>129</v>
      </c>
      <c r="M226" s="89">
        <f t="shared" si="21"/>
        <v>1.0943418317011571</v>
      </c>
      <c r="N226" s="100"/>
      <c r="U226" s="92">
        <f t="shared" si="23"/>
        <v>12000875.875552004</v>
      </c>
      <c r="V226" s="92">
        <f t="shared" si="24"/>
        <v>1856382.0033631357</v>
      </c>
      <c r="W226" s="92">
        <f t="shared" si="25"/>
        <v>902337.28439532116</v>
      </c>
      <c r="X226" s="92">
        <f t="shared" si="26"/>
        <v>594940.05410795484</v>
      </c>
      <c r="Y226" s="92">
        <f t="shared" si="22"/>
        <v>202425.18033756712</v>
      </c>
      <c r="Z226" s="92">
        <f t="shared" si="27"/>
        <v>-143401.71720713773</v>
      </c>
    </row>
    <row r="227" spans="1:26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159.5073387607506</v>
      </c>
      <c r="I227" s="97">
        <v>0.94969352504000104</v>
      </c>
      <c r="J227" s="98">
        <v>0.92562885404490702</v>
      </c>
      <c r="K227" s="99">
        <v>153</v>
      </c>
      <c r="M227" s="89">
        <f t="shared" si="21"/>
        <v>0.94969352504000104</v>
      </c>
      <c r="N227" s="100"/>
      <c r="U227" s="92">
        <f t="shared" si="23"/>
        <v>12752603.731762886</v>
      </c>
      <c r="V227" s="92">
        <f t="shared" si="24"/>
        <v>2104585.6382505237</v>
      </c>
      <c r="W227" s="92">
        <f t="shared" si="25"/>
        <v>1103186.696363512</v>
      </c>
      <c r="X227" s="92">
        <f t="shared" si="26"/>
        <v>780531.73582685448</v>
      </c>
      <c r="Y227" s="92">
        <f t="shared" si="22"/>
        <v>368534.29854337161</v>
      </c>
      <c r="Z227" s="92">
        <f t="shared" si="27"/>
        <v>5542.2056234395368</v>
      </c>
    </row>
    <row r="228" spans="1:26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250.87094550959233</v>
      </c>
      <c r="I228" s="97">
        <v>1.6242608766811959</v>
      </c>
      <c r="J228" s="98">
        <v>0.87280302587751502</v>
      </c>
      <c r="K228" s="99">
        <v>57</v>
      </c>
      <c r="M228" s="89">
        <f t="shared" si="21"/>
        <v>1.6242608766811959</v>
      </c>
      <c r="N228" s="100"/>
      <c r="U228" s="92">
        <f t="shared" si="23"/>
        <v>13376127.17590775</v>
      </c>
      <c r="V228" s="92">
        <f t="shared" si="24"/>
        <v>1531512.2608459753</v>
      </c>
      <c r="W228" s="92">
        <f t="shared" si="25"/>
        <v>417578.68758986134</v>
      </c>
      <c r="X228" s="92">
        <f t="shared" si="26"/>
        <v>58664.594429213284</v>
      </c>
      <c r="Y228" s="92">
        <f t="shared" si="22"/>
        <v>-399632.05268002034</v>
      </c>
      <c r="Z228" s="92">
        <f t="shared" si="27"/>
        <v>-803416.26116746862</v>
      </c>
    </row>
    <row r="229" spans="1:26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216.03482021593621</v>
      </c>
      <c r="I229" s="97">
        <v>0.790661853316452</v>
      </c>
      <c r="J229" s="98">
        <v>0.93808273243555551</v>
      </c>
      <c r="K229" s="99">
        <v>181</v>
      </c>
      <c r="M229" s="89">
        <f t="shared" si="21"/>
        <v>0.790661853316452</v>
      </c>
      <c r="N229" s="100"/>
      <c r="U229" s="92">
        <f t="shared" si="23"/>
        <v>16610795.660997299</v>
      </c>
      <c r="V229" s="92">
        <f t="shared" si="24"/>
        <v>2925439.8386855135</v>
      </c>
      <c r="W229" s="92">
        <f t="shared" si="25"/>
        <v>1638392.7356983232</v>
      </c>
      <c r="X229" s="92">
        <f t="shared" si="26"/>
        <v>1223700.7334872733</v>
      </c>
      <c r="Y229" s="92">
        <f t="shared" si="22"/>
        <v>694181.39217995771</v>
      </c>
      <c r="Z229" s="92">
        <f t="shared" si="27"/>
        <v>227646.12630530208</v>
      </c>
    </row>
    <row r="230" spans="1:26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105.28414222584746</v>
      </c>
      <c r="I230" s="97">
        <v>0.58409517971816949</v>
      </c>
      <c r="J230" s="98">
        <v>0.95425910915770795</v>
      </c>
      <c r="K230" s="99">
        <v>227</v>
      </c>
      <c r="M230" s="89">
        <f t="shared" si="21"/>
        <v>0.58409517971816949</v>
      </c>
      <c r="N230" s="100"/>
      <c r="U230" s="92">
        <f t="shared" si="23"/>
        <v>25186462.403006136</v>
      </c>
      <c r="V230" s="92">
        <f t="shared" si="24"/>
        <v>4787519.7140474385</v>
      </c>
      <c r="W230" s="92">
        <f t="shared" si="25"/>
        <v>2869089.5005616909</v>
      </c>
      <c r="X230" s="92">
        <f t="shared" si="26"/>
        <v>2250963.198512516</v>
      </c>
      <c r="Y230" s="92">
        <f t="shared" si="22"/>
        <v>1461679.0296337823</v>
      </c>
      <c r="Z230" s="92">
        <f t="shared" si="27"/>
        <v>766276.85854521324</v>
      </c>
    </row>
    <row r="231" spans="1:26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46.558754201450036</v>
      </c>
      <c r="I231" s="97">
        <v>0.27837140273000099</v>
      </c>
      <c r="J231" s="98">
        <v>0.97820054609587359</v>
      </c>
      <c r="K231" s="99">
        <v>278</v>
      </c>
      <c r="M231" s="89">
        <f t="shared" si="21"/>
        <v>0.27837140273000099</v>
      </c>
      <c r="N231" s="100"/>
      <c r="U231" s="92">
        <f t="shared" si="23"/>
        <v>11116743.439050835</v>
      </c>
      <c r="V231" s="92">
        <f t="shared" si="24"/>
        <v>2333468.4172285013</v>
      </c>
      <c r="W231" s="92">
        <f t="shared" si="25"/>
        <v>1507440.3023331598</v>
      </c>
      <c r="X231" s="92">
        <f t="shared" si="26"/>
        <v>1241290.5615400467</v>
      </c>
      <c r="Y231" s="92">
        <f t="shared" si="22"/>
        <v>901444.51994178642</v>
      </c>
      <c r="Z231" s="92">
        <f t="shared" si="27"/>
        <v>602021.72080086486</v>
      </c>
    </row>
    <row r="232" spans="1:26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272.7542524192275</v>
      </c>
      <c r="I232" s="97">
        <v>0.97442139256127192</v>
      </c>
      <c r="J232" s="98">
        <v>0.92369239791870028</v>
      </c>
      <c r="K232" s="99">
        <v>146</v>
      </c>
      <c r="M232" s="89">
        <f t="shared" si="21"/>
        <v>0.97442139256127192</v>
      </c>
      <c r="N232" s="100"/>
      <c r="U232" s="92">
        <f t="shared" si="23"/>
        <v>14215562.819059061</v>
      </c>
      <c r="V232" s="92">
        <f t="shared" si="24"/>
        <v>2321136.8054660973</v>
      </c>
      <c r="W232" s="92">
        <f t="shared" si="25"/>
        <v>1202518.7190052441</v>
      </c>
      <c r="X232" s="92">
        <f t="shared" si="26"/>
        <v>842095.2559421669</v>
      </c>
      <c r="Y232" s="92">
        <f t="shared" si="22"/>
        <v>381871.29759408144</v>
      </c>
      <c r="Z232" s="92">
        <f t="shared" si="27"/>
        <v>-23610.976650551554</v>
      </c>
    </row>
    <row r="233" spans="1:26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150.47199032069139</v>
      </c>
      <c r="I233" s="97">
        <v>0.92208165466512326</v>
      </c>
      <c r="J233" s="98">
        <v>0.92779115839636261</v>
      </c>
      <c r="K233" s="99">
        <v>159</v>
      </c>
      <c r="M233" s="89">
        <f t="shared" si="21"/>
        <v>0.92208165466512326</v>
      </c>
      <c r="N233" s="100"/>
      <c r="U233" s="92">
        <f t="shared" si="23"/>
        <v>9764433.6123234872</v>
      </c>
      <c r="V233" s="92">
        <f t="shared" si="24"/>
        <v>1630443.7409495735</v>
      </c>
      <c r="W233" s="92">
        <f t="shared" si="25"/>
        <v>865478.01878609159</v>
      </c>
      <c r="X233" s="92">
        <f t="shared" si="26"/>
        <v>619002.83834356745</v>
      </c>
      <c r="Y233" s="92">
        <f t="shared" si="22"/>
        <v>304279.20128122333</v>
      </c>
      <c r="Z233" s="92">
        <f t="shared" si="27"/>
        <v>26990.603415438916</v>
      </c>
    </row>
    <row r="234" spans="1:26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329.03273859061119</v>
      </c>
      <c r="I234" s="97">
        <v>1.063467932853454</v>
      </c>
      <c r="J234" s="98">
        <v>0.91671910277636781</v>
      </c>
      <c r="K234" s="99">
        <v>133</v>
      </c>
      <c r="M234" s="89">
        <f t="shared" si="21"/>
        <v>1.063467932853454</v>
      </c>
      <c r="N234" s="100"/>
      <c r="U234" s="92">
        <f t="shared" si="23"/>
        <v>12459594.08397579</v>
      </c>
      <c r="V234" s="92">
        <f t="shared" si="24"/>
        <v>1955117.6225664332</v>
      </c>
      <c r="W234" s="92">
        <f t="shared" si="25"/>
        <v>967218.13543638354</v>
      </c>
      <c r="X234" s="92">
        <f t="shared" si="26"/>
        <v>648912.75613022572</v>
      </c>
      <c r="Y234" s="92">
        <f t="shared" si="22"/>
        <v>242469.28992855002</v>
      </c>
      <c r="Z234" s="92">
        <f t="shared" si="27"/>
        <v>-115629.45316791031</v>
      </c>
    </row>
    <row r="235" spans="1:26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210.98566381619031</v>
      </c>
      <c r="I235" s="97">
        <v>2.2153604427832572</v>
      </c>
      <c r="J235" s="98">
        <v>0.8265136167729128</v>
      </c>
      <c r="K235" s="99">
        <v>23</v>
      </c>
      <c r="M235" s="89">
        <f t="shared" si="21"/>
        <v>2.2153604427832572</v>
      </c>
      <c r="N235" s="100"/>
      <c r="U235" s="92">
        <f t="shared" si="23"/>
        <v>12410831.133596845</v>
      </c>
      <c r="V235" s="92">
        <f t="shared" si="24"/>
        <v>805496.88336194749</v>
      </c>
      <c r="W235" s="92">
        <f t="shared" si="25"/>
        <v>-285933.40313532355</v>
      </c>
      <c r="X235" s="92">
        <f t="shared" si="26"/>
        <v>-637596.84243824182</v>
      </c>
      <c r="Y235" s="92">
        <f t="shared" si="22"/>
        <v>-1086635.1449584272</v>
      </c>
      <c r="Z235" s="92">
        <f t="shared" si="27"/>
        <v>-1482262.2496019495</v>
      </c>
    </row>
    <row r="236" spans="1:26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133.47599694847224</v>
      </c>
      <c r="I236" s="97">
        <v>0.61162828037379013</v>
      </c>
      <c r="J236" s="98">
        <v>0.95210297331654892</v>
      </c>
      <c r="K236" s="99">
        <v>217</v>
      </c>
      <c r="M236" s="89">
        <f t="shared" si="21"/>
        <v>0.61162828037379013</v>
      </c>
      <c r="N236" s="100"/>
      <c r="U236" s="92">
        <f t="shared" si="23"/>
        <v>12581264.782185273</v>
      </c>
      <c r="V236" s="92">
        <f t="shared" si="24"/>
        <v>2368409.4318414531</v>
      </c>
      <c r="W236" s="92">
        <f t="shared" si="25"/>
        <v>1407935.6186244553</v>
      </c>
      <c r="X236" s="92">
        <f t="shared" si="26"/>
        <v>1098466.907067748</v>
      </c>
      <c r="Y236" s="92">
        <f t="shared" si="22"/>
        <v>703306.96324193757</v>
      </c>
      <c r="Z236" s="92">
        <f t="shared" si="27"/>
        <v>355149.61548456032</v>
      </c>
    </row>
    <row r="237" spans="1:26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216.40665466311904</v>
      </c>
      <c r="I237" s="97">
        <v>1.4037232783037499</v>
      </c>
      <c r="J237" s="98">
        <v>0.89007347522255398</v>
      </c>
      <c r="K237" s="99">
        <v>89</v>
      </c>
      <c r="M237" s="89">
        <f t="shared" si="21"/>
        <v>1.4037232783037499</v>
      </c>
      <c r="N237" s="100"/>
      <c r="U237" s="92">
        <f t="shared" si="23"/>
        <v>37892352.247884475</v>
      </c>
      <c r="V237" s="92">
        <f t="shared" si="24"/>
        <v>4989578.8384087197</v>
      </c>
      <c r="W237" s="92">
        <f t="shared" si="25"/>
        <v>1895218.7248142285</v>
      </c>
      <c r="X237" s="92">
        <f t="shared" si="26"/>
        <v>898202.85174304538</v>
      </c>
      <c r="Y237" s="92">
        <f t="shared" si="22"/>
        <v>-374884.60971444985</v>
      </c>
      <c r="Z237" s="92">
        <f t="shared" si="27"/>
        <v>-1496543.7276730121</v>
      </c>
    </row>
    <row r="238" spans="1:26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94.621158832348485</v>
      </c>
      <c r="I238" s="97">
        <v>0.38693913826181164</v>
      </c>
      <c r="J238" s="98">
        <v>0.96969853287544006</v>
      </c>
      <c r="K238" s="99">
        <v>263</v>
      </c>
      <c r="M238" s="89">
        <f t="shared" si="21"/>
        <v>0.38693913826181164</v>
      </c>
      <c r="N238" s="100"/>
      <c r="U238" s="92">
        <f t="shared" si="23"/>
        <v>11191320.60436237</v>
      </c>
      <c r="V238" s="92">
        <f t="shared" si="24"/>
        <v>2271596.9688179581</v>
      </c>
      <c r="W238" s="92">
        <f t="shared" si="25"/>
        <v>1432736.4661295782</v>
      </c>
      <c r="X238" s="92">
        <f t="shared" si="26"/>
        <v>1162452.0758938044</v>
      </c>
      <c r="Y238" s="92">
        <f t="shared" si="22"/>
        <v>817326.50915944111</v>
      </c>
      <c r="Z238" s="92">
        <f t="shared" si="27"/>
        <v>513252.16196178034</v>
      </c>
    </row>
    <row r="239" spans="1:26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70.670738764726039</v>
      </c>
      <c r="I239" s="97">
        <v>0.21272427068983443</v>
      </c>
      <c r="J239" s="98">
        <v>0.98334141766103123</v>
      </c>
      <c r="K239" s="99">
        <v>287</v>
      </c>
      <c r="M239" s="89">
        <f t="shared" si="21"/>
        <v>0.21272427068983443</v>
      </c>
      <c r="N239" s="100"/>
      <c r="U239" s="92">
        <f t="shared" si="23"/>
        <v>11829809.768390264</v>
      </c>
      <c r="V239" s="92">
        <f t="shared" si="24"/>
        <v>2532009.1504674703</v>
      </c>
      <c r="W239" s="92">
        <f t="shared" si="25"/>
        <v>1657592.1820799734</v>
      </c>
      <c r="X239" s="92">
        <f t="shared" si="26"/>
        <v>1375851.3487054114</v>
      </c>
      <c r="Y239" s="92">
        <f t="shared" si="22"/>
        <v>1016097.0739365763</v>
      </c>
      <c r="Z239" s="92">
        <f t="shared" si="27"/>
        <v>699134.04135980259</v>
      </c>
    </row>
    <row r="240" spans="1:26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53.60743721529019</v>
      </c>
      <c r="I240" s="97">
        <v>0.42861133420103348</v>
      </c>
      <c r="J240" s="98">
        <v>0.96643515486479759</v>
      </c>
      <c r="K240" s="99">
        <v>253</v>
      </c>
      <c r="M240" s="89">
        <f t="shared" si="21"/>
        <v>0.42861133420103348</v>
      </c>
      <c r="N240" s="100"/>
      <c r="U240" s="92">
        <f t="shared" si="23"/>
        <v>15039271.952471627</v>
      </c>
      <c r="V240" s="92">
        <f t="shared" si="24"/>
        <v>3012172.7532937368</v>
      </c>
      <c r="W240" s="92">
        <f t="shared" si="25"/>
        <v>1881077.3413348671</v>
      </c>
      <c r="X240" s="92">
        <f t="shared" si="26"/>
        <v>1516633.6313973735</v>
      </c>
      <c r="Y240" s="92">
        <f t="shared" si="22"/>
        <v>1051276.2283108225</v>
      </c>
      <c r="Z240" s="92">
        <f t="shared" si="27"/>
        <v>641271.11076456401</v>
      </c>
    </row>
    <row r="241" spans="1:26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89.008785908440856</v>
      </c>
      <c r="I241" s="97">
        <v>0.41529770398799387</v>
      </c>
      <c r="J241" s="98">
        <v>0.9674777543030999</v>
      </c>
      <c r="K241" s="99">
        <v>258</v>
      </c>
      <c r="M241" s="89">
        <f t="shared" si="21"/>
        <v>0.41529770398799387</v>
      </c>
      <c r="N241" s="100"/>
      <c r="U241" s="92">
        <f t="shared" si="23"/>
        <v>10374575.369229086</v>
      </c>
      <c r="V241" s="92">
        <f t="shared" si="24"/>
        <v>2086834.9131741121</v>
      </c>
      <c r="W241" s="92">
        <f t="shared" si="25"/>
        <v>1307409.6294788993</v>
      </c>
      <c r="X241" s="92">
        <f t="shared" si="26"/>
        <v>1056275.5173556544</v>
      </c>
      <c r="Y241" s="92">
        <f t="shared" si="22"/>
        <v>735602.90027532633</v>
      </c>
      <c r="Z241" s="92">
        <f t="shared" si="27"/>
        <v>453072.92828424386</v>
      </c>
    </row>
    <row r="242" spans="1:26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136.87893696882975</v>
      </c>
      <c r="I242" s="97">
        <v>0.55111079624512671</v>
      </c>
      <c r="J242" s="98">
        <v>0.9568421386644208</v>
      </c>
      <c r="K242" s="99">
        <v>230</v>
      </c>
      <c r="M242" s="89">
        <f t="shared" si="21"/>
        <v>0.55111079624512671</v>
      </c>
      <c r="N242" s="100"/>
      <c r="U242" s="92">
        <f t="shared" si="23"/>
        <v>12352560.525674777</v>
      </c>
      <c r="V242" s="92">
        <f t="shared" si="24"/>
        <v>2375020.0744119738</v>
      </c>
      <c r="W242" s="92">
        <f t="shared" si="25"/>
        <v>1436676.5852496985</v>
      </c>
      <c r="X242" s="92">
        <f t="shared" si="26"/>
        <v>1134338.3573952054</v>
      </c>
      <c r="Y242" s="92">
        <f t="shared" si="22"/>
        <v>748283.31314080616</v>
      </c>
      <c r="Z242" s="92">
        <f t="shared" si="27"/>
        <v>408147.87584249402</v>
      </c>
    </row>
    <row r="243" spans="1:26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73.435541344253323</v>
      </c>
      <c r="I243" s="97">
        <v>0.36352008799708446</v>
      </c>
      <c r="J243" s="98">
        <v>0.97153249463199121</v>
      </c>
      <c r="K243" s="99">
        <v>266</v>
      </c>
      <c r="M243" s="89">
        <f t="shared" si="21"/>
        <v>0.36352008799708446</v>
      </c>
      <c r="N243" s="100"/>
      <c r="U243" s="92">
        <f t="shared" si="23"/>
        <v>16084907.279892888</v>
      </c>
      <c r="V243" s="92">
        <f t="shared" si="24"/>
        <v>3289089.9785460373</v>
      </c>
      <c r="W243" s="92">
        <f t="shared" si="25"/>
        <v>2085700.0337115701</v>
      </c>
      <c r="X243" s="92">
        <f t="shared" si="26"/>
        <v>1697962.7205193769</v>
      </c>
      <c r="Y243" s="92">
        <f t="shared" si="22"/>
        <v>1202861.7646603151</v>
      </c>
      <c r="Z243" s="92">
        <f t="shared" si="27"/>
        <v>766650.96354729438</v>
      </c>
    </row>
    <row r="244" spans="1:26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64.964150240683466</v>
      </c>
      <c r="I244" s="97">
        <v>0.19613176839005084</v>
      </c>
      <c r="J244" s="98">
        <v>0.98464078780283082</v>
      </c>
      <c r="K244" s="99">
        <v>288</v>
      </c>
      <c r="M244" s="89">
        <f t="shared" si="21"/>
        <v>0.19613176839005084</v>
      </c>
      <c r="N244" s="100"/>
      <c r="U244" s="92">
        <f t="shared" si="23"/>
        <v>14032242.558732422</v>
      </c>
      <c r="V244" s="92">
        <f t="shared" si="24"/>
        <v>3017963.872561608</v>
      </c>
      <c r="W244" s="92">
        <f t="shared" si="25"/>
        <v>1982119.7440941422</v>
      </c>
      <c r="X244" s="92">
        <f t="shared" si="26"/>
        <v>1648366.3992353969</v>
      </c>
      <c r="Y244" s="92">
        <f t="shared" si="22"/>
        <v>1222197.4584638469</v>
      </c>
      <c r="Z244" s="92">
        <f t="shared" si="27"/>
        <v>846719.50217332295</v>
      </c>
    </row>
    <row r="245" spans="1:26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144.75385957470331</v>
      </c>
      <c r="I245" s="97">
        <v>0.90365575555761035</v>
      </c>
      <c r="J245" s="98">
        <v>0.92923410308930543</v>
      </c>
      <c r="K245" s="99">
        <v>163</v>
      </c>
      <c r="M245" s="89">
        <f t="shared" si="21"/>
        <v>0.90365575555761035</v>
      </c>
      <c r="N245" s="100"/>
      <c r="U245" s="92">
        <f t="shared" si="23"/>
        <v>25847971.73147551</v>
      </c>
      <c r="V245" s="92">
        <f t="shared" si="24"/>
        <v>4349473.1956928233</v>
      </c>
      <c r="W245" s="92">
        <f t="shared" si="25"/>
        <v>2327634.6247188305</v>
      </c>
      <c r="X245" s="92">
        <f t="shared" si="26"/>
        <v>1676189.7139624627</v>
      </c>
      <c r="Y245" s="92">
        <f t="shared" si="22"/>
        <v>844361.0840335018</v>
      </c>
      <c r="Z245" s="92">
        <f t="shared" si="27"/>
        <v>111474.93474206212</v>
      </c>
    </row>
    <row r="246" spans="1:26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364.024587549991</v>
      </c>
      <c r="I246" s="97">
        <v>3.564653861254838</v>
      </c>
      <c r="J246" s="98">
        <v>0.72084953134370067</v>
      </c>
      <c r="K246" s="99">
        <v>6</v>
      </c>
      <c r="M246" s="89">
        <f t="shared" si="21"/>
        <v>3.564653861254838</v>
      </c>
      <c r="N246" s="100"/>
      <c r="U246" s="92">
        <f t="shared" si="23"/>
        <v>28536080.39602945</v>
      </c>
      <c r="V246" s="92">
        <f t="shared" si="24"/>
        <v>-2059345.2272675422</v>
      </c>
      <c r="W246" s="92">
        <f t="shared" si="25"/>
        <v>-4936709.5007579923</v>
      </c>
      <c r="X246" s="92">
        <f t="shared" si="26"/>
        <v>-5863808.3993879473</v>
      </c>
      <c r="Y246" s="92">
        <f t="shared" si="22"/>
        <v>-7047619.0239281049</v>
      </c>
      <c r="Z246" s="92">
        <f t="shared" si="27"/>
        <v>-8090620.40533478</v>
      </c>
    </row>
    <row r="247" spans="1:26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193.79947192473489</v>
      </c>
      <c r="I247" s="97">
        <v>1.0832460397522532</v>
      </c>
      <c r="J247" s="98">
        <v>0.9151702657714782</v>
      </c>
      <c r="K247" s="99">
        <v>130</v>
      </c>
      <c r="M247" s="89">
        <f t="shared" si="21"/>
        <v>1.0832460397522532</v>
      </c>
      <c r="N247" s="100"/>
      <c r="U247" s="92">
        <f t="shared" si="23"/>
        <v>32449778.544016071</v>
      </c>
      <c r="V247" s="92">
        <f t="shared" si="24"/>
        <v>5045609.6324342238</v>
      </c>
      <c r="W247" s="92">
        <f t="shared" si="25"/>
        <v>2468368.9186838209</v>
      </c>
      <c r="X247" s="92">
        <f t="shared" si="26"/>
        <v>1637971.0961919851</v>
      </c>
      <c r="Y247" s="92">
        <f t="shared" si="22"/>
        <v>577637.87142647966</v>
      </c>
      <c r="Z247" s="92">
        <f t="shared" si="27"/>
        <v>-356573.22218607279</v>
      </c>
    </row>
    <row r="248" spans="1:26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66.12165183448225</v>
      </c>
      <c r="I248" s="97">
        <v>0.49542703867004867</v>
      </c>
      <c r="J248" s="98">
        <v>0.96120277159783973</v>
      </c>
      <c r="K248" s="99">
        <v>238</v>
      </c>
      <c r="M248" s="89">
        <f t="shared" si="21"/>
        <v>0.49542703867004867</v>
      </c>
      <c r="N248" s="100"/>
      <c r="U248" s="92">
        <f t="shared" si="23"/>
        <v>18564633.968500692</v>
      </c>
      <c r="V248" s="92">
        <f t="shared" si="24"/>
        <v>3637440.001460447</v>
      </c>
      <c r="W248" s="92">
        <f t="shared" si="25"/>
        <v>2233603.5210318621</v>
      </c>
      <c r="X248" s="92">
        <f t="shared" si="26"/>
        <v>1781281.4890761783</v>
      </c>
      <c r="Y248" s="92">
        <f t="shared" si="22"/>
        <v>1203712.4423067044</v>
      </c>
      <c r="Z248" s="92">
        <f t="shared" si="27"/>
        <v>694842.77924526716</v>
      </c>
    </row>
    <row r="249" spans="1:26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180.61906444981324</v>
      </c>
      <c r="I249" s="97">
        <v>0.70021913491223775</v>
      </c>
      <c r="J249" s="98">
        <v>0.94516536323556211</v>
      </c>
      <c r="K249" s="99">
        <v>203</v>
      </c>
      <c r="M249" s="89">
        <f t="shared" si="21"/>
        <v>0.70021913491223775</v>
      </c>
      <c r="N249" s="100"/>
      <c r="U249" s="92">
        <f t="shared" si="23"/>
        <v>11165562.896068035</v>
      </c>
      <c r="V249" s="92">
        <f t="shared" si="24"/>
        <v>2035376.9173365331</v>
      </c>
      <c r="W249" s="92">
        <f t="shared" si="25"/>
        <v>1176723.3634039012</v>
      </c>
      <c r="X249" s="92">
        <f t="shared" si="26"/>
        <v>900061.56861836836</v>
      </c>
      <c r="Y249" s="92">
        <f t="shared" si="22"/>
        <v>546792.70749097737</v>
      </c>
      <c r="Z249" s="92">
        <f t="shared" si="27"/>
        <v>235543.67616305014</v>
      </c>
    </row>
    <row r="250" spans="1:26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135.04732984327953</v>
      </c>
      <c r="I250" s="97">
        <v>1.3570477983996974</v>
      </c>
      <c r="J250" s="98">
        <v>0.89372866380386184</v>
      </c>
      <c r="K250" s="99">
        <v>92</v>
      </c>
      <c r="M250" s="89">
        <f t="shared" si="21"/>
        <v>1.3570477983996974</v>
      </c>
      <c r="N250" s="100"/>
      <c r="U250" s="92">
        <f t="shared" si="23"/>
        <v>9309816.0490262099</v>
      </c>
      <c r="V250" s="92">
        <f t="shared" si="24"/>
        <v>1258957.1951339233</v>
      </c>
      <c r="W250" s="92">
        <f t="shared" si="25"/>
        <v>501809.57697937521</v>
      </c>
      <c r="X250" s="92">
        <f t="shared" si="26"/>
        <v>257853.42260624221</v>
      </c>
      <c r="Y250" s="92">
        <f t="shared" si="22"/>
        <v>-53653.675391234457</v>
      </c>
      <c r="Z250" s="92">
        <f t="shared" si="27"/>
        <v>-328108.3278450924</v>
      </c>
    </row>
    <row r="251" spans="1:26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207.57078143563706</v>
      </c>
      <c r="I251" s="97">
        <v>1.3374877243220202</v>
      </c>
      <c r="J251" s="98">
        <v>0.8952604265102172</v>
      </c>
      <c r="K251" s="99">
        <v>94</v>
      </c>
      <c r="M251" s="89">
        <f t="shared" si="21"/>
        <v>1.3374877243220202</v>
      </c>
      <c r="N251" s="100"/>
      <c r="U251" s="92">
        <f t="shared" si="23"/>
        <v>11761634.761522863</v>
      </c>
      <c r="V251" s="92">
        <f t="shared" si="24"/>
        <v>1607916.6795232608</v>
      </c>
      <c r="W251" s="92">
        <f t="shared" si="25"/>
        <v>653004.4644765429</v>
      </c>
      <c r="X251" s="92">
        <f t="shared" si="26"/>
        <v>345327.7232955693</v>
      </c>
      <c r="Y251" s="92">
        <f t="shared" si="22"/>
        <v>-47544.057344210603</v>
      </c>
      <c r="Z251" s="92">
        <f t="shared" si="27"/>
        <v>-393685.40920288494</v>
      </c>
    </row>
    <row r="252" spans="1:26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209.95236917589637</v>
      </c>
      <c r="I252" s="97">
        <v>0.86840609078013553</v>
      </c>
      <c r="J252" s="98">
        <v>0.9319945283158787</v>
      </c>
      <c r="K252" s="99">
        <v>170</v>
      </c>
      <c r="M252" s="89">
        <f t="shared" si="21"/>
        <v>0.86840609078013553</v>
      </c>
      <c r="N252" s="100"/>
      <c r="U252" s="92">
        <f t="shared" si="23"/>
        <v>11204660.337734878</v>
      </c>
      <c r="V252" s="92">
        <f t="shared" si="24"/>
        <v>1913025.518025399</v>
      </c>
      <c r="W252" s="92">
        <f t="shared" si="25"/>
        <v>1039188.4156516973</v>
      </c>
      <c r="X252" s="92">
        <f t="shared" si="26"/>
        <v>757634.41755124205</v>
      </c>
      <c r="Y252" s="92">
        <f t="shared" si="22"/>
        <v>398118.71234909823</v>
      </c>
      <c r="Z252" s="92">
        <f t="shared" si="27"/>
        <v>81365.872502870203</v>
      </c>
    </row>
    <row r="253" spans="1:26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106.78652618028853</v>
      </c>
      <c r="I253" s="97">
        <v>0.71861393901072457</v>
      </c>
      <c r="J253" s="98">
        <v>0.94372485361392788</v>
      </c>
      <c r="K253" s="99">
        <v>198</v>
      </c>
      <c r="M253" s="89">
        <f t="shared" si="21"/>
        <v>0.71861393901072457</v>
      </c>
      <c r="N253" s="100"/>
      <c r="U253" s="92">
        <f t="shared" si="23"/>
        <v>14941957.882819204</v>
      </c>
      <c r="V253" s="92">
        <f t="shared" si="24"/>
        <v>2705128.2101553991</v>
      </c>
      <c r="W253" s="92">
        <f t="shared" si="25"/>
        <v>1554308.5760562399</v>
      </c>
      <c r="X253" s="92">
        <f t="shared" si="26"/>
        <v>1183509.6385964374</v>
      </c>
      <c r="Y253" s="92">
        <f t="shared" si="22"/>
        <v>710037.25891634612</v>
      </c>
      <c r="Z253" s="92">
        <f t="shared" si="27"/>
        <v>292882.40675739723</v>
      </c>
    </row>
    <row r="254" spans="1:26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133.83120895952356</v>
      </c>
      <c r="I254" s="97">
        <v>0.99642680413196627</v>
      </c>
      <c r="J254" s="98">
        <v>0.92196913916987699</v>
      </c>
      <c r="K254" s="99">
        <v>142</v>
      </c>
      <c r="M254" s="89">
        <f t="shared" si="21"/>
        <v>0.99642680413196627</v>
      </c>
      <c r="N254" s="100"/>
      <c r="U254" s="92">
        <f t="shared" si="23"/>
        <v>11272071.367244642</v>
      </c>
      <c r="V254" s="92">
        <f t="shared" si="24"/>
        <v>1822890.8629288257</v>
      </c>
      <c r="W254" s="92">
        <f t="shared" si="25"/>
        <v>934237.28668382461</v>
      </c>
      <c r="X254" s="92">
        <f t="shared" si="26"/>
        <v>647909.35824225249</v>
      </c>
      <c r="Y254" s="92">
        <f t="shared" si="22"/>
        <v>282297.83147567802</v>
      </c>
      <c r="Z254" s="92">
        <f t="shared" si="27"/>
        <v>-39825.757864354964</v>
      </c>
    </row>
    <row r="255" spans="1:26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190.17847820721371</v>
      </c>
      <c r="I255" s="97">
        <v>0.89350959341838321</v>
      </c>
      <c r="J255" s="98">
        <v>0.93002865594814355</v>
      </c>
      <c r="K255" s="99">
        <v>165</v>
      </c>
      <c r="M255" s="89">
        <f t="shared" si="21"/>
        <v>0.89350959341838321</v>
      </c>
      <c r="N255" s="100"/>
      <c r="U255" s="92">
        <f t="shared" si="23"/>
        <v>13122536.60542557</v>
      </c>
      <c r="V255" s="92">
        <f t="shared" si="24"/>
        <v>2217471.5074151736</v>
      </c>
      <c r="W255" s="92">
        <f t="shared" si="25"/>
        <v>1191898.4332099245</v>
      </c>
      <c r="X255" s="92">
        <f t="shared" si="26"/>
        <v>861454.46533274511</v>
      </c>
      <c r="Y255" s="92">
        <f t="shared" si="22"/>
        <v>439511.26103567029</v>
      </c>
      <c r="Z255" s="92">
        <f t="shared" si="27"/>
        <v>67756.407823436617</v>
      </c>
    </row>
    <row r="256" spans="1:26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194.95374784525964</v>
      </c>
      <c r="I256" s="97">
        <v>0.890502157431033</v>
      </c>
      <c r="J256" s="98">
        <v>0.93026417030605846</v>
      </c>
      <c r="K256" s="99">
        <v>167</v>
      </c>
      <c r="M256" s="89">
        <f t="shared" si="21"/>
        <v>0.890502157431033</v>
      </c>
      <c r="N256" s="100"/>
      <c r="U256" s="92">
        <f t="shared" si="23"/>
        <v>12263696.311321393</v>
      </c>
      <c r="V256" s="92">
        <f t="shared" si="24"/>
        <v>2074923.158630922</v>
      </c>
      <c r="W256" s="92">
        <f t="shared" si="25"/>
        <v>1116714.1694437661</v>
      </c>
      <c r="X256" s="92">
        <f t="shared" si="26"/>
        <v>807975.19373698311</v>
      </c>
      <c r="Y256" s="92">
        <f t="shared" si="22"/>
        <v>413747.04807588249</v>
      </c>
      <c r="Z256" s="92">
        <f t="shared" si="27"/>
        <v>66410.66505124043</v>
      </c>
    </row>
    <row r="257" spans="1:26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167.23829197575853</v>
      </c>
      <c r="I257" s="97">
        <v>0.72632994735610179</v>
      </c>
      <c r="J257" s="98">
        <v>0.94312060775174777</v>
      </c>
      <c r="K257" s="99">
        <v>196</v>
      </c>
      <c r="M257" s="89">
        <f t="shared" si="21"/>
        <v>0.72632994735610179</v>
      </c>
      <c r="N257" s="100"/>
      <c r="U257" s="92">
        <f t="shared" si="23"/>
        <v>34268137.333051942</v>
      </c>
      <c r="V257" s="92">
        <f t="shared" si="24"/>
        <v>6186006.1424721871</v>
      </c>
      <c r="W257" s="92">
        <f t="shared" si="25"/>
        <v>3545006.0790601363</v>
      </c>
      <c r="X257" s="92">
        <f t="shared" si="26"/>
        <v>2694064.7253257413</v>
      </c>
      <c r="Y257" s="92">
        <f t="shared" si="22"/>
        <v>1607499.5089286482</v>
      </c>
      <c r="Z257" s="92">
        <f t="shared" si="27"/>
        <v>650176.6076150781</v>
      </c>
    </row>
    <row r="258" spans="1:26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159.7353270667333</v>
      </c>
      <c r="I258" s="97">
        <v>0.83927381685136293</v>
      </c>
      <c r="J258" s="98">
        <v>0.93427589650386256</v>
      </c>
      <c r="K258" s="99">
        <v>172</v>
      </c>
      <c r="M258" s="89">
        <f t="shared" si="21"/>
        <v>0.83927381685136293</v>
      </c>
      <c r="N258" s="100"/>
      <c r="U258" s="92">
        <f t="shared" si="23"/>
        <v>38514533.467666149</v>
      </c>
      <c r="V258" s="92">
        <f t="shared" si="24"/>
        <v>6653761.3219698742</v>
      </c>
      <c r="W258" s="92">
        <f t="shared" si="25"/>
        <v>3657396.8122361107</v>
      </c>
      <c r="X258" s="92">
        <f t="shared" si="26"/>
        <v>2691955.5358355287</v>
      </c>
      <c r="Y258" s="92">
        <f t="shared" si="22"/>
        <v>1459185.6101441365</v>
      </c>
      <c r="Z258" s="92">
        <f t="shared" si="27"/>
        <v>373048.42840344919</v>
      </c>
    </row>
    <row r="259" spans="1:26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245.5510937924372</v>
      </c>
      <c r="I259" s="97">
        <v>1.4540934996415114</v>
      </c>
      <c r="J259" s="98">
        <v>0.88612894892630156</v>
      </c>
      <c r="K259" s="99">
        <v>81</v>
      </c>
      <c r="M259" s="89">
        <f t="shared" si="21"/>
        <v>1.4540934996415114</v>
      </c>
      <c r="N259" s="100"/>
      <c r="U259" s="92">
        <f t="shared" si="23"/>
        <v>15265989.197720822</v>
      </c>
      <c r="V259" s="92">
        <f t="shared" si="24"/>
        <v>1951183.728478052</v>
      </c>
      <c r="W259" s="92">
        <f t="shared" si="25"/>
        <v>698985.24503868644</v>
      </c>
      <c r="X259" s="92">
        <f t="shared" si="26"/>
        <v>295521.61495250883</v>
      </c>
      <c r="Y259" s="92">
        <f t="shared" si="22"/>
        <v>-219660.24171605142</v>
      </c>
      <c r="Z259" s="92">
        <f t="shared" si="27"/>
        <v>-673563.40582195669</v>
      </c>
    </row>
    <row r="260" spans="1:26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151.9660389579619</v>
      </c>
      <c r="I260" s="97">
        <v>1.3099873675287337</v>
      </c>
      <c r="J260" s="98">
        <v>0.89741399815724343</v>
      </c>
      <c r="K260" s="99">
        <v>96</v>
      </c>
      <c r="M260" s="89">
        <f t="shared" si="21"/>
        <v>1.3099873675287337</v>
      </c>
      <c r="N260" s="100"/>
      <c r="U260" s="92">
        <f t="shared" si="23"/>
        <v>10328408.671885952</v>
      </c>
      <c r="V260" s="92">
        <f t="shared" si="24"/>
        <v>1433379.5582950045</v>
      </c>
      <c r="W260" s="92">
        <f t="shared" si="25"/>
        <v>596841.46602492325</v>
      </c>
      <c r="X260" s="92">
        <f t="shared" si="26"/>
        <v>327305.36621619365</v>
      </c>
      <c r="Y260" s="92">
        <f t="shared" si="22"/>
        <v>-16864.71005314435</v>
      </c>
      <c r="Z260" s="92">
        <f t="shared" si="27"/>
        <v>-320097.21831619553</v>
      </c>
    </row>
    <row r="261" spans="1:26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119.96997447244719</v>
      </c>
      <c r="I261" s="97">
        <v>0.80146675006157719</v>
      </c>
      <c r="J261" s="98">
        <v>0.93723659362163925</v>
      </c>
      <c r="K261" s="99">
        <v>179</v>
      </c>
      <c r="M261" s="89">
        <f t="shared" ref="M261:M297" si="28">I261</f>
        <v>0.80146675006157719</v>
      </c>
      <c r="N261" s="100"/>
      <c r="U261" s="92">
        <f t="shared" si="23"/>
        <v>11471796.836070661</v>
      </c>
      <c r="V261" s="92">
        <f t="shared" si="24"/>
        <v>2011843.1560698159</v>
      </c>
      <c r="W261" s="92">
        <f t="shared" si="25"/>
        <v>1122176.4103657657</v>
      </c>
      <c r="X261" s="92">
        <f t="shared" si="26"/>
        <v>835522.03445340821</v>
      </c>
      <c r="Y261" s="92">
        <f t="shared" si="22"/>
        <v>469493.66760122729</v>
      </c>
      <c r="Z261" s="92">
        <f t="shared" si="27"/>
        <v>147002.81953239065</v>
      </c>
    </row>
    <row r="262" spans="1:26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112.13599075174305</v>
      </c>
      <c r="I262" s="97">
        <v>0.58438658989863057</v>
      </c>
      <c r="J262" s="98">
        <v>0.95423628862825038</v>
      </c>
      <c r="K262" s="99">
        <v>226</v>
      </c>
      <c r="M262" s="89">
        <f t="shared" si="28"/>
        <v>0.58438658989863057</v>
      </c>
      <c r="N262" s="100"/>
      <c r="U262" s="92">
        <f t="shared" si="23"/>
        <v>11239966.460157724</v>
      </c>
      <c r="V262" s="92">
        <f t="shared" si="24"/>
        <v>2136309.4525370267</v>
      </c>
      <c r="W262" s="92">
        <f t="shared" si="25"/>
        <v>1280150.8308412118</v>
      </c>
      <c r="X262" s="92">
        <f t="shared" si="26"/>
        <v>1004292.9137399263</v>
      </c>
      <c r="Y262" s="92">
        <f t="shared" ref="Y262:Y297" si="29">((((($R$5-$M262)))/0.003)*G262*1000)+(((((($R$5/$O$2)-($M262/$O$2))))/0.003)*G262*1000)*$O$3</f>
        <v>652050.52232881775</v>
      </c>
      <c r="Z262" s="92">
        <f t="shared" si="27"/>
        <v>341705.86650644953</v>
      </c>
    </row>
    <row r="263" spans="1:26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174.8112672883027</v>
      </c>
      <c r="I263" s="97">
        <v>1.4185455881570646</v>
      </c>
      <c r="J263" s="98">
        <v>0.88891273005537386</v>
      </c>
      <c r="K263" s="99">
        <v>87</v>
      </c>
      <c r="M263" s="89">
        <f t="shared" si="28"/>
        <v>1.4185455881570646</v>
      </c>
      <c r="N263" s="100"/>
      <c r="U263" s="92">
        <f t="shared" ref="U263:U297" si="30">((((($N$5-$M263)))/0.003)*G263*1000)+(((((($N$5/$O$2)-($M263/$O$2))))/0.003)*G263*1000)*$O$3</f>
        <v>9521942.6897160355</v>
      </c>
      <c r="V263" s="92">
        <f t="shared" ref="V263:V297" si="31">((((($O$5-$M263)))/0.003)*G263*1000)+(((((($O$5/$O$2)-($M263/$O$2))))/0.003)*G263*1000)*$O$3</f>
        <v>1243031.244313495</v>
      </c>
      <c r="W263" s="92">
        <f t="shared" ref="W263:W297" si="32">((((($P$5-$M263)))/0.003)*G263*1000)+(((((($P$5/$O$2)-($M263/$O$2))))/0.003)*G263*1000)*$O$3</f>
        <v>464436.28996667464</v>
      </c>
      <c r="X263" s="92">
        <f t="shared" ref="X263:X297" si="33">((((($Q$5-$M263)))/0.003)*G263*1000)+(((((($Q$5/$O$2)-($M263/$O$2))))/0.003)*G263*1000)*$O$3</f>
        <v>213569.71345978734</v>
      </c>
      <c r="Y263" s="92">
        <f t="shared" si="29"/>
        <v>-106761.28795736215</v>
      </c>
      <c r="Z263" s="92">
        <f t="shared" ref="Z263:Z297" si="34">((((($S$5-$M263)))/0.003)*G263*1000)+(((((($S$5/$O$2)-($M263/$O$2))))/0.003)*G263*1000)*$O$3</f>
        <v>-388990.27801669051</v>
      </c>
    </row>
    <row r="264" spans="1:26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194.17640420493103</v>
      </c>
      <c r="I264" s="97">
        <v>1.1648689133415973</v>
      </c>
      <c r="J264" s="98">
        <v>0.90877832301843953</v>
      </c>
      <c r="K264" s="99">
        <v>115</v>
      </c>
      <c r="M264" s="89">
        <f t="shared" si="28"/>
        <v>1.1648689133415973</v>
      </c>
      <c r="N264" s="100"/>
      <c r="U264" s="92">
        <f t="shared" si="30"/>
        <v>36682364.802681826</v>
      </c>
      <c r="V264" s="92">
        <f t="shared" si="31"/>
        <v>5485843.7096459419</v>
      </c>
      <c r="W264" s="92">
        <f t="shared" si="32"/>
        <v>2551949.0694634621</v>
      </c>
      <c r="X264" s="92">
        <f t="shared" si="33"/>
        <v>1606635.8483779961</v>
      </c>
      <c r="Y264" s="92">
        <f t="shared" si="29"/>
        <v>399567.39398441056</v>
      </c>
      <c r="Z264" s="92">
        <f t="shared" si="34"/>
        <v>-663925.39724980586</v>
      </c>
    </row>
    <row r="265" spans="1:26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360.61188034438715</v>
      </c>
      <c r="I265" s="97">
        <v>1.2643753406905125</v>
      </c>
      <c r="J265" s="98">
        <v>0.90098590700557446</v>
      </c>
      <c r="K265" s="99">
        <v>103</v>
      </c>
      <c r="M265" s="89">
        <f t="shared" si="28"/>
        <v>1.2643753406905125</v>
      </c>
      <c r="N265" s="100"/>
      <c r="U265" s="92">
        <f t="shared" si="30"/>
        <v>8144334.4064074829</v>
      </c>
      <c r="V265" s="92">
        <f t="shared" si="31"/>
        <v>1158079.9552803307</v>
      </c>
      <c r="W265" s="92">
        <f t="shared" si="32"/>
        <v>501053.66609936993</v>
      </c>
      <c r="X265" s="92">
        <f t="shared" si="33"/>
        <v>289357.02598933002</v>
      </c>
      <c r="Y265" s="92">
        <f t="shared" si="29"/>
        <v>19042.033584460154</v>
      </c>
      <c r="Z265" s="92">
        <f t="shared" si="34"/>
        <v>-219120.13918935825</v>
      </c>
    </row>
    <row r="266" spans="1:26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79.895217964123788</v>
      </c>
      <c r="I266" s="97">
        <v>0.77814757684833991</v>
      </c>
      <c r="J266" s="98">
        <v>0.93906273393834894</v>
      </c>
      <c r="K266" s="99">
        <v>184</v>
      </c>
      <c r="M266" s="89">
        <f t="shared" si="28"/>
        <v>0.77814757684833991</v>
      </c>
      <c r="N266" s="100"/>
      <c r="U266" s="92">
        <f t="shared" si="30"/>
        <v>7210363.9311963981</v>
      </c>
      <c r="V266" s="92">
        <f t="shared" si="31"/>
        <v>1276065.5513673974</v>
      </c>
      <c r="W266" s="92">
        <f t="shared" si="32"/>
        <v>717971.07160470029</v>
      </c>
      <c r="X266" s="92">
        <f t="shared" si="33"/>
        <v>538150.67754253326</v>
      </c>
      <c r="Y266" s="92">
        <f t="shared" si="29"/>
        <v>308538.39635616733</v>
      </c>
      <c r="Z266" s="92">
        <f t="shared" si="34"/>
        <v>106237.52026938213</v>
      </c>
    </row>
    <row r="267" spans="1:26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282.71257819944748</v>
      </c>
      <c r="I267" s="97">
        <v>1.6439503295675626</v>
      </c>
      <c r="J267" s="98">
        <v>0.87126113142864414</v>
      </c>
      <c r="K267" s="99">
        <v>55</v>
      </c>
      <c r="M267" s="89">
        <f t="shared" si="28"/>
        <v>1.6439503295675626</v>
      </c>
      <c r="N267" s="100"/>
      <c r="U267" s="92">
        <f t="shared" si="30"/>
        <v>7703356.1432930883</v>
      </c>
      <c r="V267" s="92">
        <f t="shared" si="31"/>
        <v>869931.07278830709</v>
      </c>
      <c r="W267" s="92">
        <f t="shared" si="32"/>
        <v>227277.70997734711</v>
      </c>
      <c r="X267" s="92">
        <f t="shared" si="33"/>
        <v>20212.087333702966</v>
      </c>
      <c r="Y267" s="92">
        <f t="shared" si="29"/>
        <v>-244189.5686544677</v>
      </c>
      <c r="Z267" s="92">
        <f t="shared" si="34"/>
        <v>-477141.77124936885</v>
      </c>
    </row>
    <row r="268" spans="1:26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226.32885925047086</v>
      </c>
      <c r="I268" s="97">
        <v>1.5001799873456882</v>
      </c>
      <c r="J268" s="98">
        <v>0.88251988472481535</v>
      </c>
      <c r="K268" s="99">
        <v>71</v>
      </c>
      <c r="M268" s="89">
        <f t="shared" si="28"/>
        <v>1.5001799873456882</v>
      </c>
      <c r="N268" s="100"/>
      <c r="U268" s="92">
        <f t="shared" si="30"/>
        <v>17677334.458821986</v>
      </c>
      <c r="V268" s="92">
        <f t="shared" si="31"/>
        <v>2196332.0187545568</v>
      </c>
      <c r="W268" s="92">
        <f t="shared" si="32"/>
        <v>740412.30424174503</v>
      </c>
      <c r="X268" s="92">
        <f t="shared" si="33"/>
        <v>271308.83470395114</v>
      </c>
      <c r="Y268" s="92">
        <f t="shared" si="29"/>
        <v>-327688.39425203676</v>
      </c>
      <c r="Z268" s="92">
        <f t="shared" si="34"/>
        <v>-855437.44828890928</v>
      </c>
    </row>
    <row r="269" spans="1:26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130.01363931268349</v>
      </c>
      <c r="I269" s="97">
        <v>0.88176904049302329</v>
      </c>
      <c r="J269" s="98">
        <v>0.93094806663399465</v>
      </c>
      <c r="K269" s="99">
        <v>169</v>
      </c>
      <c r="M269" s="89">
        <f t="shared" si="28"/>
        <v>0.88176904049302329</v>
      </c>
      <c r="N269" s="100"/>
      <c r="U269" s="92">
        <f t="shared" si="30"/>
        <v>14804331.989063157</v>
      </c>
      <c r="V269" s="92">
        <f t="shared" si="31"/>
        <v>2513814.7288338998</v>
      </c>
      <c r="W269" s="92">
        <f t="shared" si="32"/>
        <v>1357946.0149052036</v>
      </c>
      <c r="X269" s="92">
        <f t="shared" si="33"/>
        <v>985520.24263960798</v>
      </c>
      <c r="Y269" s="92">
        <f t="shared" si="29"/>
        <v>509970.56103378313</v>
      </c>
      <c r="Z269" s="92">
        <f t="shared" si="34"/>
        <v>90985.493185580592</v>
      </c>
    </row>
    <row r="270" spans="1:26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193.08962668347516</v>
      </c>
      <c r="I270" s="97">
        <v>0.77799388357666066</v>
      </c>
      <c r="J270" s="98">
        <v>0.93907476976300075</v>
      </c>
      <c r="K270" s="99">
        <v>185</v>
      </c>
      <c r="M270" s="89">
        <f t="shared" si="28"/>
        <v>0.77799388357666066</v>
      </c>
      <c r="N270" s="100"/>
      <c r="U270" s="92">
        <f t="shared" si="30"/>
        <v>11672404.284942295</v>
      </c>
      <c r="V270" s="92">
        <f t="shared" si="31"/>
        <v>2065865.3199524991</v>
      </c>
      <c r="W270" s="92">
        <f t="shared" si="32"/>
        <v>1162412.8774178266</v>
      </c>
      <c r="X270" s="92">
        <f t="shared" si="33"/>
        <v>871316.69187216402</v>
      </c>
      <c r="Y270" s="92">
        <f t="shared" si="29"/>
        <v>499616.58768552914</v>
      </c>
      <c r="Z270" s="92">
        <f t="shared" si="34"/>
        <v>172128.6313358731</v>
      </c>
    </row>
    <row r="271" spans="1:26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175.9913851</v>
      </c>
      <c r="I271" s="97">
        <v>1.5564328453</v>
      </c>
      <c r="J271" s="98">
        <v>0.87811468515358004</v>
      </c>
      <c r="K271" s="99">
        <v>65</v>
      </c>
      <c r="M271" s="89">
        <f t="shared" si="28"/>
        <v>1.5564328453</v>
      </c>
      <c r="N271" s="100"/>
      <c r="U271" s="92">
        <f t="shared" si="30"/>
        <v>4062759.9414271293</v>
      </c>
      <c r="V271" s="92">
        <f t="shared" si="31"/>
        <v>486931.11356169148</v>
      </c>
      <c r="W271" s="92">
        <f t="shared" si="32"/>
        <v>150640.24955806474</v>
      </c>
      <c r="X271" s="92">
        <f t="shared" si="33"/>
        <v>42285.915520660295</v>
      </c>
      <c r="Y271" s="92">
        <f t="shared" si="29"/>
        <v>-96071.504640240208</v>
      </c>
      <c r="Z271" s="92">
        <f t="shared" si="34"/>
        <v>-217971.89762897376</v>
      </c>
    </row>
    <row r="272" spans="1:26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144.41702282316683</v>
      </c>
      <c r="I272" s="97">
        <v>0.43441834056850315</v>
      </c>
      <c r="J272" s="98">
        <v>0.9659804042460659</v>
      </c>
      <c r="K272" s="99">
        <v>250</v>
      </c>
      <c r="M272" s="89">
        <f t="shared" si="28"/>
        <v>0.43441834056850315</v>
      </c>
      <c r="N272" s="100"/>
      <c r="U272" s="92">
        <f t="shared" si="30"/>
        <v>11732493.653380897</v>
      </c>
      <c r="V272" s="92">
        <f t="shared" si="31"/>
        <v>2345450.5679259896</v>
      </c>
      <c r="W272" s="92">
        <f t="shared" si="32"/>
        <v>1462640.7407197715</v>
      </c>
      <c r="X272" s="92">
        <f t="shared" si="33"/>
        <v>1178195.6928531891</v>
      </c>
      <c r="Y272" s="92">
        <f t="shared" si="29"/>
        <v>814988.41231396678</v>
      </c>
      <c r="Z272" s="92">
        <f t="shared" si="34"/>
        <v>494983.09432949312</v>
      </c>
    </row>
    <row r="273" spans="1:26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115.01520920867947</v>
      </c>
      <c r="I273" s="97">
        <v>0.62242824277741982</v>
      </c>
      <c r="J273" s="98">
        <v>0.95125722091427145</v>
      </c>
      <c r="K273" s="99">
        <v>214</v>
      </c>
      <c r="M273" s="89">
        <f t="shared" si="28"/>
        <v>0.62242824277741982</v>
      </c>
      <c r="N273" s="100"/>
      <c r="U273" s="92">
        <f t="shared" si="30"/>
        <v>19811651.474500973</v>
      </c>
      <c r="V273" s="92">
        <f t="shared" si="31"/>
        <v>3715223.4286587033</v>
      </c>
      <c r="W273" s="92">
        <f t="shared" si="32"/>
        <v>2201425.6616274989</v>
      </c>
      <c r="X273" s="92">
        <f t="shared" si="33"/>
        <v>1713673.6395796821</v>
      </c>
      <c r="Y273" s="92">
        <f t="shared" si="29"/>
        <v>1090864.1133312667</v>
      </c>
      <c r="Z273" s="92">
        <f t="shared" si="34"/>
        <v>542135.13357349043</v>
      </c>
    </row>
    <row r="274" spans="1:26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194.72864181313116</v>
      </c>
      <c r="I274" s="97">
        <v>0.96745579039436436</v>
      </c>
      <c r="J274" s="98">
        <v>0.92423787896259635</v>
      </c>
      <c r="K274" s="99">
        <v>147</v>
      </c>
      <c r="M274" s="89">
        <f t="shared" si="28"/>
        <v>0.96745579039436436</v>
      </c>
      <c r="N274" s="100"/>
      <c r="U274" s="92">
        <f t="shared" si="30"/>
        <v>37099785.324731156</v>
      </c>
      <c r="V274" s="92">
        <f t="shared" si="31"/>
        <v>6076025.2794507043</v>
      </c>
      <c r="W274" s="92">
        <f t="shared" si="32"/>
        <v>3158378.0506552313</v>
      </c>
      <c r="X274" s="92">
        <f t="shared" si="33"/>
        <v>2218299.8140106504</v>
      </c>
      <c r="Y274" s="92">
        <f t="shared" si="29"/>
        <v>1017915.9001872032</v>
      </c>
      <c r="Z274" s="92">
        <f t="shared" si="34"/>
        <v>-39687.448171442229</v>
      </c>
    </row>
    <row r="275" spans="1:26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68.06955245639864</v>
      </c>
      <c r="I275" s="97">
        <v>0.48737605266930917</v>
      </c>
      <c r="J275" s="98">
        <v>0.96183324978807283</v>
      </c>
      <c r="K275" s="99">
        <v>241</v>
      </c>
      <c r="M275" s="89">
        <f t="shared" si="28"/>
        <v>0.48737605266930917</v>
      </c>
      <c r="N275" s="100"/>
      <c r="U275" s="92">
        <f t="shared" si="30"/>
        <v>8450403.7291149497</v>
      </c>
      <c r="V275" s="92">
        <f t="shared" si="31"/>
        <v>1660173.9334048834</v>
      </c>
      <c r="W275" s="92">
        <f t="shared" si="32"/>
        <v>1021582.8948775663</v>
      </c>
      <c r="X275" s="92">
        <f t="shared" si="33"/>
        <v>815826.170243097</v>
      </c>
      <c r="Y275" s="92">
        <f t="shared" si="29"/>
        <v>553095.84335691389</v>
      </c>
      <c r="Z275" s="92">
        <f t="shared" si="34"/>
        <v>321616.17236970592</v>
      </c>
    </row>
    <row r="276" spans="1:26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188.63389349923264</v>
      </c>
      <c r="I276" s="97">
        <v>1.2082426802754416</v>
      </c>
      <c r="J276" s="98">
        <v>0.90538169382574996</v>
      </c>
      <c r="K276" s="99">
        <v>110</v>
      </c>
      <c r="M276" s="89">
        <f t="shared" si="28"/>
        <v>1.2082426802754416</v>
      </c>
      <c r="N276" s="100"/>
      <c r="U276" s="92">
        <f t="shared" si="30"/>
        <v>7797145.9145449977</v>
      </c>
      <c r="V276" s="92">
        <f t="shared" si="31"/>
        <v>1141185.1651108188</v>
      </c>
      <c r="W276" s="92">
        <f t="shared" si="32"/>
        <v>515221.53571147623</v>
      </c>
      <c r="X276" s="92">
        <f t="shared" si="33"/>
        <v>313533.41552968329</v>
      </c>
      <c r="Y276" s="92">
        <f t="shared" si="29"/>
        <v>55998.28107145711</v>
      </c>
      <c r="Z276" s="92">
        <f t="shared" si="34"/>
        <v>-170904.14354989969</v>
      </c>
    </row>
    <row r="277" spans="1:26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164.51617730199621</v>
      </c>
      <c r="I277" s="97">
        <v>0.95483040784403239</v>
      </c>
      <c r="J277" s="98">
        <v>0.92522658125826607</v>
      </c>
      <c r="K277" s="99">
        <v>150</v>
      </c>
      <c r="M277" s="89">
        <f t="shared" si="28"/>
        <v>0.95483040784403239</v>
      </c>
      <c r="N277" s="100"/>
      <c r="U277" s="92">
        <f t="shared" si="30"/>
        <v>17401102.859570473</v>
      </c>
      <c r="V277" s="92">
        <f t="shared" si="31"/>
        <v>2865418.8734359923</v>
      </c>
      <c r="W277" s="92">
        <f t="shared" si="32"/>
        <v>1498402.1727236076</v>
      </c>
      <c r="X277" s="92">
        <f t="shared" si="33"/>
        <v>1057943.6290085961</v>
      </c>
      <c r="Y277" s="92">
        <f t="shared" si="29"/>
        <v>495523.0453040335</v>
      </c>
      <c r="Z277" s="92">
        <f t="shared" si="34"/>
        <v>0</v>
      </c>
    </row>
    <row r="278" spans="1:26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97.176148698272229</v>
      </c>
      <c r="I278" s="97">
        <v>0.74418927718556305</v>
      </c>
      <c r="J278" s="98">
        <v>0.94172203148436595</v>
      </c>
      <c r="K278" s="99">
        <v>192</v>
      </c>
      <c r="M278" s="89">
        <f t="shared" si="28"/>
        <v>0.74418927718556305</v>
      </c>
      <c r="N278" s="100"/>
      <c r="U278" s="92">
        <f t="shared" si="30"/>
        <v>12131401.81893591</v>
      </c>
      <c r="V278" s="92">
        <f t="shared" si="31"/>
        <v>2175168.7021944271</v>
      </c>
      <c r="W278" s="92">
        <f t="shared" si="32"/>
        <v>1238829.0734742263</v>
      </c>
      <c r="X278" s="92">
        <f t="shared" si="33"/>
        <v>937136.49790157017</v>
      </c>
      <c r="Y278" s="92">
        <f t="shared" si="29"/>
        <v>551905.88568147365</v>
      </c>
      <c r="Z278" s="92">
        <f t="shared" si="34"/>
        <v>212496.81773044405</v>
      </c>
    </row>
    <row r="279" spans="1:26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207.69498440857436</v>
      </c>
      <c r="I279" s="97">
        <v>1.0135850989167741</v>
      </c>
      <c r="J279" s="98">
        <v>0.92062546143370649</v>
      </c>
      <c r="K279" s="99">
        <v>140</v>
      </c>
      <c r="M279" s="89">
        <f t="shared" si="28"/>
        <v>1.0135850989167741</v>
      </c>
      <c r="N279" s="100"/>
      <c r="U279" s="92">
        <f t="shared" si="30"/>
        <v>19635139.397903096</v>
      </c>
      <c r="V279" s="92">
        <f t="shared" si="31"/>
        <v>3151321.5515364232</v>
      </c>
      <c r="W279" s="92">
        <f t="shared" si="32"/>
        <v>1601091.4895057091</v>
      </c>
      <c r="X279" s="92">
        <f t="shared" si="33"/>
        <v>1101600.8284264044</v>
      </c>
      <c r="Y279" s="92">
        <f t="shared" si="29"/>
        <v>463802.25880445592</v>
      </c>
      <c r="Z279" s="92">
        <f t="shared" si="34"/>
        <v>-98132.881314173006</v>
      </c>
    </row>
    <row r="280" spans="1:26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146.39619974179436</v>
      </c>
      <c r="I280" s="97">
        <v>0.48786412635886228</v>
      </c>
      <c r="J280" s="98">
        <v>0.96179502840544195</v>
      </c>
      <c r="K280" s="99">
        <v>240</v>
      </c>
      <c r="M280" s="89">
        <f t="shared" si="28"/>
        <v>0.48786412635886228</v>
      </c>
      <c r="N280" s="100"/>
      <c r="U280" s="92">
        <f t="shared" si="30"/>
        <v>20541561.53519604</v>
      </c>
      <c r="V280" s="92">
        <f t="shared" si="31"/>
        <v>4034957.7540394259</v>
      </c>
      <c r="W280" s="92">
        <f t="shared" si="32"/>
        <v>2482584.7757600574</v>
      </c>
      <c r="X280" s="92">
        <f t="shared" si="33"/>
        <v>1982403.6580318369</v>
      </c>
      <c r="Y280" s="92">
        <f t="shared" si="29"/>
        <v>1343723.4457739426</v>
      </c>
      <c r="Z280" s="92">
        <f t="shared" si="34"/>
        <v>781011.53066433442</v>
      </c>
    </row>
    <row r="281" spans="1:26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253.28542864584858</v>
      </c>
      <c r="I281" s="97">
        <v>1.4270333311432841</v>
      </c>
      <c r="J281" s="98">
        <v>0.88824804912851285</v>
      </c>
      <c r="K281" s="99">
        <v>85</v>
      </c>
      <c r="M281" s="89">
        <f t="shared" si="28"/>
        <v>1.4270333311432841</v>
      </c>
      <c r="N281" s="100"/>
      <c r="U281" s="92">
        <f t="shared" si="30"/>
        <v>26293924.616945766</v>
      </c>
      <c r="V281" s="92">
        <f t="shared" si="31"/>
        <v>3415403.3425786784</v>
      </c>
      <c r="W281" s="92">
        <f t="shared" si="32"/>
        <v>1263779.7451272772</v>
      </c>
      <c r="X281" s="92">
        <f t="shared" si="33"/>
        <v>570517.55172288918</v>
      </c>
      <c r="Y281" s="92">
        <f t="shared" si="29"/>
        <v>-314707.47805217298</v>
      </c>
      <c r="Z281" s="92">
        <f t="shared" si="34"/>
        <v>-1094638.7523383815</v>
      </c>
    </row>
    <row r="282" spans="1:26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129.39162830546348</v>
      </c>
      <c r="I282" s="97">
        <v>0.8186803860019265</v>
      </c>
      <c r="J282" s="98">
        <v>0.93588858208193371</v>
      </c>
      <c r="K282" s="99">
        <v>175</v>
      </c>
      <c r="M282" s="89">
        <f t="shared" si="28"/>
        <v>0.8186803860019265</v>
      </c>
      <c r="N282" s="100"/>
      <c r="U282" s="92">
        <f t="shared" si="30"/>
        <v>21842897.131172325</v>
      </c>
      <c r="V282" s="92">
        <f t="shared" si="31"/>
        <v>3804709.8639713535</v>
      </c>
      <c r="W282" s="92">
        <f t="shared" si="32"/>
        <v>2108298.2421747558</v>
      </c>
      <c r="X282" s="92">
        <f t="shared" si="33"/>
        <v>1561707.2663012592</v>
      </c>
      <c r="Y282" s="92">
        <f t="shared" si="29"/>
        <v>863766.40424972516</v>
      </c>
      <c r="Z282" s="92">
        <f t="shared" si="34"/>
        <v>248842.64180867965</v>
      </c>
    </row>
    <row r="283" spans="1:26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290.89892065909015</v>
      </c>
      <c r="I283" s="97">
        <v>1.3163177163864754</v>
      </c>
      <c r="J283" s="98">
        <v>0.89691826423210597</v>
      </c>
      <c r="K283" s="99">
        <v>95</v>
      </c>
      <c r="M283" s="89">
        <f t="shared" si="28"/>
        <v>1.3163177163864754</v>
      </c>
      <c r="N283" s="100"/>
      <c r="U283" s="92">
        <f t="shared" si="30"/>
        <v>13540948.011493614</v>
      </c>
      <c r="V283" s="92">
        <f t="shared" si="31"/>
        <v>1872771.1693216993</v>
      </c>
      <c r="W283" s="92">
        <f t="shared" si="32"/>
        <v>775430.81538103183</v>
      </c>
      <c r="X283" s="92">
        <f t="shared" si="33"/>
        <v>421863.12743358751</v>
      </c>
      <c r="Y283" s="92">
        <f t="shared" si="29"/>
        <v>-29606.706156785764</v>
      </c>
      <c r="Z283" s="92">
        <f t="shared" si="34"/>
        <v>-427376.12158259639</v>
      </c>
    </row>
    <row r="284" spans="1:26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80.696698737561078</v>
      </c>
      <c r="I284" s="97">
        <v>0.2634598898176238</v>
      </c>
      <c r="J284" s="98">
        <v>0.97936827681528749</v>
      </c>
      <c r="K284" s="99">
        <v>280</v>
      </c>
      <c r="M284" s="89">
        <f t="shared" si="28"/>
        <v>0.2634598898176238</v>
      </c>
      <c r="N284" s="100"/>
      <c r="U284" s="92">
        <f t="shared" si="30"/>
        <v>11822822.739347124</v>
      </c>
      <c r="V284" s="92">
        <f t="shared" si="31"/>
        <v>2492816.2570209759</v>
      </c>
      <c r="W284" s="92">
        <f t="shared" si="32"/>
        <v>1615370.469725318</v>
      </c>
      <c r="X284" s="92">
        <f t="shared" si="33"/>
        <v>1332653.7381303678</v>
      </c>
      <c r="Y284" s="92">
        <f t="shared" si="29"/>
        <v>971653.34098616184</v>
      </c>
      <c r="Z284" s="92">
        <f t="shared" si="34"/>
        <v>653592.40699511557</v>
      </c>
    </row>
    <row r="285" spans="1:26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394.95777476299065</v>
      </c>
      <c r="I285" s="97">
        <v>1.8168867122734309</v>
      </c>
      <c r="J285" s="98">
        <v>0.85771836566258053</v>
      </c>
      <c r="K285" s="99">
        <v>44</v>
      </c>
      <c r="M285" s="89">
        <f t="shared" si="28"/>
        <v>1.8168867122734309</v>
      </c>
      <c r="N285" s="100"/>
      <c r="U285" s="92">
        <f t="shared" si="30"/>
        <v>10188316.395737207</v>
      </c>
      <c r="V285" s="92">
        <f t="shared" si="31"/>
        <v>1007854.893337746</v>
      </c>
      <c r="W285" s="92">
        <f t="shared" si="32"/>
        <v>144473.14907318898</v>
      </c>
      <c r="X285" s="92">
        <f t="shared" si="33"/>
        <v>-133712.08856927586</v>
      </c>
      <c r="Y285" s="92">
        <f t="shared" si="29"/>
        <v>-488926.23066138511</v>
      </c>
      <c r="Z285" s="92">
        <f t="shared" si="34"/>
        <v>-801889.16004983487</v>
      </c>
    </row>
    <row r="286" spans="1:26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260.59796145139734</v>
      </c>
      <c r="I286" s="97">
        <v>1.0766720628285844</v>
      </c>
      <c r="J286" s="98">
        <v>0.91568507837618152</v>
      </c>
      <c r="K286" s="99">
        <v>131</v>
      </c>
      <c r="M286" s="89">
        <f t="shared" si="28"/>
        <v>1.0766720628285844</v>
      </c>
      <c r="N286" s="100"/>
      <c r="U286" s="92">
        <f t="shared" si="30"/>
        <v>12403938.30758667</v>
      </c>
      <c r="V286" s="92">
        <f t="shared" si="31"/>
        <v>1934575.2605326572</v>
      </c>
      <c r="W286" s="92">
        <f t="shared" si="32"/>
        <v>949978.03450628719</v>
      </c>
      <c r="X286" s="92">
        <f t="shared" si="33"/>
        <v>632736.65764862578</v>
      </c>
      <c r="Y286" s="92">
        <f t="shared" si="29"/>
        <v>227651.81392501391</v>
      </c>
      <c r="Z286" s="92">
        <f t="shared" si="34"/>
        <v>-129249.90906362201</v>
      </c>
    </row>
    <row r="287" spans="1:26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150.02264410249194</v>
      </c>
      <c r="I287" s="97">
        <v>0.93310375015668146</v>
      </c>
      <c r="J287" s="98">
        <v>0.92692801060086816</v>
      </c>
      <c r="K287" s="99">
        <v>157</v>
      </c>
      <c r="M287" s="89">
        <f t="shared" si="28"/>
        <v>0.93310375015668146</v>
      </c>
      <c r="N287" s="100"/>
      <c r="U287" s="92">
        <f t="shared" si="30"/>
        <v>17084612.081949268</v>
      </c>
      <c r="V287" s="92">
        <f t="shared" si="31"/>
        <v>2839498.5182327218</v>
      </c>
      <c r="W287" s="92">
        <f t="shared" si="32"/>
        <v>1499808.6788195558</v>
      </c>
      <c r="X287" s="92">
        <f t="shared" si="33"/>
        <v>1068154.9650132675</v>
      </c>
      <c r="Y287" s="92">
        <f t="shared" si="29"/>
        <v>516977.25001302356</v>
      </c>
      <c r="Z287" s="92">
        <f t="shared" si="34"/>
        <v>31359.781957997409</v>
      </c>
    </row>
    <row r="288" spans="1:26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530.77637862077393</v>
      </c>
      <c r="I288" s="97">
        <v>2.332069910520266</v>
      </c>
      <c r="J288" s="98">
        <v>0.81737401896524664</v>
      </c>
      <c r="K288" s="99">
        <v>18</v>
      </c>
      <c r="M288" s="89">
        <f t="shared" si="28"/>
        <v>2.332069910520266</v>
      </c>
      <c r="N288" s="100"/>
      <c r="U288" s="92">
        <f t="shared" si="30"/>
        <v>18961157.258014433</v>
      </c>
      <c r="V288" s="92">
        <f t="shared" si="31"/>
        <v>1032374.2591549424</v>
      </c>
      <c r="W288" s="92">
        <f t="shared" si="32"/>
        <v>-653748.37575292762</v>
      </c>
      <c r="X288" s="92">
        <f t="shared" si="33"/>
        <v>-1197024.1966770003</v>
      </c>
      <c r="Y288" s="92">
        <f t="shared" si="29"/>
        <v>-1890731.9443791111</v>
      </c>
      <c r="Z288" s="92">
        <f t="shared" si="34"/>
        <v>-2501926.1034337906</v>
      </c>
    </row>
    <row r="289" spans="1:26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258.40078199504472</v>
      </c>
      <c r="I289" s="97">
        <v>1.221923769538763</v>
      </c>
      <c r="J289" s="98">
        <v>0.90431031841926368</v>
      </c>
      <c r="K289" s="99">
        <v>108</v>
      </c>
      <c r="M289" s="89">
        <f t="shared" si="28"/>
        <v>1.221923769538763</v>
      </c>
      <c r="N289" s="100"/>
      <c r="U289" s="92">
        <f t="shared" si="30"/>
        <v>7834021.8188893236</v>
      </c>
      <c r="V289" s="92">
        <f t="shared" si="31"/>
        <v>1138659.400496253</v>
      </c>
      <c r="W289" s="92">
        <f t="shared" si="32"/>
        <v>508990.21864034049</v>
      </c>
      <c r="X289" s="92">
        <f t="shared" si="33"/>
        <v>306108.15383604966</v>
      </c>
      <c r="Y289" s="92">
        <f t="shared" si="29"/>
        <v>47048.474012367544</v>
      </c>
      <c r="Z289" s="92">
        <f t="shared" si="34"/>
        <v>-181197.15778184714</v>
      </c>
    </row>
    <row r="290" spans="1:26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138.76035587615937</v>
      </c>
      <c r="I290" s="97">
        <v>0.41892290706270924</v>
      </c>
      <c r="J290" s="98">
        <v>0.96719386218435011</v>
      </c>
      <c r="K290" s="99">
        <v>255</v>
      </c>
      <c r="M290" s="89">
        <f t="shared" si="28"/>
        <v>0.41892290706270924</v>
      </c>
      <c r="N290" s="100"/>
      <c r="U290" s="92">
        <f t="shared" si="30"/>
        <v>9037495.399232395</v>
      </c>
      <c r="V290" s="92">
        <f t="shared" si="31"/>
        <v>1815763.5738887584</v>
      </c>
      <c r="W290" s="92">
        <f t="shared" si="32"/>
        <v>1136591.6805861825</v>
      </c>
      <c r="X290" s="92">
        <f t="shared" si="33"/>
        <v>917759.6334719616</v>
      </c>
      <c r="Y290" s="92">
        <f t="shared" si="29"/>
        <v>638333.45494180266</v>
      </c>
      <c r="Z290" s="92">
        <f t="shared" si="34"/>
        <v>392143.83291391016</v>
      </c>
    </row>
    <row r="291" spans="1:26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73.643820742473864</v>
      </c>
      <c r="I291" s="97">
        <v>0.28278753494287523</v>
      </c>
      <c r="J291" s="98">
        <v>0.97785471577830163</v>
      </c>
      <c r="K291" s="99">
        <v>277</v>
      </c>
      <c r="M291" s="89">
        <f t="shared" si="28"/>
        <v>0.28278753494287523</v>
      </c>
      <c r="N291" s="100"/>
      <c r="U291" s="92">
        <f t="shared" si="30"/>
        <v>13093212.519421482</v>
      </c>
      <c r="V291" s="92">
        <f t="shared" si="31"/>
        <v>2744682.0595886786</v>
      </c>
      <c r="W291" s="92">
        <f t="shared" si="32"/>
        <v>1771448.6032259334</v>
      </c>
      <c r="X291" s="92">
        <f t="shared" si="33"/>
        <v>1457868.680858583</v>
      </c>
      <c r="Y291" s="92">
        <f t="shared" si="29"/>
        <v>1057459.1406363617</v>
      </c>
      <c r="Z291" s="92">
        <f t="shared" si="34"/>
        <v>704676.61366553488</v>
      </c>
    </row>
    <row r="292" spans="1:26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188.9091209563388</v>
      </c>
      <c r="I292" s="97">
        <v>0.6569534678012221</v>
      </c>
      <c r="J292" s="98">
        <v>0.94855352705759344</v>
      </c>
      <c r="K292" s="99">
        <v>210</v>
      </c>
      <c r="M292" s="89">
        <f t="shared" si="28"/>
        <v>0.6569534678012221</v>
      </c>
      <c r="N292" s="100"/>
      <c r="U292" s="92">
        <f t="shared" si="30"/>
        <v>16245662.52879077</v>
      </c>
      <c r="V292" s="92">
        <f t="shared" si="31"/>
        <v>3008881.51983685</v>
      </c>
      <c r="W292" s="92">
        <f t="shared" si="32"/>
        <v>1764020.891319253</v>
      </c>
      <c r="X292" s="92">
        <f t="shared" si="33"/>
        <v>1362921.5490220613</v>
      </c>
      <c r="Y292" s="92">
        <f t="shared" si="29"/>
        <v>850758.64643510815</v>
      </c>
      <c r="Z292" s="92">
        <f t="shared" si="34"/>
        <v>399515.34465198137</v>
      </c>
    </row>
    <row r="293" spans="1:26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179.88067986154309</v>
      </c>
      <c r="I293" s="97">
        <v>0.58783408625079758</v>
      </c>
      <c r="J293" s="98">
        <v>0.95396631284382472</v>
      </c>
      <c r="K293" s="99">
        <v>225</v>
      </c>
      <c r="M293" s="89">
        <f t="shared" si="28"/>
        <v>0.58783408625079758</v>
      </c>
      <c r="N293" s="100"/>
      <c r="U293" s="92">
        <f t="shared" si="30"/>
        <v>15280595.003518213</v>
      </c>
      <c r="V293" s="92">
        <f t="shared" si="31"/>
        <v>2900783.6675893394</v>
      </c>
      <c r="W293" s="92">
        <f t="shared" si="32"/>
        <v>1736517.2413223381</v>
      </c>
      <c r="X293" s="92">
        <f t="shared" si="33"/>
        <v>1361385.6907402521</v>
      </c>
      <c r="Y293" s="92">
        <f t="shared" si="29"/>
        <v>882381.00651987945</v>
      </c>
      <c r="Z293" s="92">
        <f t="shared" si="34"/>
        <v>460351.89393594285</v>
      </c>
    </row>
    <row r="294" spans="1:26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416.25893905834306</v>
      </c>
      <c r="I294" s="97">
        <v>2.4330746762030757</v>
      </c>
      <c r="J294" s="98">
        <v>0.80946426705824093</v>
      </c>
      <c r="K294" s="99">
        <v>16</v>
      </c>
      <c r="M294" s="89">
        <f t="shared" si="28"/>
        <v>2.4330746762030757</v>
      </c>
      <c r="N294" s="100"/>
      <c r="U294" s="92">
        <f t="shared" si="30"/>
        <v>38489688.898727149</v>
      </c>
      <c r="V294" s="92">
        <f t="shared" si="31"/>
        <v>1740012.5598683232</v>
      </c>
      <c r="W294" s="92">
        <f t="shared" si="32"/>
        <v>-1716131.7363970629</v>
      </c>
      <c r="X294" s="92">
        <f t="shared" si="33"/>
        <v>-2829715.9982489436</v>
      </c>
      <c r="Y294" s="92">
        <f t="shared" si="29"/>
        <v>-4251649.3890113309</v>
      </c>
      <c r="Z294" s="92">
        <f t="shared" si="34"/>
        <v>-5504449.8455113238</v>
      </c>
    </row>
    <row r="295" spans="1:26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51.837223473882233</v>
      </c>
      <c r="I295" s="97">
        <v>0.33591000408960686</v>
      </c>
      <c r="J295" s="98">
        <v>0.97369465908396946</v>
      </c>
      <c r="K295" s="99">
        <v>269</v>
      </c>
      <c r="M295" s="89">
        <f t="shared" si="28"/>
        <v>0.33591000408960686</v>
      </c>
      <c r="N295" s="100"/>
      <c r="U295" s="92">
        <f t="shared" si="30"/>
        <v>17980475.927606627</v>
      </c>
      <c r="V295" s="92">
        <f t="shared" si="31"/>
        <v>3708464.168173328</v>
      </c>
      <c r="W295" s="92">
        <f t="shared" si="32"/>
        <v>2366244.672584442</v>
      </c>
      <c r="X295" s="92">
        <f t="shared" si="33"/>
        <v>1933775.892894411</v>
      </c>
      <c r="Y295" s="92">
        <f t="shared" si="29"/>
        <v>1381557.4219895911</v>
      </c>
      <c r="Z295" s="92">
        <f t="shared" si="34"/>
        <v>895022.99152210029</v>
      </c>
    </row>
    <row r="296" spans="1:26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189.16397983750133</v>
      </c>
      <c r="I296" s="97">
        <v>1.6641124698068919</v>
      </c>
      <c r="J296" s="98">
        <v>0.86968222051162691</v>
      </c>
      <c r="K296" s="99">
        <v>53</v>
      </c>
      <c r="M296" s="89">
        <f t="shared" si="28"/>
        <v>1.6641124698068919</v>
      </c>
      <c r="N296" s="100"/>
      <c r="U296" s="92">
        <f t="shared" si="30"/>
        <v>7600021.2419842696</v>
      </c>
      <c r="V296" s="92">
        <f t="shared" si="31"/>
        <v>846021.89553790365</v>
      </c>
      <c r="W296" s="92">
        <f t="shared" si="32"/>
        <v>210838.17030007741</v>
      </c>
      <c r="X296" s="92">
        <f t="shared" si="33"/>
        <v>6179.2963712272276</v>
      </c>
      <c r="Y296" s="92">
        <f t="shared" si="29"/>
        <v>-255149.18726889967</v>
      </c>
      <c r="Z296" s="92">
        <f t="shared" si="34"/>
        <v>-485393.75830697501</v>
      </c>
    </row>
    <row r="297" spans="1:26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227.37304672521634</v>
      </c>
      <c r="I297" s="105">
        <v>1.4069556342215157</v>
      </c>
      <c r="J297" s="106">
        <v>0.88982034723189096</v>
      </c>
      <c r="K297" s="107">
        <v>88</v>
      </c>
      <c r="M297" s="89">
        <f t="shared" si="28"/>
        <v>1.4069556342215157</v>
      </c>
      <c r="N297" s="100"/>
      <c r="U297" s="92">
        <f t="shared" si="30"/>
        <v>13204567.481684305</v>
      </c>
      <c r="V297" s="92">
        <f t="shared" si="31"/>
        <v>1735485.748183192</v>
      </c>
      <c r="W297" s="92">
        <f t="shared" si="32"/>
        <v>656869.40742571896</v>
      </c>
      <c r="X297" s="92">
        <f t="shared" si="33"/>
        <v>309334.67545816349</v>
      </c>
      <c r="Y297" s="92">
        <f t="shared" si="29"/>
        <v>-134431.68939016998</v>
      </c>
      <c r="Z297" s="92">
        <f t="shared" si="34"/>
        <v>-525413.93094457546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T1" s="266"/>
      <c r="V1" s="267" t="s">
        <v>547</v>
      </c>
      <c r="W1" s="267"/>
      <c r="X1" s="267"/>
      <c r="Y1" s="267"/>
      <c r="Z1" s="267"/>
      <c r="AA1" s="267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46</v>
      </c>
    </row>
    <row r="3" spans="1:27" ht="15.75" thickBot="1" x14ac:dyDescent="0.3">
      <c r="M3" s="55">
        <f>SUM(H5:H297)</f>
        <v>2404.5679066494004</v>
      </c>
      <c r="N3" s="55">
        <f>SUM(I5:I297)</f>
        <v>1592.8493296521458</v>
      </c>
      <c r="O3" s="108">
        <f>N3/M3</f>
        <v>0.66242642815260377</v>
      </c>
      <c r="Q3" s="55" t="s">
        <v>449</v>
      </c>
      <c r="R3" s="55"/>
      <c r="S3" s="55"/>
      <c r="T3">
        <f>'[1]CA UC'!O3</f>
        <v>4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12.105569620253172</v>
      </c>
      <c r="I5" s="89">
        <v>7.6396670886076006</v>
      </c>
      <c r="J5" s="90">
        <v>0.79539792616674709</v>
      </c>
      <c r="K5" s="91">
        <v>65</v>
      </c>
      <c r="M5" s="100">
        <f>IF(ISERROR(I5/H5),$O$3,(I5/H5))</f>
        <v>0.63108695652173918</v>
      </c>
      <c r="N5" s="89">
        <f>I5</f>
        <v>7.6396670886076006</v>
      </c>
      <c r="O5" s="89">
        <f>VLOOKUP(1,$K$5:$N$297,4,0)</f>
        <v>37.339147866281145</v>
      </c>
      <c r="P5" s="89">
        <f>VLOOKUP(10,$K$5:$N$297,4,0)</f>
        <v>14.481225127913598</v>
      </c>
      <c r="Q5" s="89">
        <f>VLOOKUP(30,$K$5:$N$297,4,0)</f>
        <v>9.8026400191343832</v>
      </c>
      <c r="R5" s="89">
        <f>VLOOKUP(50,$K$5:$N$297,4,0)</f>
        <v>8.6474989523233763</v>
      </c>
      <c r="S5" s="89">
        <f>VLOOKUP(100,$K$5:$N$297,4,0)</f>
        <v>6.2412356506604043</v>
      </c>
      <c r="T5" s="89">
        <f>VLOOKUP(150,$K$5:$N$297,4,0)</f>
        <v>4.6140167693021894</v>
      </c>
      <c r="V5" s="109">
        <f>(((($O$5-N5))/M5)*G5)+((((($O$5-N5)/$T$2))*$T$3/M5)*G5)</f>
        <v>97.18839981247973</v>
      </c>
      <c r="W5" s="109">
        <f>(((($P$5-N5))/M5)*G5)+((((($P$5-N5)/$T$2))*$T$3/M5)*G5)</f>
        <v>22.38827281331487</v>
      </c>
      <c r="X5" s="109">
        <f>(((($Q$5-N5))/M5)*G5)+((((($Q$5-N5)/$T$2))*$T$3/M5)*G5)</f>
        <v>7.0780994297259499</v>
      </c>
      <c r="Y5" s="109">
        <f>(((($R$5-N5))/M5)*G5)+((((($R$5-N5)/$T$2))*$T$3/M5)*G5)</f>
        <v>3.2980228458471426</v>
      </c>
      <c r="Z5" s="109">
        <f>(((($S$5-N5))/M5)*G5)+((((($S$5-N5)/$T$2))*$T$3/M5)*G5)</f>
        <v>-4.5762185109890474</v>
      </c>
      <c r="AA5" s="109">
        <f>(((($T$5-N5))/M5)*G5)+((((($T$5-N5)/$T$2))*$T$3/M5)*G5)</f>
        <v>-9.9011196568280813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6.0925905137305705</v>
      </c>
      <c r="I6" s="97">
        <v>3.9808551231678857</v>
      </c>
      <c r="J6" s="98">
        <v>0.89338655671993072</v>
      </c>
      <c r="K6" s="99">
        <v>187</v>
      </c>
      <c r="M6" s="100">
        <f t="shared" ref="M6:M69" si="0">IF(ISERROR(I6/H6),$O$3,(I6/H6))</f>
        <v>0.65339285714285722</v>
      </c>
      <c r="N6" s="89">
        <f t="shared" ref="N6:N69" si="1">I6</f>
        <v>3.9808551231678857</v>
      </c>
      <c r="O6" s="100"/>
      <c r="V6" s="109">
        <f t="shared" ref="V6:V69" si="2">(((($O$5-N6))/M6)*G6)+((((($O$5-N6)/$T$2))*$T$3/M6)*G6)</f>
        <v>510.06748872888596</v>
      </c>
      <c r="W6" s="109">
        <f t="shared" ref="W6:W69" si="3">(((($P$5-N6))/M6)*G6)+((((($P$5-N6)/$T$2))*$T$3/M6)*G6)</f>
        <v>160.55669875822642</v>
      </c>
      <c r="X6" s="109">
        <f t="shared" ref="X6:X69" si="4">(((($Q$5-N6))/M6)*G6)+((((($Q$5-N6)/$T$2))*$T$3/M6)*G6)</f>
        <v>89.018440622038028</v>
      </c>
      <c r="Y6" s="109">
        <f t="shared" ref="Y6:Y69" si="5">(((($R$5-N6))/M6)*G6)+((((($R$5-N6)/$T$2))*$T$3/M6)*G6)</f>
        <v>71.355669100328925</v>
      </c>
      <c r="Z6" s="109">
        <f t="shared" ref="Z6:Z69" si="6">(((($S$5-N6))/M6)*G6)+((((($S$5-N6)/$T$2))*$T$3/M6)*G6)</f>
        <v>34.562518774819694</v>
      </c>
      <c r="AA6" s="109">
        <f t="shared" ref="AA6:AA69" si="7">(((($T$5-N6))/M6)*G6)+((((($T$5-N6)/$T$2))*$T$3/M6)*G6)</f>
        <v>9.6814058588128784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-1.2429035827470711</v>
      </c>
      <c r="I7" s="97">
        <v>-1.1683293677822468</v>
      </c>
      <c r="J7" s="98">
        <v>1.0312896633840243</v>
      </c>
      <c r="K7" s="99">
        <v>291</v>
      </c>
      <c r="M7" s="100">
        <f t="shared" si="0"/>
        <v>0.94</v>
      </c>
      <c r="N7" s="89">
        <f t="shared" si="1"/>
        <v>-1.1683293677822468</v>
      </c>
      <c r="O7" s="100"/>
      <c r="V7" s="109">
        <f t="shared" si="2"/>
        <v>107.47642232448121</v>
      </c>
      <c r="W7" s="109">
        <f t="shared" si="3"/>
        <v>43.678741090874276</v>
      </c>
      <c r="X7" s="109">
        <f t="shared" si="4"/>
        <v>30.620560572432574</v>
      </c>
      <c r="Y7" s="109">
        <f t="shared" si="5"/>
        <v>27.396500258475957</v>
      </c>
      <c r="Z7" s="109">
        <f t="shared" si="6"/>
        <v>20.680491072481818</v>
      </c>
      <c r="AA7" s="109">
        <f t="shared" si="7"/>
        <v>16.13883640515084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0.35521028822470629</v>
      </c>
      <c r="I8" s="97">
        <v>4.6177337469211821E-2</v>
      </c>
      <c r="J8" s="98">
        <v>0.99876329964372568</v>
      </c>
      <c r="K8" s="99">
        <v>282</v>
      </c>
      <c r="M8" s="100">
        <f t="shared" si="0"/>
        <v>0.13</v>
      </c>
      <c r="N8" s="89">
        <f t="shared" si="1"/>
        <v>4.6177337469211821E-2</v>
      </c>
      <c r="O8" s="100"/>
      <c r="V8" s="109">
        <f t="shared" si="2"/>
        <v>877.82968341005142</v>
      </c>
      <c r="W8" s="109">
        <f t="shared" si="3"/>
        <v>339.78289345722555</v>
      </c>
      <c r="X8" s="109">
        <f t="shared" si="4"/>
        <v>229.65487665916339</v>
      </c>
      <c r="Y8" s="109">
        <f t="shared" si="5"/>
        <v>202.46430689242294</v>
      </c>
      <c r="Z8" s="109">
        <f t="shared" si="6"/>
        <v>145.82389122298432</v>
      </c>
      <c r="AA8" s="109">
        <f t="shared" si="7"/>
        <v>107.52120266783248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10.483202565534485</v>
      </c>
      <c r="I9" s="97">
        <v>6.2419983275925333</v>
      </c>
      <c r="J9" s="98">
        <v>0.83282965240807416</v>
      </c>
      <c r="K9" s="99">
        <v>99</v>
      </c>
      <c r="M9" s="100">
        <f t="shared" si="0"/>
        <v>0.59542857142857142</v>
      </c>
      <c r="N9" s="89">
        <f t="shared" si="1"/>
        <v>6.2419983275925333</v>
      </c>
      <c r="O9" s="100"/>
      <c r="V9" s="109">
        <f t="shared" si="2"/>
        <v>379.05929170807593</v>
      </c>
      <c r="W9" s="109">
        <f t="shared" si="3"/>
        <v>100.43221071649404</v>
      </c>
      <c r="X9" s="109">
        <f t="shared" si="4"/>
        <v>43.402509157404168</v>
      </c>
      <c r="Y9" s="109">
        <f t="shared" si="5"/>
        <v>29.321895303599586</v>
      </c>
      <c r="Z9" s="109">
        <f t="shared" si="6"/>
        <v>-9.2966648706889355E-3</v>
      </c>
      <c r="AA9" s="109">
        <f t="shared" si="7"/>
        <v>-19.844311956361103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9.1392405063291164</v>
      </c>
      <c r="I10" s="97">
        <v>6.3589873417721536</v>
      </c>
      <c r="J10" s="98">
        <v>0.82969650607601064</v>
      </c>
      <c r="K10" s="99">
        <v>95</v>
      </c>
      <c r="M10" s="100">
        <f t="shared" si="0"/>
        <v>0.69578947368421051</v>
      </c>
      <c r="N10" s="89">
        <f t="shared" si="1"/>
        <v>6.3589873417721536</v>
      </c>
      <c r="O10" s="100"/>
      <c r="V10" s="109">
        <f t="shared" si="2"/>
        <v>100.61470932695067</v>
      </c>
      <c r="W10" s="109">
        <f t="shared" si="3"/>
        <v>26.378707537376421</v>
      </c>
      <c r="X10" s="109">
        <f t="shared" si="4"/>
        <v>11.183999930590019</v>
      </c>
      <c r="Y10" s="109">
        <f t="shared" si="5"/>
        <v>7.4324318076015654</v>
      </c>
      <c r="Z10" s="109">
        <f t="shared" si="6"/>
        <v>-0.38242384717770322</v>
      </c>
      <c r="AA10" s="109">
        <f t="shared" si="7"/>
        <v>-5.6671658235680109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8.3081605765988957</v>
      </c>
      <c r="I11" s="97">
        <v>4.8381188424394228</v>
      </c>
      <c r="J11" s="98">
        <v>0.87042771142593611</v>
      </c>
      <c r="K11" s="99">
        <v>138</v>
      </c>
      <c r="M11" s="100">
        <f t="shared" si="0"/>
        <v>0.58233333333333326</v>
      </c>
      <c r="N11" s="89">
        <f t="shared" si="1"/>
        <v>4.8381188424394228</v>
      </c>
      <c r="O11" s="100"/>
      <c r="V11" s="109">
        <f t="shared" si="2"/>
        <v>328.58313272227014</v>
      </c>
      <c r="W11" s="109">
        <f t="shared" si="3"/>
        <v>97.49113082329059</v>
      </c>
      <c r="X11" s="109">
        <f t="shared" si="4"/>
        <v>50.190962246390477</v>
      </c>
      <c r="Y11" s="109">
        <f t="shared" si="5"/>
        <v>38.512566765728216</v>
      </c>
      <c r="Z11" s="109">
        <f t="shared" si="6"/>
        <v>14.185412901305927</v>
      </c>
      <c r="AA11" s="109">
        <f t="shared" si="7"/>
        <v>-2.2656563023580052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9.0739883437107149</v>
      </c>
      <c r="I12" s="97">
        <v>4.8348577022684704</v>
      </c>
      <c r="J12" s="98">
        <v>0.8705150497921631</v>
      </c>
      <c r="K12" s="99">
        <v>139</v>
      </c>
      <c r="M12" s="100">
        <f t="shared" si="0"/>
        <v>0.53282608695652178</v>
      </c>
      <c r="N12" s="89">
        <f t="shared" si="1"/>
        <v>4.8348577022684704</v>
      </c>
      <c r="O12" s="100"/>
      <c r="V12" s="109">
        <f t="shared" si="2"/>
        <v>168.07263091094677</v>
      </c>
      <c r="W12" s="109">
        <f t="shared" si="3"/>
        <v>49.879272667730952</v>
      </c>
      <c r="X12" s="109">
        <f t="shared" si="4"/>
        <v>25.687324337048615</v>
      </c>
      <c r="Y12" s="109">
        <f t="shared" si="5"/>
        <v>19.714340549599061</v>
      </c>
      <c r="Z12" s="109">
        <f t="shared" si="6"/>
        <v>7.272075182957682</v>
      </c>
      <c r="AA12" s="109">
        <f t="shared" si="7"/>
        <v>-1.1419205412326019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8.8702018003020289</v>
      </c>
      <c r="I13" s="97">
        <v>6.1984970180510572</v>
      </c>
      <c r="J13" s="98">
        <v>0.8339946846069145</v>
      </c>
      <c r="K13" s="99">
        <v>106</v>
      </c>
      <c r="M13" s="100">
        <f t="shared" si="0"/>
        <v>0.69879999999999998</v>
      </c>
      <c r="N13" s="89">
        <f t="shared" si="1"/>
        <v>6.1984970180510572</v>
      </c>
      <c r="O13" s="100"/>
      <c r="V13" s="109">
        <f t="shared" si="2"/>
        <v>136.51911677989156</v>
      </c>
      <c r="W13" s="109">
        <f t="shared" si="3"/>
        <v>36.311081987250191</v>
      </c>
      <c r="X13" s="109">
        <f t="shared" si="4"/>
        <v>15.800389711003385</v>
      </c>
      <c r="Y13" s="109">
        <f t="shared" si="5"/>
        <v>10.736306787181535</v>
      </c>
      <c r="Z13" s="109">
        <f t="shared" si="6"/>
        <v>0.18736411145176671</v>
      </c>
      <c r="AA13" s="109">
        <f t="shared" si="7"/>
        <v>-6.9462852645121469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6.7840636583739045</v>
      </c>
      <c r="I14" s="97">
        <v>4.6945720515947418</v>
      </c>
      <c r="J14" s="98">
        <v>0.8742721159998903</v>
      </c>
      <c r="K14" s="99">
        <v>145</v>
      </c>
      <c r="M14" s="100">
        <f t="shared" si="0"/>
        <v>0.69199999999999995</v>
      </c>
      <c r="N14" s="89">
        <f t="shared" si="1"/>
        <v>4.6945720515947418</v>
      </c>
      <c r="O14" s="100"/>
      <c r="V14" s="109">
        <f t="shared" si="2"/>
        <v>188.95883475218608</v>
      </c>
      <c r="W14" s="109">
        <f t="shared" si="3"/>
        <v>56.648754510485681</v>
      </c>
      <c r="X14" s="109">
        <f t="shared" si="4"/>
        <v>29.567379783413191</v>
      </c>
      <c r="Y14" s="109">
        <f t="shared" si="5"/>
        <v>22.880997604698955</v>
      </c>
      <c r="Z14" s="109">
        <f t="shared" si="6"/>
        <v>8.9526588763817703</v>
      </c>
      <c r="AA14" s="109">
        <f t="shared" si="7"/>
        <v>-0.46628365954401751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2.6773008673586296</v>
      </c>
      <c r="I15" s="97">
        <v>1.8573774767300493</v>
      </c>
      <c r="J15" s="98">
        <v>0.95025656494942823</v>
      </c>
      <c r="K15" s="99">
        <v>243</v>
      </c>
      <c r="M15" s="100">
        <f t="shared" si="0"/>
        <v>0.69374999999999998</v>
      </c>
      <c r="N15" s="89">
        <f t="shared" si="1"/>
        <v>1.8573774767300493</v>
      </c>
      <c r="O15" s="100"/>
      <c r="V15" s="109">
        <f t="shared" si="2"/>
        <v>166.11439391704553</v>
      </c>
      <c r="W15" s="109">
        <f t="shared" si="3"/>
        <v>59.100850336797542</v>
      </c>
      <c r="X15" s="109">
        <f t="shared" si="4"/>
        <v>37.197198934920394</v>
      </c>
      <c r="Y15" s="109">
        <f t="shared" si="5"/>
        <v>31.789194878321595</v>
      </c>
      <c r="Z15" s="109">
        <f t="shared" si="6"/>
        <v>20.523833382202888</v>
      </c>
      <c r="AA15" s="109">
        <f t="shared" si="7"/>
        <v>12.905710744027155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4.5553436250328572</v>
      </c>
      <c r="I16" s="97">
        <v>2.8926432018958645</v>
      </c>
      <c r="J16" s="98">
        <v>0.92253055125266947</v>
      </c>
      <c r="K16" s="99">
        <v>221</v>
      </c>
      <c r="M16" s="100">
        <f t="shared" si="0"/>
        <v>0.63500000000000001</v>
      </c>
      <c r="N16" s="89">
        <f t="shared" si="1"/>
        <v>2.8926432018958645</v>
      </c>
      <c r="O16" s="100"/>
      <c r="V16" s="109">
        <f t="shared" si="2"/>
        <v>220.04493980316371</v>
      </c>
      <c r="W16" s="109">
        <f t="shared" si="3"/>
        <v>74.028086076062536</v>
      </c>
      <c r="X16" s="109">
        <f t="shared" si="4"/>
        <v>44.141193671280647</v>
      </c>
      <c r="Y16" s="109">
        <f t="shared" si="5"/>
        <v>36.762130135310507</v>
      </c>
      <c r="Z16" s="109">
        <f t="shared" si="6"/>
        <v>21.390873500600819</v>
      </c>
      <c r="AA16" s="109">
        <f t="shared" si="7"/>
        <v>10.996167730489862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7.4579760341889871</v>
      </c>
      <c r="I17" s="97">
        <v>4.3069811597441401</v>
      </c>
      <c r="J17" s="98">
        <v>0.88465239819697306</v>
      </c>
      <c r="K17" s="99">
        <v>166</v>
      </c>
      <c r="M17" s="100">
        <f t="shared" si="0"/>
        <v>0.57750000000000001</v>
      </c>
      <c r="N17" s="89">
        <f t="shared" si="1"/>
        <v>4.3069811597441401</v>
      </c>
      <c r="O17" s="100"/>
      <c r="V17" s="109">
        <f t="shared" si="2"/>
        <v>150.05441132637674</v>
      </c>
      <c r="W17" s="109">
        <f t="shared" si="3"/>
        <v>46.218287855530768</v>
      </c>
      <c r="X17" s="109">
        <f t="shared" si="4"/>
        <v>24.964994343928204</v>
      </c>
      <c r="Y17" s="109">
        <f t="shared" si="5"/>
        <v>19.71756342850642</v>
      </c>
      <c r="Z17" s="109">
        <f t="shared" si="6"/>
        <v>8.78669030610099</v>
      </c>
      <c r="AA17" s="109">
        <f t="shared" si="7"/>
        <v>1.394763112507263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8.1710168861041037</v>
      </c>
      <c r="I18" s="97">
        <v>4.6140167693021894</v>
      </c>
      <c r="J18" s="98">
        <v>0.8764295107690756</v>
      </c>
      <c r="K18" s="99">
        <v>150</v>
      </c>
      <c r="M18" s="100">
        <f t="shared" si="0"/>
        <v>0.56468085106382981</v>
      </c>
      <c r="N18" s="89">
        <f t="shared" si="1"/>
        <v>4.6140167693021894</v>
      </c>
      <c r="O18" s="100"/>
      <c r="V18" s="109">
        <f t="shared" si="2"/>
        <v>362.33664356023121</v>
      </c>
      <c r="W18" s="109">
        <f t="shared" si="3"/>
        <v>109.2509346218866</v>
      </c>
      <c r="X18" s="109">
        <f t="shared" si="4"/>
        <v>57.449069568932366</v>
      </c>
      <c r="Y18" s="109">
        <f t="shared" si="5"/>
        <v>44.659206764516476</v>
      </c>
      <c r="Z18" s="109">
        <f t="shared" si="6"/>
        <v>18.016765954639649</v>
      </c>
      <c r="AA18" s="109">
        <f t="shared" si="7"/>
        <v>0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5.6536524272944515</v>
      </c>
      <c r="I19" s="97">
        <v>4.3775423079908471</v>
      </c>
      <c r="J19" s="98">
        <v>0.88276266176004647</v>
      </c>
      <c r="K19" s="99">
        <v>161</v>
      </c>
      <c r="M19" s="100">
        <f t="shared" si="0"/>
        <v>0.77428571428571435</v>
      </c>
      <c r="N19" s="89">
        <f t="shared" si="1"/>
        <v>4.3775423079908471</v>
      </c>
      <c r="O19" s="100"/>
      <c r="V19" s="109">
        <f t="shared" si="2"/>
        <v>171.87371857644598</v>
      </c>
      <c r="W19" s="109">
        <f t="shared" si="3"/>
        <v>52.684252121945157</v>
      </c>
      <c r="X19" s="109">
        <f t="shared" si="4"/>
        <v>28.288419252086033</v>
      </c>
      <c r="Y19" s="109">
        <f t="shared" si="5"/>
        <v>22.265096441488431</v>
      </c>
      <c r="Z19" s="109">
        <f t="shared" si="6"/>
        <v>9.7179703374679356</v>
      </c>
      <c r="AA19" s="109">
        <f t="shared" si="7"/>
        <v>1.2330632663529295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12.36584259471435</v>
      </c>
      <c r="I20" s="97">
        <v>7.6185654620118166</v>
      </c>
      <c r="J20" s="98">
        <v>0.79596306029009012</v>
      </c>
      <c r="K20" s="99">
        <v>66</v>
      </c>
      <c r="M20" s="100">
        <f t="shared" si="0"/>
        <v>0.61609756097560975</v>
      </c>
      <c r="N20" s="89">
        <f t="shared" si="1"/>
        <v>7.6185654620118166</v>
      </c>
      <c r="O20" s="100"/>
      <c r="V20" s="109">
        <f t="shared" si="2"/>
        <v>347.7043604722611</v>
      </c>
      <c r="W20" s="109">
        <f t="shared" si="3"/>
        <v>80.287009783778274</v>
      </c>
      <c r="X20" s="109">
        <f t="shared" si="4"/>
        <v>25.551728320066506</v>
      </c>
      <c r="Y20" s="109">
        <f t="shared" si="5"/>
        <v>12.037606004850019</v>
      </c>
      <c r="Z20" s="109">
        <f t="shared" si="6"/>
        <v>-16.113532860867789</v>
      </c>
      <c r="AA20" s="109">
        <f t="shared" si="7"/>
        <v>-35.150545419873737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7.6441855630737416</v>
      </c>
      <c r="I21" s="97">
        <v>5.0301057424892814</v>
      </c>
      <c r="J21" s="98">
        <v>0.86528600597680794</v>
      </c>
      <c r="K21" s="99">
        <v>131</v>
      </c>
      <c r="M21" s="100">
        <f t="shared" si="0"/>
        <v>0.65803030303030297</v>
      </c>
      <c r="N21" s="89">
        <f t="shared" si="1"/>
        <v>5.0301057424892814</v>
      </c>
      <c r="O21" s="100"/>
      <c r="V21" s="109">
        <f t="shared" si="2"/>
        <v>230.39501610900075</v>
      </c>
      <c r="W21" s="109">
        <f t="shared" si="3"/>
        <v>67.395709062184025</v>
      </c>
      <c r="X21" s="109">
        <f t="shared" si="4"/>
        <v>34.032829179380158</v>
      </c>
      <c r="Y21" s="109">
        <f t="shared" si="5"/>
        <v>25.795545521251839</v>
      </c>
      <c r="Z21" s="109">
        <f t="shared" si="6"/>
        <v>8.6365387631748796</v>
      </c>
      <c r="AA21" s="109">
        <f t="shared" si="7"/>
        <v>-2.9671206380217727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5.7239415867798424</v>
      </c>
      <c r="I22" s="97">
        <v>3.605129209406837</v>
      </c>
      <c r="J22" s="98">
        <v>0.90344907649425965</v>
      </c>
      <c r="K22" s="99">
        <v>201</v>
      </c>
      <c r="M22" s="100">
        <f t="shared" si="0"/>
        <v>0.62983333333333325</v>
      </c>
      <c r="N22" s="89">
        <f t="shared" si="1"/>
        <v>3.605129209406837</v>
      </c>
      <c r="O22" s="100"/>
      <c r="V22" s="109">
        <f t="shared" si="2"/>
        <v>305.12702419555194</v>
      </c>
      <c r="W22" s="109">
        <f t="shared" si="3"/>
        <v>98.375198526876218</v>
      </c>
      <c r="X22" s="109">
        <f t="shared" si="4"/>
        <v>56.057004355944969</v>
      </c>
      <c r="Y22" s="109">
        <f t="shared" si="5"/>
        <v>45.608656656039585</v>
      </c>
      <c r="Z22" s="109">
        <f t="shared" si="6"/>
        <v>23.843803552249412</v>
      </c>
      <c r="AA22" s="109">
        <f t="shared" si="7"/>
        <v>9.1254724801680034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0.67022786714480542</v>
      </c>
      <c r="I23" s="97">
        <v>0.63001419511611711</v>
      </c>
      <c r="J23" s="98">
        <v>0.98312724764442072</v>
      </c>
      <c r="K23" s="99">
        <v>270</v>
      </c>
      <c r="M23" s="100">
        <f t="shared" si="0"/>
        <v>0.94000000000000006</v>
      </c>
      <c r="N23" s="89">
        <f t="shared" si="1"/>
        <v>0.63001419511611711</v>
      </c>
      <c r="O23" s="100"/>
      <c r="V23" s="109">
        <f t="shared" si="2"/>
        <v>190.00158676065473</v>
      </c>
      <c r="W23" s="109">
        <f t="shared" si="3"/>
        <v>71.692023008848281</v>
      </c>
      <c r="X23" s="109">
        <f t="shared" si="4"/>
        <v>47.476289605118261</v>
      </c>
      <c r="Y23" s="109">
        <f t="shared" si="5"/>
        <v>41.497433291249784</v>
      </c>
      <c r="Z23" s="109">
        <f t="shared" si="6"/>
        <v>29.042934921024777</v>
      </c>
      <c r="AA23" s="109">
        <f t="shared" si="7"/>
        <v>20.6206667129408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1.420979384179937</v>
      </c>
      <c r="I24" s="97">
        <v>0.59444304238194023</v>
      </c>
      <c r="J24" s="98">
        <v>0.98407989800649021</v>
      </c>
      <c r="K24" s="99">
        <v>273</v>
      </c>
      <c r="M24" s="100">
        <f t="shared" si="0"/>
        <v>0.41833333333333328</v>
      </c>
      <c r="N24" s="89">
        <f t="shared" si="1"/>
        <v>0.59444304238194023</v>
      </c>
      <c r="O24" s="100"/>
      <c r="V24" s="109">
        <f t="shared" si="2"/>
        <v>403.13261692165048</v>
      </c>
      <c r="W24" s="109">
        <f t="shared" si="3"/>
        <v>152.35432777568334</v>
      </c>
      <c r="X24" s="109">
        <f t="shared" si="4"/>
        <v>101.02474797821296</v>
      </c>
      <c r="Y24" s="109">
        <f t="shared" si="5"/>
        <v>88.351492242210767</v>
      </c>
      <c r="Z24" s="109">
        <f t="shared" si="6"/>
        <v>61.951954500625817</v>
      </c>
      <c r="AA24" s="109">
        <f t="shared" si="7"/>
        <v>44.099450062500715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14.170934486264649</v>
      </c>
      <c r="I25" s="97">
        <v>8.6488909935191298</v>
      </c>
      <c r="J25" s="98">
        <v>0.76836935260299677</v>
      </c>
      <c r="K25" s="99">
        <v>49</v>
      </c>
      <c r="M25" s="100">
        <f t="shared" si="0"/>
        <v>0.61032608695652169</v>
      </c>
      <c r="N25" s="89">
        <f t="shared" si="1"/>
        <v>8.6488909935191298</v>
      </c>
      <c r="O25" s="100"/>
      <c r="V25" s="109">
        <f t="shared" si="2"/>
        <v>165.86089993653798</v>
      </c>
      <c r="W25" s="109">
        <f t="shared" si="3"/>
        <v>33.717236919535743</v>
      </c>
      <c r="X25" s="109">
        <f t="shared" si="4"/>
        <v>6.6699246555413394</v>
      </c>
      <c r="Y25" s="109">
        <f t="shared" si="5"/>
        <v>-8.0475126625866398E-3</v>
      </c>
      <c r="Z25" s="109">
        <f t="shared" si="6"/>
        <v>-13.918867428568895</v>
      </c>
      <c r="AA25" s="109">
        <f t="shared" si="7"/>
        <v>-23.325962989014378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6.9758946540762956</v>
      </c>
      <c r="I26" s="97">
        <v>4.2301050082912646</v>
      </c>
      <c r="J26" s="98">
        <v>0.88671126016479784</v>
      </c>
      <c r="K26" s="99">
        <v>169</v>
      </c>
      <c r="M26" s="100">
        <f t="shared" si="0"/>
        <v>0.60638888888888887</v>
      </c>
      <c r="N26" s="89">
        <f t="shared" si="1"/>
        <v>4.2301050082912646</v>
      </c>
      <c r="O26" s="100"/>
      <c r="V26" s="109">
        <f t="shared" si="2"/>
        <v>153.13700720546774</v>
      </c>
      <c r="W26" s="109">
        <f t="shared" si="3"/>
        <v>47.41380964578051</v>
      </c>
      <c r="X26" s="109">
        <f t="shared" si="4"/>
        <v>25.774267705907747</v>
      </c>
      <c r="Y26" s="109">
        <f t="shared" si="5"/>
        <v>20.431472185351623</v>
      </c>
      <c r="Z26" s="109">
        <f t="shared" si="6"/>
        <v>9.3019459666227871</v>
      </c>
      <c r="AA26" s="109">
        <f t="shared" si="7"/>
        <v>1.7756809933877724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6.0891183068694499</v>
      </c>
      <c r="I27" s="97">
        <v>3.3939094156169802</v>
      </c>
      <c r="J27" s="98">
        <v>0.90910586851710595</v>
      </c>
      <c r="K27" s="99">
        <v>208</v>
      </c>
      <c r="M27" s="100">
        <f t="shared" si="0"/>
        <v>0.5573728813559321</v>
      </c>
      <c r="N27" s="89">
        <f t="shared" si="1"/>
        <v>3.3939094156169802</v>
      </c>
      <c r="O27" s="100"/>
      <c r="V27" s="109">
        <f t="shared" si="2"/>
        <v>641.42044882617336</v>
      </c>
      <c r="W27" s="109">
        <f t="shared" si="3"/>
        <v>209.50305094467933</v>
      </c>
      <c r="X27" s="109">
        <f t="shared" si="4"/>
        <v>121.09771643197095</v>
      </c>
      <c r="Y27" s="109">
        <f t="shared" si="5"/>
        <v>99.270469508714669</v>
      </c>
      <c r="Z27" s="109">
        <f t="shared" si="6"/>
        <v>53.802340327951299</v>
      </c>
      <c r="AA27" s="109">
        <f t="shared" si="7"/>
        <v>23.054833082239533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5.6456525967460589</v>
      </c>
      <c r="I28" s="97">
        <v>3.0204241392591413</v>
      </c>
      <c r="J28" s="98">
        <v>0.91910838056412336</v>
      </c>
      <c r="K28" s="99">
        <v>216</v>
      </c>
      <c r="M28" s="100">
        <f t="shared" si="0"/>
        <v>0.53499999999999992</v>
      </c>
      <c r="N28" s="89">
        <f t="shared" si="1"/>
        <v>3.0204241392591413</v>
      </c>
      <c r="O28" s="100"/>
      <c r="V28" s="109">
        <f t="shared" si="2"/>
        <v>308.75597973137462</v>
      </c>
      <c r="W28" s="109">
        <f t="shared" si="3"/>
        <v>103.10962802419384</v>
      </c>
      <c r="X28" s="109">
        <f t="shared" si="4"/>
        <v>61.017703496116518</v>
      </c>
      <c r="Y28" s="109">
        <f t="shared" si="5"/>
        <v>50.625221693818268</v>
      </c>
      <c r="Z28" s="109">
        <f t="shared" si="6"/>
        <v>28.976742306701137</v>
      </c>
      <c r="AA28" s="109">
        <f t="shared" si="7"/>
        <v>14.337108154002301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11.051272589545681</v>
      </c>
      <c r="I29" s="97">
        <v>8.1619253791775055</v>
      </c>
      <c r="J29" s="98">
        <v>0.7814110432191177</v>
      </c>
      <c r="K29" s="99">
        <v>58</v>
      </c>
      <c r="M29" s="100">
        <f t="shared" si="0"/>
        <v>0.73855072463768112</v>
      </c>
      <c r="N29" s="89">
        <f t="shared" si="1"/>
        <v>8.1619253791775055</v>
      </c>
      <c r="O29" s="100"/>
      <c r="V29" s="109">
        <f t="shared" si="2"/>
        <v>268.10973941461009</v>
      </c>
      <c r="W29" s="109">
        <f t="shared" si="3"/>
        <v>58.068097800101143</v>
      </c>
      <c r="X29" s="109">
        <f t="shared" si="4"/>
        <v>15.076540433792379</v>
      </c>
      <c r="Y29" s="109">
        <f t="shared" si="5"/>
        <v>4.4619395907305188</v>
      </c>
      <c r="Z29" s="109">
        <f t="shared" si="6"/>
        <v>-17.649233844539143</v>
      </c>
      <c r="AA29" s="109">
        <f t="shared" si="7"/>
        <v>-32.601761640641648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11.970938897168406</v>
      </c>
      <c r="I30" s="97">
        <v>7.0153222801788377</v>
      </c>
      <c r="J30" s="98">
        <v>0.81211884359808939</v>
      </c>
      <c r="K30" s="99">
        <v>77</v>
      </c>
      <c r="M30" s="100">
        <f t="shared" si="0"/>
        <v>0.58602941176470591</v>
      </c>
      <c r="N30" s="89">
        <f t="shared" si="1"/>
        <v>7.0153222801788377</v>
      </c>
      <c r="O30" s="100"/>
      <c r="V30" s="109">
        <f t="shared" si="2"/>
        <v>159.74506583293009</v>
      </c>
      <c r="W30" s="109">
        <f t="shared" si="3"/>
        <v>39.330167578204509</v>
      </c>
      <c r="X30" s="109">
        <f t="shared" si="4"/>
        <v>14.683511961327673</v>
      </c>
      <c r="Y30" s="109">
        <f t="shared" si="5"/>
        <v>8.59826110008356</v>
      </c>
      <c r="Z30" s="109">
        <f t="shared" si="6"/>
        <v>-4.0778667335920193</v>
      </c>
      <c r="AA30" s="109">
        <f t="shared" si="7"/>
        <v>-12.650010330351389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4.8051449449174468</v>
      </c>
      <c r="I31" s="97">
        <v>3.2521487939698219</v>
      </c>
      <c r="J31" s="98">
        <v>0.91290243672361215</v>
      </c>
      <c r="K31" s="99">
        <v>211</v>
      </c>
      <c r="M31" s="100">
        <f t="shared" si="0"/>
        <v>0.67680555555555555</v>
      </c>
      <c r="N31" s="89">
        <f t="shared" si="1"/>
        <v>3.2521487939698219</v>
      </c>
      <c r="O31" s="100"/>
      <c r="V31" s="109">
        <f t="shared" si="2"/>
        <v>410.14085721020626</v>
      </c>
      <c r="W31" s="109">
        <f t="shared" si="3"/>
        <v>135.11025078835891</v>
      </c>
      <c r="X31" s="109">
        <f t="shared" si="4"/>
        <v>78.816679653658838</v>
      </c>
      <c r="Y31" s="109">
        <f t="shared" si="5"/>
        <v>64.917816150434831</v>
      </c>
      <c r="Z31" s="109">
        <f t="shared" si="6"/>
        <v>35.965226597922076</v>
      </c>
      <c r="AA31" s="109">
        <f t="shared" si="7"/>
        <v>16.386238566352958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7.3099125577384854</v>
      </c>
      <c r="I32" s="97">
        <v>4.3308134484025214</v>
      </c>
      <c r="J32" s="98">
        <v>0.88401413272975538</v>
      </c>
      <c r="K32" s="99">
        <v>164</v>
      </c>
      <c r="M32" s="100">
        <f t="shared" si="0"/>
        <v>0.59245762711864403</v>
      </c>
      <c r="N32" s="89">
        <f t="shared" si="1"/>
        <v>4.3308134484025214</v>
      </c>
      <c r="O32" s="100"/>
      <c r="V32" s="109">
        <f t="shared" si="2"/>
        <v>488.78550482222397</v>
      </c>
      <c r="W32" s="109">
        <f t="shared" si="3"/>
        <v>150.30670842440156</v>
      </c>
      <c r="X32" s="109">
        <f t="shared" si="4"/>
        <v>81.026491031495055</v>
      </c>
      <c r="Y32" s="109">
        <f t="shared" si="5"/>
        <v>63.92122899875578</v>
      </c>
      <c r="Z32" s="109">
        <f t="shared" si="6"/>
        <v>28.289421354396737</v>
      </c>
      <c r="AA32" s="109">
        <f t="shared" si="7"/>
        <v>4.193658377936746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-0.69814566739467288</v>
      </c>
      <c r="I33" s="97">
        <v>-0.45379468380653737</v>
      </c>
      <c r="J33" s="98">
        <v>1.0121533219084609</v>
      </c>
      <c r="K33" s="99">
        <v>289</v>
      </c>
      <c r="M33" s="100">
        <f t="shared" si="0"/>
        <v>0.65</v>
      </c>
      <c r="N33" s="89">
        <f t="shared" si="1"/>
        <v>-0.45379468380653737</v>
      </c>
      <c r="O33" s="100"/>
      <c r="V33" s="109">
        <f t="shared" si="2"/>
        <v>90.523945842527951</v>
      </c>
      <c r="W33" s="109">
        <f t="shared" si="3"/>
        <v>35.773264354884134</v>
      </c>
      <c r="X33" s="109">
        <f t="shared" si="4"/>
        <v>24.566833830309783</v>
      </c>
      <c r="Y33" s="109">
        <f t="shared" si="5"/>
        <v>21.799969957937481</v>
      </c>
      <c r="Z33" s="109">
        <f t="shared" si="6"/>
        <v>16.036342304072882</v>
      </c>
      <c r="AA33" s="109">
        <f t="shared" si="7"/>
        <v>12.138729047449969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0.41334586870438889</v>
      </c>
      <c r="I34" s="97">
        <v>0.6282857204306711</v>
      </c>
      <c r="J34" s="98">
        <v>0.98317353886380365</v>
      </c>
      <c r="K34" s="99">
        <v>271</v>
      </c>
      <c r="M34" s="100">
        <f t="shared" si="0"/>
        <v>1.52</v>
      </c>
      <c r="N34" s="89">
        <f t="shared" si="1"/>
        <v>0.6282857204306711</v>
      </c>
      <c r="O34" s="100"/>
      <c r="V34" s="109">
        <f t="shared" si="2"/>
        <v>63.511090146607103</v>
      </c>
      <c r="W34" s="109">
        <f t="shared" si="3"/>
        <v>23.966075217974197</v>
      </c>
      <c r="X34" s="109">
        <f t="shared" si="4"/>
        <v>15.871957476426223</v>
      </c>
      <c r="Y34" s="109">
        <f t="shared" si="5"/>
        <v>13.873522568120089</v>
      </c>
      <c r="Z34" s="109">
        <f t="shared" si="6"/>
        <v>9.7106019354957329</v>
      </c>
      <c r="AA34" s="109">
        <f t="shared" si="7"/>
        <v>6.895455708430501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6.5325360477392493</v>
      </c>
      <c r="I35" s="97">
        <v>4.1032492049862164</v>
      </c>
      <c r="J35" s="98">
        <v>0.89010865433563813</v>
      </c>
      <c r="K35" s="99">
        <v>179</v>
      </c>
      <c r="M35" s="100">
        <f t="shared" si="0"/>
        <v>0.62812500000000004</v>
      </c>
      <c r="N35" s="89">
        <f t="shared" si="1"/>
        <v>4.1032492049862164</v>
      </c>
      <c r="O35" s="100"/>
      <c r="V35" s="109">
        <f t="shared" si="2"/>
        <v>140.86778550756517</v>
      </c>
      <c r="W35" s="109">
        <f t="shared" si="3"/>
        <v>43.986248159316396</v>
      </c>
      <c r="X35" s="109">
        <f t="shared" si="4"/>
        <v>24.156427088465865</v>
      </c>
      <c r="Y35" s="109">
        <f t="shared" si="5"/>
        <v>19.260451032912055</v>
      </c>
      <c r="Z35" s="109">
        <f t="shared" si="6"/>
        <v>9.0616901657016591</v>
      </c>
      <c r="AA35" s="109">
        <f t="shared" si="7"/>
        <v>2.1648488108454433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2.6677047418085249</v>
      </c>
      <c r="I36" s="97">
        <v>2.1981887072502246</v>
      </c>
      <c r="J36" s="98">
        <v>0.94112911427110302</v>
      </c>
      <c r="K36" s="99">
        <v>236</v>
      </c>
      <c r="M36" s="100">
        <f t="shared" si="0"/>
        <v>0.82400000000000007</v>
      </c>
      <c r="N36" s="89">
        <f t="shared" si="1"/>
        <v>2.1981887072502246</v>
      </c>
      <c r="O36" s="100"/>
      <c r="V36" s="109">
        <f t="shared" si="2"/>
        <v>173.76440253784395</v>
      </c>
      <c r="W36" s="109">
        <f t="shared" si="3"/>
        <v>60.736944467796008</v>
      </c>
      <c r="X36" s="109">
        <f t="shared" si="4"/>
        <v>37.602358343656384</v>
      </c>
      <c r="Y36" s="109">
        <f t="shared" si="5"/>
        <v>31.890436924182023</v>
      </c>
      <c r="Z36" s="109">
        <f t="shared" si="6"/>
        <v>19.991988077923022</v>
      </c>
      <c r="AA36" s="109">
        <f t="shared" si="7"/>
        <v>11.945744506769843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2.2398627812532701</v>
      </c>
      <c r="I37" s="97">
        <v>0.96055653888361392</v>
      </c>
      <c r="J37" s="98">
        <v>0.97427481359982937</v>
      </c>
      <c r="K37" s="99">
        <v>264</v>
      </c>
      <c r="M37" s="100">
        <f t="shared" si="0"/>
        <v>0.42884615384615388</v>
      </c>
      <c r="N37" s="89">
        <f t="shared" si="1"/>
        <v>0.96055653888361392</v>
      </c>
      <c r="O37" s="100"/>
      <c r="V37" s="109">
        <f t="shared" si="2"/>
        <v>535.15362336963858</v>
      </c>
      <c r="W37" s="109">
        <f t="shared" si="3"/>
        <v>198.8981574542205</v>
      </c>
      <c r="X37" s="109">
        <f t="shared" si="4"/>
        <v>130.07301382308728</v>
      </c>
      <c r="Y37" s="109">
        <f t="shared" si="5"/>
        <v>113.08010934683793</v>
      </c>
      <c r="Z37" s="109">
        <f t="shared" si="6"/>
        <v>77.682352653149849</v>
      </c>
      <c r="AA37" s="109">
        <f t="shared" si="7"/>
        <v>53.744865010012049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3.4239130434782599</v>
      </c>
      <c r="I38" s="97">
        <v>2.076603260869565</v>
      </c>
      <c r="J38" s="98">
        <v>0.94438536015052366</v>
      </c>
      <c r="K38" s="99">
        <v>241</v>
      </c>
      <c r="M38" s="100">
        <f t="shared" si="0"/>
        <v>0.60650000000000015</v>
      </c>
      <c r="N38" s="89">
        <f t="shared" si="1"/>
        <v>2.076603260869565</v>
      </c>
      <c r="O38" s="100"/>
      <c r="V38" s="109">
        <f t="shared" si="2"/>
        <v>184.57475028676942</v>
      </c>
      <c r="W38" s="109">
        <f t="shared" si="3"/>
        <v>64.929516832431901</v>
      </c>
      <c r="X38" s="109">
        <f t="shared" si="4"/>
        <v>40.440397064943632</v>
      </c>
      <c r="Y38" s="109">
        <f t="shared" si="5"/>
        <v>34.394041751155136</v>
      </c>
      <c r="Z38" s="109">
        <f t="shared" si="6"/>
        <v>21.798936860156971</v>
      </c>
      <c r="AA38" s="109">
        <f t="shared" si="7"/>
        <v>13.281584466860986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4.1090744132842802</v>
      </c>
      <c r="I39" s="97">
        <v>2.5657544057066253</v>
      </c>
      <c r="J39" s="98">
        <v>0.93128513765512</v>
      </c>
      <c r="K39" s="99">
        <v>230</v>
      </c>
      <c r="M39" s="100">
        <f t="shared" si="0"/>
        <v>0.62441176470588233</v>
      </c>
      <c r="N39" s="89">
        <f t="shared" si="1"/>
        <v>2.5657544057066253</v>
      </c>
      <c r="O39" s="100"/>
      <c r="V39" s="109">
        <f t="shared" si="2"/>
        <v>250.43388184597748</v>
      </c>
      <c r="W39" s="109">
        <f t="shared" si="3"/>
        <v>85.813815967303725</v>
      </c>
      <c r="X39" s="109">
        <f t="shared" si="4"/>
        <v>52.119197359925359</v>
      </c>
      <c r="Y39" s="109">
        <f t="shared" si="5"/>
        <v>43.800007523903972</v>
      </c>
      <c r="Z39" s="109">
        <f t="shared" si="6"/>
        <v>26.470382790493787</v>
      </c>
      <c r="AA39" s="109">
        <f t="shared" si="7"/>
        <v>14.751344165930568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6.1209317224946656</v>
      </c>
      <c r="I40" s="97">
        <v>4.8296755942279717</v>
      </c>
      <c r="J40" s="98">
        <v>0.8706538346422904</v>
      </c>
      <c r="K40" s="99">
        <v>140</v>
      </c>
      <c r="M40" s="100">
        <f t="shared" si="0"/>
        <v>0.7890425531914893</v>
      </c>
      <c r="N40" s="89">
        <f t="shared" si="1"/>
        <v>4.8296755942279717</v>
      </c>
      <c r="O40" s="100"/>
      <c r="V40" s="109">
        <f t="shared" si="2"/>
        <v>343.87609770145372</v>
      </c>
      <c r="W40" s="109">
        <f t="shared" si="3"/>
        <v>102.09138932314286</v>
      </c>
      <c r="X40" s="109">
        <f t="shared" si="4"/>
        <v>52.60262566350692</v>
      </c>
      <c r="Y40" s="109">
        <f t="shared" si="5"/>
        <v>40.383866803765635</v>
      </c>
      <c r="Z40" s="109">
        <f t="shared" si="6"/>
        <v>14.931087155619725</v>
      </c>
      <c r="AA40" s="109">
        <f t="shared" si="7"/>
        <v>-2.2811786832390601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0.82625010075173688</v>
      </c>
      <c r="I41" s="97">
        <v>2.1193315084282052</v>
      </c>
      <c r="J41" s="98">
        <v>0.94324103174453933</v>
      </c>
      <c r="K41" s="99">
        <v>238</v>
      </c>
      <c r="M41" s="100">
        <f t="shared" si="0"/>
        <v>2.5649999999999999</v>
      </c>
      <c r="N41" s="89">
        <f t="shared" si="1"/>
        <v>2.1193315084282052</v>
      </c>
      <c r="O41" s="100"/>
      <c r="V41" s="109">
        <f t="shared" si="2"/>
        <v>36.126872018257096</v>
      </c>
      <c r="W41" s="109">
        <f t="shared" si="3"/>
        <v>12.680263410711406</v>
      </c>
      <c r="X41" s="109">
        <f t="shared" si="4"/>
        <v>7.8811854219443465</v>
      </c>
      <c r="Y41" s="109">
        <f t="shared" si="5"/>
        <v>6.6962947041820051</v>
      </c>
      <c r="Z41" s="109">
        <f t="shared" si="6"/>
        <v>4.2280601893241769</v>
      </c>
      <c r="AA41" s="109">
        <f t="shared" si="7"/>
        <v>2.5589337045288594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8.0457003058220362</v>
      </c>
      <c r="I42" s="97">
        <v>5.7681482192508753</v>
      </c>
      <c r="J42" s="98">
        <v>0.84552008953424029</v>
      </c>
      <c r="K42" s="99">
        <v>113</v>
      </c>
      <c r="M42" s="100">
        <f t="shared" si="0"/>
        <v>0.71692307692307689</v>
      </c>
      <c r="N42" s="89">
        <f t="shared" si="1"/>
        <v>5.7681482192508753</v>
      </c>
      <c r="O42" s="100"/>
      <c r="V42" s="109">
        <f t="shared" si="2"/>
        <v>77.340583940830342</v>
      </c>
      <c r="W42" s="109">
        <f t="shared" si="3"/>
        <v>21.344729770085948</v>
      </c>
      <c r="X42" s="109">
        <f t="shared" si="4"/>
        <v>9.8834359125791345</v>
      </c>
      <c r="Y42" s="109">
        <f t="shared" si="5"/>
        <v>7.0536463702767991</v>
      </c>
      <c r="Z42" s="109">
        <f t="shared" si="6"/>
        <v>1.1589388555747626</v>
      </c>
      <c r="AA42" s="109">
        <f t="shared" si="7"/>
        <v>-2.8273162485022851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9.6426919743054587</v>
      </c>
      <c r="I43" s="97">
        <v>6.4501224358560645</v>
      </c>
      <c r="J43" s="98">
        <v>0.82725576762074948</v>
      </c>
      <c r="K43" s="99">
        <v>90</v>
      </c>
      <c r="M43" s="100">
        <f t="shared" si="0"/>
        <v>0.66891304347826086</v>
      </c>
      <c r="N43" s="89">
        <f t="shared" si="1"/>
        <v>6.4501224358560645</v>
      </c>
      <c r="O43" s="100"/>
      <c r="V43" s="109">
        <f t="shared" si="2"/>
        <v>119.72263215777805</v>
      </c>
      <c r="W43" s="109">
        <f t="shared" si="3"/>
        <v>31.127714132265307</v>
      </c>
      <c r="X43" s="109">
        <f t="shared" si="4"/>
        <v>12.994007542561365</v>
      </c>
      <c r="Y43" s="109">
        <f t="shared" si="5"/>
        <v>8.5168015736110387</v>
      </c>
      <c r="Z43" s="109">
        <f t="shared" si="6"/>
        <v>-0.80962333379310725</v>
      </c>
      <c r="AA43" s="109">
        <f t="shared" si="7"/>
        <v>-7.1165535414762484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13.262592687292249</v>
      </c>
      <c r="I44" s="97">
        <v>7.9711582715418041</v>
      </c>
      <c r="J44" s="98">
        <v>0.7865200807450643</v>
      </c>
      <c r="K44" s="99">
        <v>62</v>
      </c>
      <c r="M44" s="100">
        <f t="shared" si="0"/>
        <v>0.60102564102564104</v>
      </c>
      <c r="N44" s="89">
        <f t="shared" si="1"/>
        <v>7.9711582715418041</v>
      </c>
      <c r="O44" s="100"/>
      <c r="V44" s="109">
        <f t="shared" si="2"/>
        <v>156.18149114401965</v>
      </c>
      <c r="W44" s="109">
        <f t="shared" si="3"/>
        <v>34.621094705697423</v>
      </c>
      <c r="X44" s="109">
        <f t="shared" si="4"/>
        <v>9.7399772435666723</v>
      </c>
      <c r="Y44" s="109">
        <f t="shared" si="5"/>
        <v>3.5968378327384407</v>
      </c>
      <c r="Z44" s="109">
        <f t="shared" si="6"/>
        <v>-9.199877084586852</v>
      </c>
      <c r="AA44" s="109">
        <f t="shared" si="7"/>
        <v>-17.853566860946405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6.117957865930034</v>
      </c>
      <c r="I45" s="97">
        <v>3.9864844320734658</v>
      </c>
      <c r="J45" s="98">
        <v>0.89323579514053575</v>
      </c>
      <c r="K45" s="99">
        <v>186</v>
      </c>
      <c r="M45" s="100">
        <f t="shared" si="0"/>
        <v>0.65160377358490551</v>
      </c>
      <c r="N45" s="89">
        <f t="shared" si="1"/>
        <v>3.9864844320734658</v>
      </c>
      <c r="O45" s="100"/>
      <c r="V45" s="109">
        <f t="shared" si="2"/>
        <v>481.97941562543411</v>
      </c>
      <c r="W45" s="109">
        <f t="shared" si="3"/>
        <v>151.65952181598695</v>
      </c>
      <c r="X45" s="109">
        <f t="shared" si="4"/>
        <v>84.049277700655665</v>
      </c>
      <c r="Y45" s="109">
        <f t="shared" si="5"/>
        <v>67.356331500278671</v>
      </c>
      <c r="Z45" s="109">
        <f t="shared" si="6"/>
        <v>32.583415020482747</v>
      </c>
      <c r="AA45" s="109">
        <f t="shared" si="7"/>
        <v>9.0684712415906112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0</v>
      </c>
      <c r="I46" s="97">
        <v>-0.15152698566423631</v>
      </c>
      <c r="J46" s="98">
        <v>1.0040581265059096</v>
      </c>
      <c r="K46" s="99">
        <v>286</v>
      </c>
      <c r="M46" s="100">
        <f t="shared" si="0"/>
        <v>0.66242642815260377</v>
      </c>
      <c r="N46" s="89">
        <f t="shared" si="1"/>
        <v>-0.15152698566423631</v>
      </c>
      <c r="O46" s="100"/>
      <c r="V46" s="109">
        <f t="shared" si="2"/>
        <v>142.09403286419052</v>
      </c>
      <c r="W46" s="109">
        <f t="shared" si="3"/>
        <v>55.45983815792507</v>
      </c>
      <c r="X46" s="109">
        <f t="shared" si="4"/>
        <v>37.727454603077163</v>
      </c>
      <c r="Y46" s="109">
        <f t="shared" si="5"/>
        <v>33.349335154483086</v>
      </c>
      <c r="Z46" s="109">
        <f t="shared" si="6"/>
        <v>24.229316429382642</v>
      </c>
      <c r="AA46" s="109">
        <f t="shared" si="7"/>
        <v>18.061966972002899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13.499222395023327</v>
      </c>
      <c r="I47" s="97">
        <v>8.7458087091757388</v>
      </c>
      <c r="J47" s="98">
        <v>0.76577374661853004</v>
      </c>
      <c r="K47" s="99">
        <v>48</v>
      </c>
      <c r="M47" s="100">
        <f t="shared" si="0"/>
        <v>0.64787500000000009</v>
      </c>
      <c r="N47" s="89">
        <f t="shared" si="1"/>
        <v>8.7458087091757388</v>
      </c>
      <c r="O47" s="100"/>
      <c r="V47" s="109">
        <f t="shared" si="2"/>
        <v>142.14679286322382</v>
      </c>
      <c r="W47" s="109">
        <f t="shared" si="3"/>
        <v>28.512621249976316</v>
      </c>
      <c r="X47" s="109">
        <f t="shared" si="4"/>
        <v>5.2538523214323565</v>
      </c>
      <c r="Y47" s="109">
        <f t="shared" si="5"/>
        <v>-0.48872979007259643</v>
      </c>
      <c r="Z47" s="109">
        <f t="shared" si="6"/>
        <v>-12.451047630480069</v>
      </c>
      <c r="AA47" s="109">
        <f t="shared" si="7"/>
        <v>-20.540482166287834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0.27301876549487486</v>
      </c>
      <c r="I48" s="97">
        <v>0.60337147174367345</v>
      </c>
      <c r="J48" s="98">
        <v>0.98384078089022109</v>
      </c>
      <c r="K48" s="99">
        <v>272</v>
      </c>
      <c r="M48" s="100">
        <f t="shared" si="0"/>
        <v>2.21</v>
      </c>
      <c r="N48" s="89">
        <f t="shared" si="1"/>
        <v>0.60337147174367345</v>
      </c>
      <c r="O48" s="100"/>
      <c r="V48" s="109">
        <f t="shared" si="2"/>
        <v>66.178454904073092</v>
      </c>
      <c r="W48" s="109">
        <f t="shared" si="3"/>
        <v>25.000558106803304</v>
      </c>
      <c r="X48" s="109">
        <f t="shared" si="4"/>
        <v>16.572220283997599</v>
      </c>
      <c r="Y48" s="109">
        <f t="shared" si="5"/>
        <v>14.491266551680066</v>
      </c>
      <c r="Z48" s="109">
        <f t="shared" si="6"/>
        <v>10.156451746456346</v>
      </c>
      <c r="AA48" s="109">
        <f t="shared" si="7"/>
        <v>7.2250632764679006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-0.66459956077633953</v>
      </c>
      <c r="I49" s="97">
        <v>-0.142888905566913</v>
      </c>
      <c r="J49" s="98">
        <v>1.0038267853909957</v>
      </c>
      <c r="K49" s="99">
        <v>285</v>
      </c>
      <c r="M49" s="100">
        <f t="shared" si="0"/>
        <v>0.215</v>
      </c>
      <c r="N49" s="89">
        <f t="shared" si="1"/>
        <v>-0.142888905566913</v>
      </c>
      <c r="O49" s="100"/>
      <c r="V49" s="109">
        <f t="shared" si="2"/>
        <v>855.37804678924181</v>
      </c>
      <c r="W49" s="109">
        <f t="shared" si="3"/>
        <v>333.73709582871561</v>
      </c>
      <c r="X49" s="109">
        <f t="shared" si="4"/>
        <v>226.96704444531321</v>
      </c>
      <c r="Y49" s="109">
        <f t="shared" si="5"/>
        <v>200.60555519356137</v>
      </c>
      <c r="Z49" s="109">
        <f t="shared" si="6"/>
        <v>145.6921892106588</v>
      </c>
      <c r="AA49" s="109">
        <f t="shared" si="7"/>
        <v>108.55740603686442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4.5252221443147382</v>
      </c>
      <c r="I50" s="97">
        <v>2.7830116187535641</v>
      </c>
      <c r="J50" s="98">
        <v>0.92546665422788765</v>
      </c>
      <c r="K50" s="99">
        <v>225</v>
      </c>
      <c r="M50" s="100">
        <f t="shared" si="0"/>
        <v>0.61499999999999999</v>
      </c>
      <c r="N50" s="89">
        <f t="shared" si="1"/>
        <v>2.7830116187535641</v>
      </c>
      <c r="O50" s="100"/>
      <c r="V50" s="109">
        <f t="shared" si="2"/>
        <v>134.96536416609945</v>
      </c>
      <c r="W50" s="109">
        <f t="shared" si="3"/>
        <v>45.689530653749863</v>
      </c>
      <c r="X50" s="109">
        <f t="shared" si="4"/>
        <v>27.416453523095377</v>
      </c>
      <c r="Y50" s="109">
        <f t="shared" si="5"/>
        <v>22.904837015143947</v>
      </c>
      <c r="Z50" s="109">
        <f t="shared" si="6"/>
        <v>13.50673184325281</v>
      </c>
      <c r="AA50" s="109">
        <f t="shared" si="7"/>
        <v>7.1513283534839651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13.803887015661727</v>
      </c>
      <c r="I51" s="97">
        <v>9.4105097042751833</v>
      </c>
      <c r="J51" s="98">
        <v>0.74797202823224362</v>
      </c>
      <c r="K51" s="99">
        <v>37</v>
      </c>
      <c r="M51" s="100">
        <f t="shared" si="0"/>
        <v>0.68172897196261673</v>
      </c>
      <c r="N51" s="89">
        <f t="shared" si="1"/>
        <v>9.4105097042751833</v>
      </c>
      <c r="O51" s="100"/>
      <c r="V51" s="109">
        <f t="shared" si="2"/>
        <v>345.16961877497494</v>
      </c>
      <c r="W51" s="109">
        <f t="shared" si="3"/>
        <v>62.668895616783132</v>
      </c>
      <c r="X51" s="109">
        <f t="shared" si="4"/>
        <v>4.8463326605803747</v>
      </c>
      <c r="Y51" s="109">
        <f t="shared" si="5"/>
        <v>-9.4300384016109131</v>
      </c>
      <c r="Z51" s="109">
        <f t="shared" si="6"/>
        <v>-39.169010337490128</v>
      </c>
      <c r="AA51" s="109">
        <f t="shared" si="7"/>
        <v>-59.27978400585846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3.9749876463661979</v>
      </c>
      <c r="I52" s="97">
        <v>3.1276876480618241</v>
      </c>
      <c r="J52" s="98">
        <v>0.91623569827402895</v>
      </c>
      <c r="K52" s="99">
        <v>214</v>
      </c>
      <c r="M52" s="100">
        <f t="shared" si="0"/>
        <v>0.7868421052631579</v>
      </c>
      <c r="N52" s="89">
        <f t="shared" si="1"/>
        <v>3.1276876480618241</v>
      </c>
      <c r="O52" s="100"/>
      <c r="V52" s="109">
        <f t="shared" si="2"/>
        <v>225.8988446891957</v>
      </c>
      <c r="W52" s="109">
        <f t="shared" si="3"/>
        <v>74.967598093580918</v>
      </c>
      <c r="X52" s="109">
        <f t="shared" si="4"/>
        <v>44.074822277760752</v>
      </c>
      <c r="Y52" s="109">
        <f t="shared" si="5"/>
        <v>36.44740647085856</v>
      </c>
      <c r="Z52" s="109">
        <f t="shared" si="6"/>
        <v>20.558809597282394</v>
      </c>
      <c r="AA52" s="109">
        <f t="shared" si="7"/>
        <v>9.8142560760179709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2.3820925656073051</v>
      </c>
      <c r="I53" s="97">
        <v>1.7885545013434849</v>
      </c>
      <c r="J53" s="98">
        <v>0.95209975043488804</v>
      </c>
      <c r="K53" s="99">
        <v>248</v>
      </c>
      <c r="M53" s="100">
        <f t="shared" si="0"/>
        <v>0.75083333333333335</v>
      </c>
      <c r="N53" s="89">
        <f t="shared" si="1"/>
        <v>1.7885545013434849</v>
      </c>
      <c r="O53" s="100"/>
      <c r="V53" s="109">
        <f t="shared" si="2"/>
        <v>129.63076925200329</v>
      </c>
      <c r="W53" s="109">
        <f t="shared" si="3"/>
        <v>46.282227705581789</v>
      </c>
      <c r="X53" s="109">
        <f t="shared" si="4"/>
        <v>29.222355302434341</v>
      </c>
      <c r="Y53" s="109">
        <f t="shared" si="5"/>
        <v>25.010278627703624</v>
      </c>
      <c r="Z53" s="109">
        <f t="shared" si="6"/>
        <v>16.236142015821414</v>
      </c>
      <c r="AA53" s="109">
        <f t="shared" si="7"/>
        <v>10.302692940400629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12.063644486805016</v>
      </c>
      <c r="I54" s="97">
        <v>7.9775713541775106</v>
      </c>
      <c r="J54" s="98">
        <v>0.78634832849569125</v>
      </c>
      <c r="K54" s="99">
        <v>61</v>
      </c>
      <c r="M54" s="100">
        <f t="shared" si="0"/>
        <v>0.66129032258064513</v>
      </c>
      <c r="N54" s="89">
        <f t="shared" si="1"/>
        <v>7.9775713541775106</v>
      </c>
      <c r="O54" s="100"/>
      <c r="V54" s="109">
        <f t="shared" si="2"/>
        <v>124.01737640510042</v>
      </c>
      <c r="W54" s="109">
        <f t="shared" si="3"/>
        <v>27.470121631016372</v>
      </c>
      <c r="X54" s="109">
        <f t="shared" si="4"/>
        <v>7.708721890114008</v>
      </c>
      <c r="Y54" s="109">
        <f t="shared" si="5"/>
        <v>2.8296390375759208</v>
      </c>
      <c r="Z54" s="109">
        <f t="shared" si="6"/>
        <v>-7.3339317600990741</v>
      </c>
      <c r="AA54" s="109">
        <f t="shared" si="7"/>
        <v>-14.206976074313582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3.4354415096972177</v>
      </c>
      <c r="I55" s="97">
        <v>2.0832135599080628</v>
      </c>
      <c r="J55" s="98">
        <v>0.94420832614154826</v>
      </c>
      <c r="K55" s="99">
        <v>240</v>
      </c>
      <c r="M55" s="100">
        <f t="shared" si="0"/>
        <v>0.60638888888888887</v>
      </c>
      <c r="N55" s="89">
        <f t="shared" si="1"/>
        <v>2.0832135599080628</v>
      </c>
      <c r="O55" s="100"/>
      <c r="V55" s="109">
        <f t="shared" si="2"/>
        <v>331.11824553800255</v>
      </c>
      <c r="W55" s="109">
        <f t="shared" si="3"/>
        <v>116.44019423464178</v>
      </c>
      <c r="X55" s="109">
        <f t="shared" si="4"/>
        <v>72.499651364411804</v>
      </c>
      <c r="Y55" s="109">
        <f t="shared" si="5"/>
        <v>61.650746324268916</v>
      </c>
      <c r="Z55" s="109">
        <f t="shared" si="6"/>
        <v>39.051496058332901</v>
      </c>
      <c r="AA55" s="109">
        <f t="shared" si="7"/>
        <v>23.768909688064848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10.625201971652386</v>
      </c>
      <c r="I56" s="97">
        <v>6.2138457959217073</v>
      </c>
      <c r="J56" s="98">
        <v>0.83358362064997538</v>
      </c>
      <c r="K56" s="99">
        <v>105</v>
      </c>
      <c r="M56" s="100">
        <f t="shared" si="0"/>
        <v>0.58482142857142849</v>
      </c>
      <c r="N56" s="89">
        <f t="shared" si="1"/>
        <v>6.2138457959217073</v>
      </c>
      <c r="O56" s="100"/>
      <c r="V56" s="109">
        <f t="shared" si="2"/>
        <v>152.44855331992696</v>
      </c>
      <c r="W56" s="109">
        <f t="shared" si="3"/>
        <v>40.492780312948561</v>
      </c>
      <c r="X56" s="109">
        <f t="shared" si="4"/>
        <v>17.577547882264309</v>
      </c>
      <c r="Y56" s="109">
        <f t="shared" si="5"/>
        <v>11.919784814850599</v>
      </c>
      <c r="Z56" s="109">
        <f t="shared" si="6"/>
        <v>0.13415271347787727</v>
      </c>
      <c r="AA56" s="109">
        <f t="shared" si="7"/>
        <v>-7.8357993158122614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10.082282484734343</v>
      </c>
      <c r="I57" s="97">
        <v>6.2902240168648138</v>
      </c>
      <c r="J57" s="98">
        <v>0.83153809402958667</v>
      </c>
      <c r="K57" s="99">
        <v>97</v>
      </c>
      <c r="M57" s="100">
        <f t="shared" si="0"/>
        <v>0.62388888888888883</v>
      </c>
      <c r="N57" s="89">
        <f t="shared" si="1"/>
        <v>6.2902240168648138</v>
      </c>
      <c r="O57" s="100"/>
      <c r="V57" s="109">
        <f t="shared" si="2"/>
        <v>289.7252672962826</v>
      </c>
      <c r="W57" s="109">
        <f t="shared" si="3"/>
        <v>76.432278227490571</v>
      </c>
      <c r="X57" s="109">
        <f t="shared" si="4"/>
        <v>32.775231439540569</v>
      </c>
      <c r="Y57" s="109">
        <f t="shared" si="5"/>
        <v>21.996321485370828</v>
      </c>
      <c r="Z57" s="109">
        <f t="shared" si="6"/>
        <v>-0.45712268682212387</v>
      </c>
      <c r="AA57" s="109">
        <f t="shared" si="7"/>
        <v>-15.641108696692449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7.2317519009701039</v>
      </c>
      <c r="I58" s="97">
        <v>5.3912710421732122</v>
      </c>
      <c r="J58" s="98">
        <v>0.85561344191676747</v>
      </c>
      <c r="K58" s="99">
        <v>123</v>
      </c>
      <c r="M58" s="100">
        <f t="shared" si="0"/>
        <v>0.74549999999999994</v>
      </c>
      <c r="N58" s="89">
        <f t="shared" si="1"/>
        <v>5.3912710421732122</v>
      </c>
      <c r="O58" s="100"/>
      <c r="V58" s="109">
        <f t="shared" si="2"/>
        <v>64.411439896155855</v>
      </c>
      <c r="W58" s="109">
        <f t="shared" si="3"/>
        <v>18.326633549891053</v>
      </c>
      <c r="X58" s="109">
        <f t="shared" si="4"/>
        <v>8.8939440102287612</v>
      </c>
      <c r="Y58" s="109">
        <f t="shared" si="5"/>
        <v>6.5650161817499404</v>
      </c>
      <c r="Z58" s="109">
        <f t="shared" si="6"/>
        <v>1.7136489099056462</v>
      </c>
      <c r="AA58" s="109">
        <f t="shared" si="7"/>
        <v>-1.5670545857145586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8.3259264267556912</v>
      </c>
      <c r="I59" s="97">
        <v>5.5567232972167471</v>
      </c>
      <c r="J59" s="98">
        <v>0.85118237520801299</v>
      </c>
      <c r="K59" s="99">
        <v>118</v>
      </c>
      <c r="M59" s="100">
        <f t="shared" si="0"/>
        <v>0.66739999999999988</v>
      </c>
      <c r="N59" s="89">
        <f t="shared" si="1"/>
        <v>5.5567232972167471</v>
      </c>
      <c r="O59" s="100"/>
      <c r="V59" s="109">
        <f t="shared" si="2"/>
        <v>155.42484218770613</v>
      </c>
      <c r="W59" s="109">
        <f t="shared" si="3"/>
        <v>43.643281072712242</v>
      </c>
      <c r="X59" s="109">
        <f t="shared" si="4"/>
        <v>20.763706526295952</v>
      </c>
      <c r="Y59" s="109">
        <f t="shared" si="5"/>
        <v>15.114747378339905</v>
      </c>
      <c r="Z59" s="109">
        <f t="shared" si="6"/>
        <v>3.3474546373366145</v>
      </c>
      <c r="AA59" s="109">
        <f t="shared" si="7"/>
        <v>-4.6100955266029828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2.5935717630520605</v>
      </c>
      <c r="I60" s="97">
        <v>4.6375533191716602</v>
      </c>
      <c r="J60" s="98">
        <v>0.87579916564299609</v>
      </c>
      <c r="K60" s="99">
        <v>146</v>
      </c>
      <c r="M60" s="100">
        <f t="shared" si="0"/>
        <v>1.788095238095238</v>
      </c>
      <c r="N60" s="89">
        <f t="shared" si="1"/>
        <v>4.6375533191716602</v>
      </c>
      <c r="O60" s="100"/>
      <c r="V60" s="109">
        <f t="shared" si="2"/>
        <v>160.95759754683877</v>
      </c>
      <c r="W60" s="109">
        <f t="shared" si="3"/>
        <v>48.450657752855491</v>
      </c>
      <c r="X60" s="109">
        <f t="shared" si="4"/>
        <v>25.422611889750002</v>
      </c>
      <c r="Y60" s="109">
        <f t="shared" si="5"/>
        <v>19.736995224368577</v>
      </c>
      <c r="Z60" s="109">
        <f t="shared" si="6"/>
        <v>7.8933415596260925</v>
      </c>
      <c r="AA60" s="109">
        <f t="shared" si="7"/>
        <v>-0.11584714977961973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5.8034619545618478</v>
      </c>
      <c r="I61" s="97">
        <v>4.4159069599711511</v>
      </c>
      <c r="J61" s="98">
        <v>0.8817351971773596</v>
      </c>
      <c r="K61" s="99">
        <v>160</v>
      </c>
      <c r="M61" s="100">
        <f t="shared" si="0"/>
        <v>0.76090909090909087</v>
      </c>
      <c r="N61" s="89">
        <f t="shared" si="1"/>
        <v>4.4159069599711511</v>
      </c>
      <c r="O61" s="100"/>
      <c r="V61" s="109">
        <f t="shared" si="2"/>
        <v>89.143056950071141</v>
      </c>
      <c r="W61" s="109">
        <f t="shared" si="3"/>
        <v>27.252882947301636</v>
      </c>
      <c r="X61" s="109">
        <f t="shared" si="4"/>
        <v>14.585133135413372</v>
      </c>
      <c r="Y61" s="109">
        <f t="shared" si="5"/>
        <v>11.457470029672043</v>
      </c>
      <c r="Z61" s="109">
        <f t="shared" si="6"/>
        <v>4.9422649455972971</v>
      </c>
      <c r="AA61" s="109">
        <f t="shared" si="7"/>
        <v>0.53640266053454611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9.4321049508922385</v>
      </c>
      <c r="I62" s="97">
        <v>6.2157571626379857</v>
      </c>
      <c r="J62" s="98">
        <v>0.83353243129977583</v>
      </c>
      <c r="K62" s="99">
        <v>102</v>
      </c>
      <c r="M62" s="100">
        <f t="shared" si="0"/>
        <v>0.65900000000000003</v>
      </c>
      <c r="N62" s="89">
        <f t="shared" si="1"/>
        <v>6.2157571626379857</v>
      </c>
      <c r="O62" s="100"/>
      <c r="V62" s="109">
        <f t="shared" si="2"/>
        <v>108.85165433201222</v>
      </c>
      <c r="W62" s="109">
        <f t="shared" si="3"/>
        <v>28.907835602346033</v>
      </c>
      <c r="X62" s="109">
        <f t="shared" si="4"/>
        <v>12.544845661018018</v>
      </c>
      <c r="Y62" s="109">
        <f t="shared" si="5"/>
        <v>8.5048290283024475</v>
      </c>
      <c r="Z62" s="109">
        <f t="shared" si="6"/>
        <v>8.9109043340640362E-2</v>
      </c>
      <c r="AA62" s="109">
        <f t="shared" si="7"/>
        <v>-5.6019632720994172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2.3524395458388629</v>
      </c>
      <c r="I63" s="97">
        <v>1.8035369851431282</v>
      </c>
      <c r="J63" s="98">
        <v>0.95169849639841952</v>
      </c>
      <c r="K63" s="99">
        <v>245</v>
      </c>
      <c r="M63" s="100">
        <f t="shared" si="0"/>
        <v>0.76666666666666661</v>
      </c>
      <c r="N63" s="89">
        <f t="shared" si="1"/>
        <v>1.8035369851431282</v>
      </c>
      <c r="O63" s="100"/>
      <c r="V63" s="109">
        <f t="shared" si="2"/>
        <v>128.49971246307985</v>
      </c>
      <c r="W63" s="109">
        <f t="shared" si="3"/>
        <v>45.843570453640424</v>
      </c>
      <c r="X63" s="109">
        <f t="shared" si="4"/>
        <v>28.925419159629996</v>
      </c>
      <c r="Y63" s="109">
        <f t="shared" si="5"/>
        <v>24.748333378383503</v>
      </c>
      <c r="Z63" s="109">
        <f t="shared" si="6"/>
        <v>16.047085961858134</v>
      </c>
      <c r="AA63" s="109">
        <f t="shared" si="7"/>
        <v>10.162927699645399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13.236549792565759</v>
      </c>
      <c r="I64" s="97">
        <v>8.7897845514416399</v>
      </c>
      <c r="J64" s="98">
        <v>0.76459600570105146</v>
      </c>
      <c r="K64" s="99">
        <v>46</v>
      </c>
      <c r="M64" s="100">
        <f t="shared" si="0"/>
        <v>0.66405405405405404</v>
      </c>
      <c r="N64" s="89">
        <f t="shared" si="1"/>
        <v>8.7897845514416399</v>
      </c>
      <c r="O64" s="100"/>
      <c r="V64" s="109">
        <f t="shared" si="2"/>
        <v>130.62674166849476</v>
      </c>
      <c r="W64" s="109">
        <f t="shared" si="3"/>
        <v>26.041012883742862</v>
      </c>
      <c r="X64" s="109">
        <f t="shared" si="4"/>
        <v>4.63428932080779</v>
      </c>
      <c r="Y64" s="109">
        <f t="shared" si="5"/>
        <v>-0.65102342193065887</v>
      </c>
      <c r="Z64" s="109">
        <f t="shared" si="6"/>
        <v>-11.660807816293266</v>
      </c>
      <c r="AA64" s="109">
        <f t="shared" si="7"/>
        <v>-19.106098210660559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7.740547685554664</v>
      </c>
      <c r="I65" s="97">
        <v>4.7252525189545063</v>
      </c>
      <c r="J65" s="98">
        <v>0.87345044573923947</v>
      </c>
      <c r="K65" s="99">
        <v>144</v>
      </c>
      <c r="M65" s="100">
        <f t="shared" si="0"/>
        <v>0.61045454545454547</v>
      </c>
      <c r="N65" s="89">
        <f t="shared" si="1"/>
        <v>4.7252525189545063</v>
      </c>
      <c r="O65" s="100"/>
      <c r="V65" s="109">
        <f t="shared" si="2"/>
        <v>82.524425341042871</v>
      </c>
      <c r="W65" s="109">
        <f t="shared" si="3"/>
        <v>24.685981990903098</v>
      </c>
      <c r="X65" s="109">
        <f t="shared" si="4"/>
        <v>12.847544925984584</v>
      </c>
      <c r="Y65" s="109">
        <f t="shared" si="5"/>
        <v>9.9246388544707553</v>
      </c>
      <c r="Z65" s="109">
        <f t="shared" si="6"/>
        <v>3.8359611888862775</v>
      </c>
      <c r="AA65" s="109">
        <f t="shared" si="7"/>
        <v>-0.28146488543233811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16.985765065385177</v>
      </c>
      <c r="I66" s="97">
        <v>11.859048001393584</v>
      </c>
      <c r="J66" s="98">
        <v>0.68239639415813202</v>
      </c>
      <c r="K66" s="99">
        <v>15</v>
      </c>
      <c r="M66" s="100">
        <f t="shared" si="0"/>
        <v>0.69817567567567573</v>
      </c>
      <c r="N66" s="89">
        <f t="shared" si="1"/>
        <v>11.859048001393584</v>
      </c>
      <c r="O66" s="100"/>
      <c r="V66" s="109">
        <f t="shared" si="2"/>
        <v>172.82047372092993</v>
      </c>
      <c r="W66" s="109">
        <f t="shared" si="3"/>
        <v>17.785090937176964</v>
      </c>
      <c r="X66" s="109">
        <f t="shared" si="4"/>
        <v>-13.947724049044062</v>
      </c>
      <c r="Y66" s="109">
        <f t="shared" si="5"/>
        <v>-21.782545240458557</v>
      </c>
      <c r="Z66" s="109">
        <f t="shared" si="6"/>
        <v>-38.103186285658737</v>
      </c>
      <c r="AA66" s="109">
        <f t="shared" si="7"/>
        <v>-49.139906683740641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14.954936915366901</v>
      </c>
      <c r="I67" s="97">
        <v>9.4523998326833727</v>
      </c>
      <c r="J67" s="98">
        <v>0.74685014595045707</v>
      </c>
      <c r="K67" s="99">
        <v>36</v>
      </c>
      <c r="M67" s="100">
        <f t="shared" si="0"/>
        <v>0.63205882352941167</v>
      </c>
      <c r="N67" s="89">
        <f t="shared" si="1"/>
        <v>9.4523998326833727</v>
      </c>
      <c r="O67" s="100"/>
      <c r="V67" s="109">
        <f t="shared" si="2"/>
        <v>218.06043505985303</v>
      </c>
      <c r="W67" s="109">
        <f t="shared" si="3"/>
        <v>39.322900984967298</v>
      </c>
      <c r="X67" s="109">
        <f t="shared" si="4"/>
        <v>2.7387032486160474</v>
      </c>
      <c r="Y67" s="109">
        <f t="shared" si="5"/>
        <v>-6.2939226882925805</v>
      </c>
      <c r="Z67" s="109">
        <f t="shared" si="6"/>
        <v>-25.109699335932451</v>
      </c>
      <c r="AA67" s="109">
        <f t="shared" si="7"/>
        <v>-37.833737892851332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17.214884330735899</v>
      </c>
      <c r="I68" s="97">
        <v>11.421413642507471</v>
      </c>
      <c r="J68" s="98">
        <v>0.69411691762731687</v>
      </c>
      <c r="K68" s="99">
        <v>19</v>
      </c>
      <c r="M68" s="100">
        <f t="shared" si="0"/>
        <v>0.66346153846153844</v>
      </c>
      <c r="N68" s="89">
        <f t="shared" si="1"/>
        <v>11.421413642507471</v>
      </c>
      <c r="O68" s="100"/>
      <c r="V68" s="109">
        <f t="shared" si="2"/>
        <v>64.130214459445313</v>
      </c>
      <c r="W68" s="109">
        <f t="shared" si="3"/>
        <v>7.5711235044834861</v>
      </c>
      <c r="X68" s="109">
        <f t="shared" si="4"/>
        <v>-4.0054542859300213</v>
      </c>
      <c r="Y68" s="109">
        <f t="shared" si="5"/>
        <v>-6.8637073919268863</v>
      </c>
      <c r="Z68" s="109">
        <f t="shared" si="6"/>
        <v>-12.81770708376688</v>
      </c>
      <c r="AA68" s="109">
        <f t="shared" si="7"/>
        <v>-16.844058111714375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17.683498578874204</v>
      </c>
      <c r="I69" s="97">
        <v>11.265043539134677</v>
      </c>
      <c r="J69" s="98">
        <v>0.69830475029914929</v>
      </c>
      <c r="K69" s="99">
        <v>21</v>
      </c>
      <c r="M69" s="100">
        <f t="shared" si="0"/>
        <v>0.63703703703703696</v>
      </c>
      <c r="N69" s="89">
        <f t="shared" si="1"/>
        <v>11.265043539134677</v>
      </c>
      <c r="O69" s="100"/>
      <c r="V69" s="109">
        <f t="shared" si="2"/>
        <v>135.85713654952019</v>
      </c>
      <c r="W69" s="109">
        <f t="shared" si="3"/>
        <v>16.757669440628849</v>
      </c>
      <c r="X69" s="109">
        <f t="shared" si="4"/>
        <v>-7.6197422628369935</v>
      </c>
      <c r="Y69" s="109">
        <f t="shared" si="5"/>
        <v>-13.638516893738233</v>
      </c>
      <c r="Z69" s="109">
        <f t="shared" si="6"/>
        <v>-26.176168728158974</v>
      </c>
      <c r="AA69" s="109">
        <f t="shared" si="7"/>
        <v>-34.654668890117719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15.954017523995818</v>
      </c>
      <c r="I70" s="97">
        <v>10.645887979226353</v>
      </c>
      <c r="J70" s="98">
        <v>0.71488669164729268</v>
      </c>
      <c r="K70" s="99">
        <v>24</v>
      </c>
      <c r="M70" s="100">
        <f t="shared" ref="M70:M133" si="8">IF(ISERROR(I70/H70),$O$3,(I70/H70))</f>
        <v>0.66728571428571437</v>
      </c>
      <c r="N70" s="89">
        <f t="shared" ref="N70:N133" si="9">I70</f>
        <v>10.645887979226353</v>
      </c>
      <c r="O70" s="100"/>
      <c r="V70" s="109">
        <f t="shared" ref="V70:V133" si="10">(((($O$5-N70))/M70)*G70)+((((($O$5-N70)/$T$2))*$T$3/M70)*G70)</f>
        <v>95.389361057198371</v>
      </c>
      <c r="W70" s="109">
        <f t="shared" ref="W70:W133" si="11">(((($P$5-N70))/M70)*G70)+((((($P$5-N70)/$T$2))*$T$3/M70)*G70)</f>
        <v>13.705720530209078</v>
      </c>
      <c r="X70" s="109">
        <f t="shared" ref="X70:X133" si="12">(((($Q$5-N70))/M70)*G70)+((((($Q$5-N70)/$T$2))*$T$3/M70)*G70)</f>
        <v>-3.013378076199968</v>
      </c>
      <c r="Y70" s="109">
        <f t="shared" ref="Y70:Y133" si="13">(((($R$5-N70))/M70)*G70)+((((($R$5-N70)/$T$2))*$T$3/M70)*G70)</f>
        <v>-7.1413178168035305</v>
      </c>
      <c r="Z70" s="109">
        <f t="shared" ref="Z70:Z133" si="14">(((($S$5-N70))/M70)*G70)+((((($S$5-N70)/$T$2))*$T$3/M70)*G70)</f>
        <v>-15.740189586389441</v>
      </c>
      <c r="AA70" s="109">
        <f t="shared" ref="AA70:AA133" si="15">(((($T$5-N70))/M70)*G70)+((((($T$5-N70)/$T$2))*$T$3/M70)*G70)</f>
        <v>-21.555117026864583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11.54205149571853</v>
      </c>
      <c r="I71" s="97">
        <v>6.8185213647348526</v>
      </c>
      <c r="J71" s="98">
        <v>0.81738947580825028</v>
      </c>
      <c r="K71" s="99">
        <v>82</v>
      </c>
      <c r="M71" s="100">
        <f t="shared" si="8"/>
        <v>0.59075471698113213</v>
      </c>
      <c r="N71" s="89">
        <f t="shared" si="9"/>
        <v>6.8185213647348526</v>
      </c>
      <c r="O71" s="100"/>
      <c r="V71" s="109">
        <f t="shared" si="10"/>
        <v>257.86433585657988</v>
      </c>
      <c r="W71" s="109">
        <f t="shared" si="11"/>
        <v>64.741069999257519</v>
      </c>
      <c r="X71" s="109">
        <f t="shared" si="12"/>
        <v>25.212384644036721</v>
      </c>
      <c r="Y71" s="109">
        <f t="shared" si="13"/>
        <v>15.452765718822642</v>
      </c>
      <c r="Z71" s="109">
        <f t="shared" si="14"/>
        <v>-4.8774030654894061</v>
      </c>
      <c r="AA71" s="109">
        <f t="shared" si="15"/>
        <v>-18.625538809474357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11.953617287601704</v>
      </c>
      <c r="I72" s="97">
        <v>8.8420544845562912</v>
      </c>
      <c r="J72" s="98">
        <v>0.7631961362315649</v>
      </c>
      <c r="K72" s="99">
        <v>43</v>
      </c>
      <c r="M72" s="100">
        <f t="shared" si="8"/>
        <v>0.73969696969696974</v>
      </c>
      <c r="N72" s="89">
        <f t="shared" si="9"/>
        <v>8.8420544845562912</v>
      </c>
      <c r="O72" s="100"/>
      <c r="V72" s="109">
        <f t="shared" si="10"/>
        <v>115.60416771319684</v>
      </c>
      <c r="W72" s="109">
        <f t="shared" si="11"/>
        <v>22.876425328208537</v>
      </c>
      <c r="X72" s="109">
        <f t="shared" si="12"/>
        <v>3.8968076412119741</v>
      </c>
      <c r="Y72" s="109">
        <f t="shared" si="13"/>
        <v>-0.78925348899645642</v>
      </c>
      <c r="Z72" s="109">
        <f t="shared" si="14"/>
        <v>-10.550742584089559</v>
      </c>
      <c r="AA72" s="109">
        <f t="shared" si="15"/>
        <v>-17.151881933524137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22.87103027126193</v>
      </c>
      <c r="I73" s="97">
        <v>15.178859543310164</v>
      </c>
      <c r="J73" s="98">
        <v>0.59348671807753473</v>
      </c>
      <c r="K73" s="99">
        <v>8</v>
      </c>
      <c r="M73" s="100">
        <f t="shared" si="8"/>
        <v>0.66367187500000002</v>
      </c>
      <c r="N73" s="89">
        <f t="shared" si="9"/>
        <v>15.178859543310164</v>
      </c>
      <c r="O73" s="100"/>
      <c r="V73" s="109">
        <f t="shared" si="10"/>
        <v>203.12267469671505</v>
      </c>
      <c r="W73" s="109">
        <f t="shared" si="11"/>
        <v>-6.3945633897254055</v>
      </c>
      <c r="X73" s="109">
        <f t="shared" si="12"/>
        <v>-49.278785257288511</v>
      </c>
      <c r="Y73" s="109">
        <f t="shared" si="13"/>
        <v>-59.866885002337845</v>
      </c>
      <c r="Z73" s="109">
        <f t="shared" si="14"/>
        <v>-81.922854253951058</v>
      </c>
      <c r="AA73" s="109">
        <f t="shared" si="15"/>
        <v>-96.83805060344352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6.9980874904478476</v>
      </c>
      <c r="I74" s="97">
        <v>4.4449519043494581</v>
      </c>
      <c r="J74" s="98">
        <v>0.88095732874601995</v>
      </c>
      <c r="K74" s="99">
        <v>157</v>
      </c>
      <c r="M74" s="100">
        <f t="shared" si="8"/>
        <v>0.63516666666666666</v>
      </c>
      <c r="N74" s="89">
        <f t="shared" si="9"/>
        <v>4.4449519043494581</v>
      </c>
      <c r="O74" s="100"/>
      <c r="V74" s="109">
        <f t="shared" si="10"/>
        <v>241.3157325270507</v>
      </c>
      <c r="W74" s="109">
        <f t="shared" si="11"/>
        <v>73.627293629212645</v>
      </c>
      <c r="X74" s="109">
        <f t="shared" si="12"/>
        <v>39.304637011558476</v>
      </c>
      <c r="Y74" s="109">
        <f t="shared" si="13"/>
        <v>30.830384805115205</v>
      </c>
      <c r="Z74" s="109">
        <f t="shared" si="14"/>
        <v>13.177751131814125</v>
      </c>
      <c r="AA74" s="109">
        <f t="shared" si="15"/>
        <v>1.2402799502340969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19.798975580188774</v>
      </c>
      <c r="I75" s="97">
        <v>11.511090844736025</v>
      </c>
      <c r="J75" s="98">
        <v>0.69171522376569727</v>
      </c>
      <c r="K75" s="99">
        <v>18</v>
      </c>
      <c r="M75" s="100">
        <f t="shared" si="8"/>
        <v>0.58139830508474577</v>
      </c>
      <c r="N75" s="89">
        <f t="shared" si="9"/>
        <v>11.511090844736025</v>
      </c>
      <c r="O75" s="100"/>
      <c r="V75" s="109">
        <f t="shared" si="10"/>
        <v>287.78584909511801</v>
      </c>
      <c r="W75" s="109">
        <f t="shared" si="11"/>
        <v>33.094344491254454</v>
      </c>
      <c r="X75" s="109">
        <f t="shared" si="12"/>
        <v>-19.036196608706828</v>
      </c>
      <c r="Y75" s="109">
        <f t="shared" si="13"/>
        <v>-31.907209416969504</v>
      </c>
      <c r="Z75" s="109">
        <f t="shared" si="14"/>
        <v>-58.718693023260279</v>
      </c>
      <c r="AA75" s="109">
        <f t="shared" si="15"/>
        <v>-76.849772997438976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15.105489210498407</v>
      </c>
      <c r="I76" s="97">
        <v>9.5241289588537015</v>
      </c>
      <c r="J76" s="98">
        <v>0.74492912926236332</v>
      </c>
      <c r="K76" s="99">
        <v>34</v>
      </c>
      <c r="M76" s="100">
        <f t="shared" si="8"/>
        <v>0.63050781249999999</v>
      </c>
      <c r="N76" s="89">
        <f t="shared" si="9"/>
        <v>9.5241289588537015</v>
      </c>
      <c r="O76" s="100"/>
      <c r="V76" s="109">
        <f t="shared" si="10"/>
        <v>406.32751727698508</v>
      </c>
      <c r="W76" s="109">
        <f t="shared" si="11"/>
        <v>72.414280428172148</v>
      </c>
      <c r="X76" s="109">
        <f t="shared" si="12"/>
        <v>4.0685468535781304</v>
      </c>
      <c r="Y76" s="109">
        <f t="shared" si="13"/>
        <v>-12.805991443308294</v>
      </c>
      <c r="Z76" s="109">
        <f t="shared" si="14"/>
        <v>-47.95718068152064</v>
      </c>
      <c r="AA76" s="109">
        <f t="shared" si="15"/>
        <v>-71.72792879170656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9.6765246468861115</v>
      </c>
      <c r="I77" s="97">
        <v>6.7574397117421343</v>
      </c>
      <c r="J77" s="98">
        <v>0.81902533673393252</v>
      </c>
      <c r="K77" s="99">
        <v>86</v>
      </c>
      <c r="M77" s="100">
        <f t="shared" si="8"/>
        <v>0.69833333333333336</v>
      </c>
      <c r="N77" s="89">
        <f t="shared" si="9"/>
        <v>6.7574397117421343</v>
      </c>
      <c r="O77" s="100"/>
      <c r="V77" s="109">
        <f t="shared" si="10"/>
        <v>132.81755970414494</v>
      </c>
      <c r="W77" s="109">
        <f t="shared" si="11"/>
        <v>33.544703437440191</v>
      </c>
      <c r="X77" s="109">
        <f t="shared" si="12"/>
        <v>13.225424544446847</v>
      </c>
      <c r="Y77" s="109">
        <f t="shared" si="13"/>
        <v>8.2086015196313031</v>
      </c>
      <c r="Z77" s="109">
        <f t="shared" si="14"/>
        <v>-2.2418945127520216</v>
      </c>
      <c r="AA77" s="109">
        <f t="shared" si="15"/>
        <v>-9.3089700284285115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33.470679679864446</v>
      </c>
      <c r="I78" s="97">
        <v>22.431478070816471</v>
      </c>
      <c r="J78" s="98">
        <v>0.39925040198699713</v>
      </c>
      <c r="K78" s="99">
        <v>2</v>
      </c>
      <c r="M78" s="100">
        <f t="shared" si="8"/>
        <v>0.67018292682926828</v>
      </c>
      <c r="N78" s="89">
        <f t="shared" si="9"/>
        <v>22.431478070816471</v>
      </c>
      <c r="O78" s="100"/>
      <c r="V78" s="109">
        <f t="shared" si="10"/>
        <v>59.234932547490672</v>
      </c>
      <c r="W78" s="109">
        <f t="shared" si="11"/>
        <v>-31.589960286859288</v>
      </c>
      <c r="X78" s="109">
        <f t="shared" si="12"/>
        <v>-50.180100606478092</v>
      </c>
      <c r="Y78" s="109">
        <f t="shared" si="13"/>
        <v>-54.769999907588385</v>
      </c>
      <c r="Z78" s="109">
        <f t="shared" si="14"/>
        <v>-64.331175216748463</v>
      </c>
      <c r="AA78" s="109">
        <f t="shared" si="15"/>
        <v>-70.796853756702504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7.0962230835223163</v>
      </c>
      <c r="I79" s="97">
        <v>4.450078844219389</v>
      </c>
      <c r="J79" s="98">
        <v>0.88082002138463356</v>
      </c>
      <c r="K79" s="99">
        <v>156</v>
      </c>
      <c r="M79" s="100">
        <f t="shared" si="8"/>
        <v>0.62710526315789472</v>
      </c>
      <c r="N79" s="89">
        <f t="shared" si="9"/>
        <v>4.450078844219389</v>
      </c>
      <c r="O79" s="100"/>
      <c r="V79" s="109">
        <f t="shared" si="10"/>
        <v>152.63342449853997</v>
      </c>
      <c r="W79" s="109">
        <f t="shared" si="11"/>
        <v>46.553102731457876</v>
      </c>
      <c r="X79" s="109">
        <f t="shared" si="12"/>
        <v>24.840464210682885</v>
      </c>
      <c r="Y79" s="109">
        <f t="shared" si="13"/>
        <v>19.479621169245892</v>
      </c>
      <c r="Z79" s="109">
        <f t="shared" si="14"/>
        <v>8.3125003324834861</v>
      </c>
      <c r="AA79" s="109">
        <f t="shared" si="15"/>
        <v>0.76081225934939223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11.148383125018118</v>
      </c>
      <c r="I80" s="97">
        <v>6.7618539905855846</v>
      </c>
      <c r="J80" s="98">
        <v>0.81890711553458262</v>
      </c>
      <c r="K80" s="99">
        <v>85</v>
      </c>
      <c r="M80" s="100">
        <f t="shared" si="8"/>
        <v>0.60653225806451605</v>
      </c>
      <c r="N80" s="89">
        <f t="shared" si="9"/>
        <v>6.7618539905855846</v>
      </c>
      <c r="O80" s="100"/>
      <c r="V80" s="109">
        <f t="shared" si="10"/>
        <v>304.74537317412023</v>
      </c>
      <c r="W80" s="109">
        <f t="shared" si="11"/>
        <v>76.934297962332238</v>
      </c>
      <c r="X80" s="109">
        <f t="shared" si="12"/>
        <v>30.305673117440822</v>
      </c>
      <c r="Y80" s="109">
        <f t="shared" si="13"/>
        <v>18.793081555050179</v>
      </c>
      <c r="Z80" s="109">
        <f t="shared" si="14"/>
        <v>-5.1886877539512479</v>
      </c>
      <c r="AA80" s="109">
        <f t="shared" si="15"/>
        <v>-21.406193045668417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9.1847153825092551</v>
      </c>
      <c r="I81" s="97">
        <v>6.2851220960542991</v>
      </c>
      <c r="J81" s="98">
        <v>0.83167473134195347</v>
      </c>
      <c r="K81" s="99">
        <v>98</v>
      </c>
      <c r="M81" s="100">
        <f t="shared" si="8"/>
        <v>0.68430232558139537</v>
      </c>
      <c r="N81" s="89">
        <f t="shared" si="9"/>
        <v>6.2851220960542991</v>
      </c>
      <c r="O81" s="100"/>
      <c r="V81" s="109">
        <f t="shared" si="10"/>
        <v>230.93237312142642</v>
      </c>
      <c r="W81" s="109">
        <f t="shared" si="11"/>
        <v>60.950085425306185</v>
      </c>
      <c r="X81" s="109">
        <f t="shared" si="12"/>
        <v>26.15792127836896</v>
      </c>
      <c r="Y81" s="109">
        <f t="shared" si="13"/>
        <v>17.567747823163081</v>
      </c>
      <c r="Z81" s="109">
        <f t="shared" si="14"/>
        <v>-0.32636029407796729</v>
      </c>
      <c r="AA81" s="109">
        <f t="shared" si="15"/>
        <v>-12.427126894855485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28.348568254128573</v>
      </c>
      <c r="I82" s="97">
        <v>18.790550982273619</v>
      </c>
      <c r="J82" s="98">
        <v>0.49676004793772238</v>
      </c>
      <c r="K82" s="99">
        <v>5</v>
      </c>
      <c r="M82" s="100">
        <f t="shared" si="8"/>
        <v>0.66283950617283949</v>
      </c>
      <c r="N82" s="89">
        <f t="shared" si="9"/>
        <v>18.790550982273619</v>
      </c>
      <c r="O82" s="100"/>
      <c r="V82" s="109">
        <f t="shared" si="10"/>
        <v>86.909797805681464</v>
      </c>
      <c r="W82" s="109">
        <f t="shared" si="11"/>
        <v>-20.191426932359278</v>
      </c>
      <c r="X82" s="109">
        <f t="shared" si="12"/>
        <v>-42.113025011363</v>
      </c>
      <c r="Y82" s="109">
        <f t="shared" si="13"/>
        <v>-47.52546009642014</v>
      </c>
      <c r="Z82" s="109">
        <f t="shared" si="14"/>
        <v>-58.80005182551578</v>
      </c>
      <c r="AA82" s="109">
        <f t="shared" si="15"/>
        <v>-66.424416344772865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2.762148034031219</v>
      </c>
      <c r="I83" s="97">
        <v>1.8475701294297708</v>
      </c>
      <c r="J83" s="98">
        <v>0.95051922084439944</v>
      </c>
      <c r="K83" s="99">
        <v>244</v>
      </c>
      <c r="M83" s="100">
        <f t="shared" si="8"/>
        <v>0.66888888888888887</v>
      </c>
      <c r="N83" s="89">
        <f t="shared" si="9"/>
        <v>1.8475701294297708</v>
      </c>
      <c r="O83" s="100"/>
      <c r="V83" s="109">
        <f t="shared" si="10"/>
        <v>187.92261871980813</v>
      </c>
      <c r="W83" s="109">
        <f t="shared" si="11"/>
        <v>66.893321816250605</v>
      </c>
      <c r="X83" s="109">
        <f t="shared" si="12"/>
        <v>42.120910398981003</v>
      </c>
      <c r="Y83" s="109">
        <f t="shared" si="13"/>
        <v>36.004610473533532</v>
      </c>
      <c r="Z83" s="109">
        <f t="shared" si="14"/>
        <v>23.263804631353093</v>
      </c>
      <c r="AA83" s="109">
        <f t="shared" si="15"/>
        <v>14.647922979587429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8.8735602633903028</v>
      </c>
      <c r="I84" s="97">
        <v>7.2682525430133307</v>
      </c>
      <c r="J84" s="98">
        <v>0.80534498084845485</v>
      </c>
      <c r="K84" s="99">
        <v>71</v>
      </c>
      <c r="M84" s="100">
        <f t="shared" si="8"/>
        <v>0.8190909090909092</v>
      </c>
      <c r="N84" s="89">
        <f t="shared" si="9"/>
        <v>7.2682525430133307</v>
      </c>
      <c r="O84" s="100"/>
      <c r="V84" s="109">
        <f t="shared" si="10"/>
        <v>148.40292553952932</v>
      </c>
      <c r="W84" s="109">
        <f t="shared" si="11"/>
        <v>35.596753004136936</v>
      </c>
      <c r="X84" s="109">
        <f t="shared" si="12"/>
        <v>12.507459849926281</v>
      </c>
      <c r="Y84" s="109">
        <f t="shared" si="13"/>
        <v>6.8067212492713631</v>
      </c>
      <c r="Z84" s="109">
        <f t="shared" si="14"/>
        <v>-5.0684327741235817</v>
      </c>
      <c r="AA84" s="109">
        <f t="shared" si="15"/>
        <v>-13.098923382757619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7.4433641850346532</v>
      </c>
      <c r="I85" s="97">
        <v>5.9305004144263602</v>
      </c>
      <c r="J85" s="98">
        <v>0.84117204721262917</v>
      </c>
      <c r="K85" s="99">
        <v>108</v>
      </c>
      <c r="M85" s="100">
        <f t="shared" si="8"/>
        <v>0.79675000000000007</v>
      </c>
      <c r="N85" s="89">
        <f t="shared" si="9"/>
        <v>5.9305004144263602</v>
      </c>
      <c r="O85" s="100"/>
      <c r="V85" s="109">
        <f t="shared" si="10"/>
        <v>345.39919198472143</v>
      </c>
      <c r="W85" s="109">
        <f t="shared" si="11"/>
        <v>94.031855763590727</v>
      </c>
      <c r="X85" s="109">
        <f t="shared" si="12"/>
        <v>42.581709154088706</v>
      </c>
      <c r="Y85" s="109">
        <f t="shared" si="13"/>
        <v>29.878685513338791</v>
      </c>
      <c r="Z85" s="109">
        <f t="shared" si="14"/>
        <v>3.4171385342504559</v>
      </c>
      <c r="AA85" s="109">
        <f t="shared" si="15"/>
        <v>-14.4772992209869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0</v>
      </c>
      <c r="I86" s="97">
        <v>1.7246325798454143</v>
      </c>
      <c r="J86" s="98">
        <v>0.95381167813412182</v>
      </c>
      <c r="K86" s="99">
        <v>249</v>
      </c>
      <c r="M86" s="100">
        <f t="shared" si="8"/>
        <v>0.66242642815260377</v>
      </c>
      <c r="N86" s="89">
        <f t="shared" si="9"/>
        <v>1.7246325798454143</v>
      </c>
      <c r="O86" s="100"/>
      <c r="V86" s="109">
        <f t="shared" si="10"/>
        <v>58.95955841103406</v>
      </c>
      <c r="W86" s="109">
        <f t="shared" si="11"/>
        <v>21.118441663869678</v>
      </c>
      <c r="X86" s="109">
        <f t="shared" si="12"/>
        <v>13.373079701660904</v>
      </c>
      <c r="Y86" s="109">
        <f t="shared" si="13"/>
        <v>11.460752476262243</v>
      </c>
      <c r="Z86" s="109">
        <f t="shared" si="14"/>
        <v>7.4772019338585523</v>
      </c>
      <c r="AA86" s="109">
        <f t="shared" si="15"/>
        <v>4.7833534871967709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10.458697684701249</v>
      </c>
      <c r="I87" s="97">
        <v>6.880004172588257</v>
      </c>
      <c r="J87" s="98">
        <v>0.81574287133635426</v>
      </c>
      <c r="K87" s="99">
        <v>81</v>
      </c>
      <c r="M87" s="100">
        <f t="shared" si="8"/>
        <v>0.65782608695652178</v>
      </c>
      <c r="N87" s="89">
        <f t="shared" si="9"/>
        <v>6.880004172588257</v>
      </c>
      <c r="O87" s="100"/>
      <c r="V87" s="109">
        <f t="shared" si="10"/>
        <v>332.03988249436799</v>
      </c>
      <c r="W87" s="109">
        <f t="shared" si="11"/>
        <v>82.862096787789028</v>
      </c>
      <c r="X87" s="109">
        <f t="shared" si="12"/>
        <v>31.8601098185813</v>
      </c>
      <c r="Y87" s="109">
        <f t="shared" si="13"/>
        <v>19.267736640087541</v>
      </c>
      <c r="Z87" s="109">
        <f t="shared" si="14"/>
        <v>-6.963315419991396</v>
      </c>
      <c r="AA87" s="109">
        <f t="shared" si="15"/>
        <v>-24.701882583672944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-3.6804690362770258</v>
      </c>
      <c r="I88" s="97">
        <v>-4.2141370465371946</v>
      </c>
      <c r="J88" s="98">
        <v>1.1128610931783673</v>
      </c>
      <c r="K88" s="99">
        <v>293</v>
      </c>
      <c r="M88" s="100">
        <f t="shared" si="8"/>
        <v>1.145</v>
      </c>
      <c r="N88" s="89">
        <f t="shared" si="9"/>
        <v>-4.2141370465371946</v>
      </c>
      <c r="O88" s="100"/>
      <c r="V88" s="109">
        <f t="shared" si="10"/>
        <v>64.307278387331095</v>
      </c>
      <c r="W88" s="109">
        <f t="shared" si="11"/>
        <v>28.932679147431685</v>
      </c>
      <c r="X88" s="109">
        <f t="shared" si="12"/>
        <v>21.692166738356768</v>
      </c>
      <c r="Y88" s="109">
        <f t="shared" si="13"/>
        <v>19.904486695349174</v>
      </c>
      <c r="Z88" s="109">
        <f t="shared" si="14"/>
        <v>16.180587505720361</v>
      </c>
      <c r="AA88" s="109">
        <f t="shared" si="15"/>
        <v>13.66232648688225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10.871582553899499</v>
      </c>
      <c r="I89" s="97">
        <v>6.9328081946217104</v>
      </c>
      <c r="J89" s="98">
        <v>0.81432869814143949</v>
      </c>
      <c r="K89" s="99">
        <v>79</v>
      </c>
      <c r="M89" s="100">
        <f t="shared" si="8"/>
        <v>0.63770000000000004</v>
      </c>
      <c r="N89" s="89">
        <f t="shared" si="9"/>
        <v>6.9328081946217104</v>
      </c>
      <c r="O89" s="100"/>
      <c r="V89" s="109">
        <f t="shared" si="10"/>
        <v>238.3620625330806</v>
      </c>
      <c r="W89" s="109">
        <f t="shared" si="11"/>
        <v>59.173719971171067</v>
      </c>
      <c r="X89" s="109">
        <f t="shared" si="12"/>
        <v>22.497250251121123</v>
      </c>
      <c r="Y89" s="109">
        <f t="shared" si="13"/>
        <v>13.441842392924697</v>
      </c>
      <c r="Z89" s="109">
        <f t="shared" si="14"/>
        <v>-5.4213910569285577</v>
      </c>
      <c r="AA89" s="109">
        <f t="shared" si="15"/>
        <v>-18.177521947449137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5.2912130203379837</v>
      </c>
      <c r="I90" s="97">
        <v>3.4537966279528742</v>
      </c>
      <c r="J90" s="98">
        <v>0.90750199655542207</v>
      </c>
      <c r="K90" s="99">
        <v>206</v>
      </c>
      <c r="M90" s="100">
        <f t="shared" si="8"/>
        <v>0.65274193548387094</v>
      </c>
      <c r="N90" s="89">
        <f t="shared" si="9"/>
        <v>3.4537966279528742</v>
      </c>
      <c r="O90" s="100"/>
      <c r="V90" s="109">
        <f t="shared" si="10"/>
        <v>330.58953149605145</v>
      </c>
      <c r="W90" s="109">
        <f t="shared" si="11"/>
        <v>107.58490876389908</v>
      </c>
      <c r="X90" s="109">
        <f t="shared" si="12"/>
        <v>61.940073970915243</v>
      </c>
      <c r="Y90" s="109">
        <f t="shared" si="13"/>
        <v>50.670379836626559</v>
      </c>
      <c r="Z90" s="109">
        <f t="shared" si="14"/>
        <v>27.194587835594643</v>
      </c>
      <c r="AA90" s="109">
        <f t="shared" si="15"/>
        <v>11.319246191761636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15.096258430190392</v>
      </c>
      <c r="I91" s="97">
        <v>10.322451810276105</v>
      </c>
      <c r="J91" s="98">
        <v>0.72354881136433957</v>
      </c>
      <c r="K91" s="99">
        <v>26</v>
      </c>
      <c r="M91" s="100">
        <f t="shared" si="8"/>
        <v>0.68377551020408167</v>
      </c>
      <c r="N91" s="89">
        <f t="shared" si="9"/>
        <v>10.322451810276105</v>
      </c>
      <c r="O91" s="100"/>
      <c r="V91" s="109">
        <f t="shared" si="10"/>
        <v>139.39834752142272</v>
      </c>
      <c r="W91" s="109">
        <f t="shared" si="11"/>
        <v>21.45806900270453</v>
      </c>
      <c r="X91" s="109">
        <f t="shared" si="12"/>
        <v>-2.6820786878268539</v>
      </c>
      <c r="Y91" s="109">
        <f t="shared" si="13"/>
        <v>-8.6422729148998751</v>
      </c>
      <c r="Z91" s="109">
        <f t="shared" si="14"/>
        <v>-21.05789647071601</v>
      </c>
      <c r="AA91" s="109">
        <f t="shared" si="15"/>
        <v>-29.453875854974399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6.6961600738806437</v>
      </c>
      <c r="I92" s="97">
        <v>3.9884003440051581</v>
      </c>
      <c r="J92" s="98">
        <v>0.89318448406245354</v>
      </c>
      <c r="K92" s="99">
        <v>185</v>
      </c>
      <c r="M92" s="100">
        <f t="shared" si="8"/>
        <v>0.59562499999999996</v>
      </c>
      <c r="N92" s="89">
        <f t="shared" si="9"/>
        <v>3.9884003440051581</v>
      </c>
      <c r="O92" s="100"/>
      <c r="V92" s="109">
        <f t="shared" si="10"/>
        <v>363.56242500781565</v>
      </c>
      <c r="W92" s="109">
        <f t="shared" si="11"/>
        <v>114.38414749390074</v>
      </c>
      <c r="X92" s="109">
        <f t="shared" si="12"/>
        <v>63.382059861019229</v>
      </c>
      <c r="Y92" s="109">
        <f t="shared" si="13"/>
        <v>50.789661828698755</v>
      </c>
      <c r="Z92" s="109">
        <f t="shared" si="14"/>
        <v>24.558557995851253</v>
      </c>
      <c r="AA92" s="109">
        <f t="shared" si="15"/>
        <v>6.8199558211937639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2.8051591079412104</v>
      </c>
      <c r="I93" s="97">
        <v>3.5373056351138659</v>
      </c>
      <c r="J93" s="98">
        <v>0.90526549647620091</v>
      </c>
      <c r="K93" s="99">
        <v>204</v>
      </c>
      <c r="M93" s="100">
        <f t="shared" si="8"/>
        <v>1.2609999999999999</v>
      </c>
      <c r="N93" s="89">
        <f t="shared" si="9"/>
        <v>3.5373056351138659</v>
      </c>
      <c r="O93" s="100"/>
      <c r="V93" s="109">
        <f t="shared" si="10"/>
        <v>155.80134988299534</v>
      </c>
      <c r="W93" s="109">
        <f t="shared" si="11"/>
        <v>50.443328453170601</v>
      </c>
      <c r="X93" s="109">
        <f t="shared" si="12"/>
        <v>28.87853117066728</v>
      </c>
      <c r="Y93" s="109">
        <f t="shared" si="13"/>
        <v>23.554190080509393</v>
      </c>
      <c r="Z93" s="109">
        <f t="shared" si="14"/>
        <v>12.463106109135618</v>
      </c>
      <c r="AA93" s="109">
        <f t="shared" si="15"/>
        <v>4.9628374392539358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4.3064624601134236</v>
      </c>
      <c r="I94" s="97">
        <v>3.0333644953423926</v>
      </c>
      <c r="J94" s="98">
        <v>0.91876181785922195</v>
      </c>
      <c r="K94" s="99">
        <v>215</v>
      </c>
      <c r="M94" s="100">
        <f t="shared" si="8"/>
        <v>0.70437499999999997</v>
      </c>
      <c r="N94" s="89">
        <f t="shared" si="9"/>
        <v>3.0333644953423926</v>
      </c>
      <c r="O94" s="100"/>
      <c r="V94" s="109">
        <f t="shared" si="10"/>
        <v>98.343328078553739</v>
      </c>
      <c r="W94" s="109">
        <f t="shared" si="11"/>
        <v>32.817227982038133</v>
      </c>
      <c r="X94" s="109">
        <f t="shared" si="12"/>
        <v>19.405272763843683</v>
      </c>
      <c r="Y94" s="109">
        <f t="shared" si="13"/>
        <v>16.093865597242178</v>
      </c>
      <c r="Z94" s="109">
        <f t="shared" si="14"/>
        <v>9.1959050184061066</v>
      </c>
      <c r="AA94" s="109">
        <f t="shared" si="15"/>
        <v>4.5312069826635364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13.000725517794343</v>
      </c>
      <c r="I95" s="97">
        <v>9.7974072187005987</v>
      </c>
      <c r="J95" s="98">
        <v>0.73761031575259706</v>
      </c>
      <c r="K95" s="99">
        <v>31</v>
      </c>
      <c r="M95" s="100">
        <f t="shared" si="8"/>
        <v>0.75360465116279074</v>
      </c>
      <c r="N95" s="89">
        <f t="shared" si="9"/>
        <v>9.7974072187005987</v>
      </c>
      <c r="O95" s="100"/>
      <c r="V95" s="109">
        <f t="shared" si="10"/>
        <v>131.38955846105466</v>
      </c>
      <c r="W95" s="109">
        <f t="shared" si="11"/>
        <v>22.344439840534825</v>
      </c>
      <c r="X95" s="109">
        <f t="shared" si="12"/>
        <v>2.4963394554735861E-2</v>
      </c>
      <c r="Y95" s="109">
        <f t="shared" si="13"/>
        <v>-5.485707723534623</v>
      </c>
      <c r="Z95" s="109">
        <f t="shared" si="14"/>
        <v>-16.964933992928415</v>
      </c>
      <c r="AA95" s="109">
        <f t="shared" si="15"/>
        <v>-24.727681201860861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18.98657943261961</v>
      </c>
      <c r="I96" s="97">
        <v>9.8026400191343832</v>
      </c>
      <c r="J96" s="98">
        <v>0.73747017328195141</v>
      </c>
      <c r="K96" s="99">
        <v>30</v>
      </c>
      <c r="M96" s="100">
        <f t="shared" si="8"/>
        <v>0.51629310344827584</v>
      </c>
      <c r="N96" s="89">
        <f t="shared" si="9"/>
        <v>9.8026400191343832</v>
      </c>
      <c r="O96" s="100"/>
      <c r="V96" s="109">
        <f t="shared" si="10"/>
        <v>177.09486734729217</v>
      </c>
      <c r="W96" s="109">
        <f t="shared" si="11"/>
        <v>30.08926962748922</v>
      </c>
      <c r="X96" s="109">
        <f t="shared" si="12"/>
        <v>0</v>
      </c>
      <c r="Y96" s="109">
        <f t="shared" si="13"/>
        <v>-7.4290304031962293</v>
      </c>
      <c r="Z96" s="109">
        <f t="shared" si="14"/>
        <v>-22.904372540845547</v>
      </c>
      <c r="AA96" s="109">
        <f t="shared" si="15"/>
        <v>-33.36946541096421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10.199655038787295</v>
      </c>
      <c r="I97" s="97">
        <v>8.9756964341328196</v>
      </c>
      <c r="J97" s="98">
        <v>0.75961699859149001</v>
      </c>
      <c r="K97" s="99">
        <v>40</v>
      </c>
      <c r="M97" s="100">
        <f t="shared" si="8"/>
        <v>0.88</v>
      </c>
      <c r="N97" s="89">
        <f t="shared" si="9"/>
        <v>8.9756964341328196</v>
      </c>
      <c r="O97" s="100"/>
      <c r="V97" s="109">
        <f t="shared" si="10"/>
        <v>96.174763117769416</v>
      </c>
      <c r="W97" s="109">
        <f t="shared" si="11"/>
        <v>18.668141260209943</v>
      </c>
      <c r="X97" s="109">
        <f t="shared" si="12"/>
        <v>2.8039994917240754</v>
      </c>
      <c r="Y97" s="109">
        <f t="shared" si="13"/>
        <v>-1.112851697346513</v>
      </c>
      <c r="Z97" s="109">
        <f t="shared" si="14"/>
        <v>-9.2720069253352673</v>
      </c>
      <c r="AA97" s="109">
        <f t="shared" si="15"/>
        <v>-14.789579101971265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6.6551247250518815</v>
      </c>
      <c r="I98" s="97">
        <v>4.4416302414996247</v>
      </c>
      <c r="J98" s="98">
        <v>0.88104628800298346</v>
      </c>
      <c r="K98" s="99">
        <v>158</v>
      </c>
      <c r="M98" s="100">
        <f t="shared" si="8"/>
        <v>0.66739999999999988</v>
      </c>
      <c r="N98" s="89">
        <f t="shared" si="9"/>
        <v>4.4416302414996247</v>
      </c>
      <c r="O98" s="100"/>
      <c r="V98" s="109">
        <f t="shared" si="10"/>
        <v>201.26715522818517</v>
      </c>
      <c r="W98" s="109">
        <f t="shared" si="11"/>
        <v>61.422284972342027</v>
      </c>
      <c r="X98" s="109">
        <f t="shared" si="12"/>
        <v>32.798681025167447</v>
      </c>
      <c r="Y98" s="109">
        <f t="shared" si="13"/>
        <v>25.731522978288936</v>
      </c>
      <c r="Z98" s="109">
        <f t="shared" si="14"/>
        <v>11.009993682994487</v>
      </c>
      <c r="AA98" s="109">
        <f t="shared" si="15"/>
        <v>1.0546615232861987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1.0545270098909463</v>
      </c>
      <c r="I99" s="97">
        <v>0.71532082170935851</v>
      </c>
      <c r="J99" s="98">
        <v>0.98084260454279604</v>
      </c>
      <c r="K99" s="99">
        <v>269</v>
      </c>
      <c r="M99" s="100">
        <f t="shared" si="8"/>
        <v>0.67833333333333334</v>
      </c>
      <c r="N99" s="89">
        <f t="shared" si="9"/>
        <v>0.71532082170935851</v>
      </c>
      <c r="O99" s="100"/>
      <c r="V99" s="109">
        <f t="shared" si="10"/>
        <v>166.95379100813233</v>
      </c>
      <c r="W99" s="109">
        <f t="shared" si="11"/>
        <v>62.753406621840476</v>
      </c>
      <c r="X99" s="109">
        <f t="shared" si="12"/>
        <v>41.425555779975575</v>
      </c>
      <c r="Y99" s="109">
        <f t="shared" si="13"/>
        <v>36.159716685154379</v>
      </c>
      <c r="Z99" s="109">
        <f t="shared" si="14"/>
        <v>25.190497660406891</v>
      </c>
      <c r="AA99" s="109">
        <f t="shared" si="15"/>
        <v>17.772639316107181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3.6635099021707109</v>
      </c>
      <c r="I100" s="97">
        <v>3.7632387828409133</v>
      </c>
      <c r="J100" s="98">
        <v>0.89921465812991197</v>
      </c>
      <c r="K100" s="99">
        <v>196</v>
      </c>
      <c r="M100" s="100">
        <f t="shared" si="8"/>
        <v>1.027222222222222</v>
      </c>
      <c r="N100" s="89">
        <f t="shared" si="9"/>
        <v>3.7632387828409133</v>
      </c>
      <c r="O100" s="100"/>
      <c r="V100" s="109">
        <f t="shared" si="10"/>
        <v>87.281195565307954</v>
      </c>
      <c r="W100" s="109">
        <f t="shared" si="11"/>
        <v>27.861603387292082</v>
      </c>
      <c r="X100" s="109">
        <f t="shared" si="12"/>
        <v>15.699535017572279</v>
      </c>
      <c r="Y100" s="109">
        <f t="shared" si="13"/>
        <v>12.696724487340774</v>
      </c>
      <c r="Z100" s="109">
        <f t="shared" si="14"/>
        <v>6.4415986084810122</v>
      </c>
      <c r="AA100" s="109">
        <f t="shared" si="15"/>
        <v>2.211613083489357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2.2517585872264241</v>
      </c>
      <c r="I101" s="97">
        <v>2.2705232421199772</v>
      </c>
      <c r="J101" s="98">
        <v>0.93919188380379837</v>
      </c>
      <c r="K101" s="99">
        <v>235</v>
      </c>
      <c r="M101" s="100">
        <f t="shared" si="8"/>
        <v>1.0083333333333331</v>
      </c>
      <c r="N101" s="89">
        <f t="shared" si="9"/>
        <v>2.2705232421199772</v>
      </c>
      <c r="O101" s="100"/>
      <c r="V101" s="109">
        <f t="shared" si="10"/>
        <v>151.09408519974676</v>
      </c>
      <c r="W101" s="109">
        <f t="shared" si="11"/>
        <v>52.610128023375268</v>
      </c>
      <c r="X101" s="109">
        <f t="shared" si="12"/>
        <v>32.452321875679445</v>
      </c>
      <c r="Y101" s="109">
        <f t="shared" si="13"/>
        <v>27.475366416575998</v>
      </c>
      <c r="Z101" s="109">
        <f t="shared" si="14"/>
        <v>17.107918128798001</v>
      </c>
      <c r="AA101" s="109">
        <f t="shared" si="15"/>
        <v>10.097003074855943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-0.32081967417126417</v>
      </c>
      <c r="I102" s="97">
        <v>-0.32081967417126417</v>
      </c>
      <c r="J102" s="98">
        <v>1.0085920459492053</v>
      </c>
      <c r="K102" s="99">
        <v>288</v>
      </c>
      <c r="M102" s="100">
        <f t="shared" si="8"/>
        <v>1</v>
      </c>
      <c r="N102" s="89">
        <f t="shared" si="9"/>
        <v>-0.32081967417126417</v>
      </c>
      <c r="O102" s="100"/>
      <c r="V102" s="109">
        <f t="shared" si="10"/>
        <v>127.59425503538907</v>
      </c>
      <c r="W102" s="109">
        <f t="shared" si="11"/>
        <v>50.150225899525104</v>
      </c>
      <c r="X102" s="109">
        <f t="shared" si="12"/>
        <v>34.298895679096098</v>
      </c>
      <c r="Y102" s="109">
        <f t="shared" si="13"/>
        <v>30.385207656868864</v>
      </c>
      <c r="Z102" s="109">
        <f t="shared" si="14"/>
        <v>22.23264159146024</v>
      </c>
      <c r="AA102" s="109">
        <f t="shared" si="15"/>
        <v>16.719525290353452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3.1259703357369366</v>
      </c>
      <c r="I103" s="97">
        <v>2.674125532662234</v>
      </c>
      <c r="J103" s="98">
        <v>0.92838279164166249</v>
      </c>
      <c r="K103" s="99">
        <v>227</v>
      </c>
      <c r="M103" s="100">
        <f t="shared" si="8"/>
        <v>0.85545454545454547</v>
      </c>
      <c r="N103" s="89">
        <f t="shared" si="9"/>
        <v>2.674125532662234</v>
      </c>
      <c r="O103" s="100"/>
      <c r="V103" s="109">
        <f t="shared" si="10"/>
        <v>154.99388045060346</v>
      </c>
      <c r="W103" s="109">
        <f t="shared" si="11"/>
        <v>52.791778569256998</v>
      </c>
      <c r="X103" s="109">
        <f t="shared" si="12"/>
        <v>31.872938418248921</v>
      </c>
      <c r="Y103" s="109">
        <f t="shared" si="13"/>
        <v>26.708083923427179</v>
      </c>
      <c r="Z103" s="109">
        <f t="shared" si="14"/>
        <v>15.949224952523707</v>
      </c>
      <c r="AA103" s="109">
        <f t="shared" si="15"/>
        <v>8.6736211367545781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-1.5258676054862013</v>
      </c>
      <c r="I104" s="97">
        <v>-1.0726849266567995</v>
      </c>
      <c r="J104" s="98">
        <v>1.0287281576563636</v>
      </c>
      <c r="K104" s="99">
        <v>290</v>
      </c>
      <c r="M104" s="100">
        <f t="shared" si="8"/>
        <v>0.70299999999999996</v>
      </c>
      <c r="N104" s="89">
        <f t="shared" si="9"/>
        <v>-1.0726849266567995</v>
      </c>
      <c r="O104" s="100"/>
      <c r="V104" s="109">
        <f t="shared" si="10"/>
        <v>194.61442558144219</v>
      </c>
      <c r="W104" s="109">
        <f t="shared" si="11"/>
        <v>78.80423949393419</v>
      </c>
      <c r="X104" s="109">
        <f t="shared" si="12"/>
        <v>55.100081496913113</v>
      </c>
      <c r="Y104" s="109">
        <f t="shared" si="13"/>
        <v>49.247532976388214</v>
      </c>
      <c r="Z104" s="109">
        <f t="shared" si="14"/>
        <v>37.056145161721368</v>
      </c>
      <c r="AA104" s="109">
        <f t="shared" si="15"/>
        <v>28.811803643369565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5.9465128474043008</v>
      </c>
      <c r="I105" s="97">
        <v>4.5926900891452558</v>
      </c>
      <c r="J105" s="98">
        <v>0.87700067217407884</v>
      </c>
      <c r="K105" s="99">
        <v>152</v>
      </c>
      <c r="M105" s="100">
        <f t="shared" si="8"/>
        <v>0.77233333333333343</v>
      </c>
      <c r="N105" s="89">
        <f t="shared" si="9"/>
        <v>4.5926900891452558</v>
      </c>
      <c r="O105" s="100"/>
      <c r="V105" s="109">
        <f t="shared" si="10"/>
        <v>116.25204995490118</v>
      </c>
      <c r="W105" s="109">
        <f t="shared" si="11"/>
        <v>35.104941033052171</v>
      </c>
      <c r="X105" s="109">
        <f t="shared" si="12"/>
        <v>18.495660313724585</v>
      </c>
      <c r="Y105" s="109">
        <f t="shared" si="13"/>
        <v>14.394834571966559</v>
      </c>
      <c r="Z105" s="109">
        <f t="shared" si="14"/>
        <v>5.8524437138969141</v>
      </c>
      <c r="AA105" s="109">
        <f t="shared" si="15"/>
        <v>7.5711098398774421E-2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1.0833182657170037</v>
      </c>
      <c r="I106" s="97">
        <v>1.2232468750387835</v>
      </c>
      <c r="J106" s="98">
        <v>0.9672395610253488</v>
      </c>
      <c r="K106" s="99">
        <v>261</v>
      </c>
      <c r="M106" s="100">
        <f t="shared" si="8"/>
        <v>1.1291666666666667</v>
      </c>
      <c r="N106" s="89">
        <f t="shared" si="9"/>
        <v>1.2232468750387835</v>
      </c>
      <c r="O106" s="100"/>
      <c r="V106" s="109">
        <f t="shared" si="10"/>
        <v>192.5518793726948</v>
      </c>
      <c r="W106" s="109">
        <f t="shared" si="11"/>
        <v>70.684893889048894</v>
      </c>
      <c r="X106" s="109">
        <f t="shared" si="12"/>
        <v>45.741023439326739</v>
      </c>
      <c r="Y106" s="109">
        <f t="shared" si="13"/>
        <v>39.582390337276365</v>
      </c>
      <c r="Z106" s="109">
        <f t="shared" si="14"/>
        <v>26.75340066003967</v>
      </c>
      <c r="AA106" s="109">
        <f t="shared" si="15"/>
        <v>18.077885300967349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5.4771257788838614</v>
      </c>
      <c r="I107" s="97">
        <v>3.3768587013657037</v>
      </c>
      <c r="J107" s="98">
        <v>0.90956251295667212</v>
      </c>
      <c r="K107" s="99">
        <v>209</v>
      </c>
      <c r="M107" s="100">
        <f t="shared" si="8"/>
        <v>0.61653846153846148</v>
      </c>
      <c r="N107" s="89">
        <f t="shared" si="9"/>
        <v>3.3768587013657037</v>
      </c>
      <c r="O107" s="100"/>
      <c r="V107" s="109">
        <f t="shared" si="10"/>
        <v>284.22978546235811</v>
      </c>
      <c r="W107" s="109">
        <f t="shared" si="11"/>
        <v>92.932242340531246</v>
      </c>
      <c r="X107" s="109">
        <f t="shared" si="12"/>
        <v>53.777247950181518</v>
      </c>
      <c r="Y107" s="109">
        <f t="shared" si="13"/>
        <v>44.109893196673703</v>
      </c>
      <c r="Z107" s="109">
        <f t="shared" si="14"/>
        <v>23.971919025481974</v>
      </c>
      <c r="AA107" s="109">
        <f t="shared" si="15"/>
        <v>10.353753556632151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6.8663958419415705</v>
      </c>
      <c r="I108" s="97">
        <v>3.9696350961224702</v>
      </c>
      <c r="J108" s="98">
        <v>0.8936870463584623</v>
      </c>
      <c r="K108" s="99">
        <v>188</v>
      </c>
      <c r="M108" s="100">
        <f t="shared" si="8"/>
        <v>0.578125</v>
      </c>
      <c r="N108" s="89">
        <f t="shared" si="9"/>
        <v>3.9696350961224702</v>
      </c>
      <c r="O108" s="100"/>
      <c r="V108" s="109">
        <f t="shared" si="10"/>
        <v>365.48658659543588</v>
      </c>
      <c r="W108" s="109">
        <f t="shared" si="11"/>
        <v>115.13039422755948</v>
      </c>
      <c r="X108" s="109">
        <f t="shared" si="12"/>
        <v>63.887209669194704</v>
      </c>
      <c r="Y108" s="109">
        <f t="shared" si="13"/>
        <v>51.235284888245687</v>
      </c>
      <c r="Z108" s="109">
        <f t="shared" si="14"/>
        <v>24.880181454996443</v>
      </c>
      <c r="AA108" s="109">
        <f t="shared" si="15"/>
        <v>7.0577254099353581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1.6678398227844167</v>
      </c>
      <c r="I109" s="97">
        <v>1.5761086325312736</v>
      </c>
      <c r="J109" s="98">
        <v>0.95778937863885838</v>
      </c>
      <c r="K109" s="99">
        <v>252</v>
      </c>
      <c r="M109" s="100">
        <f t="shared" si="8"/>
        <v>0.94499999999999995</v>
      </c>
      <c r="N109" s="89">
        <f t="shared" si="9"/>
        <v>1.5761086325312736</v>
      </c>
      <c r="O109" s="100"/>
      <c r="V109" s="109">
        <f t="shared" si="10"/>
        <v>123.31912892928554</v>
      </c>
      <c r="W109" s="109">
        <f t="shared" si="11"/>
        <v>44.499789700189694</v>
      </c>
      <c r="X109" s="109">
        <f t="shared" si="12"/>
        <v>28.366959476641512</v>
      </c>
      <c r="Y109" s="109">
        <f t="shared" si="13"/>
        <v>24.383769199704791</v>
      </c>
      <c r="Z109" s="109">
        <f t="shared" si="14"/>
        <v>16.086423652642054</v>
      </c>
      <c r="AA109" s="109">
        <f t="shared" si="15"/>
        <v>10.475401230447853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7.1061814472067342</v>
      </c>
      <c r="I110" s="97">
        <v>4.7938300042856623</v>
      </c>
      <c r="J110" s="98">
        <v>0.87161383485629318</v>
      </c>
      <c r="K110" s="99">
        <v>142</v>
      </c>
      <c r="M110" s="100">
        <f t="shared" si="8"/>
        <v>0.67459999999999987</v>
      </c>
      <c r="N110" s="89">
        <f t="shared" si="9"/>
        <v>4.7938300042856623</v>
      </c>
      <c r="O110" s="100"/>
      <c r="V110" s="109">
        <f t="shared" si="10"/>
        <v>184.48372945298235</v>
      </c>
      <c r="W110" s="109">
        <f t="shared" si="11"/>
        <v>54.913176410498821</v>
      </c>
      <c r="X110" s="109">
        <f t="shared" si="12"/>
        <v>28.392531164668213</v>
      </c>
      <c r="Y110" s="109">
        <f t="shared" si="13"/>
        <v>21.844592903526124</v>
      </c>
      <c r="Z110" s="109">
        <f t="shared" si="14"/>
        <v>8.2046453750058621</v>
      </c>
      <c r="AA110" s="109">
        <f t="shared" si="15"/>
        <v>-1.0192746107265276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0.90074497436305667</v>
      </c>
      <c r="I111" s="97">
        <v>0.48039731966029692</v>
      </c>
      <c r="J111" s="98">
        <v>0.98713421845135041</v>
      </c>
      <c r="K111" s="99">
        <v>275</v>
      </c>
      <c r="M111" s="100">
        <f t="shared" si="8"/>
        <v>0.53333333333333333</v>
      </c>
      <c r="N111" s="89">
        <f t="shared" si="9"/>
        <v>0.48039731966029692</v>
      </c>
      <c r="O111" s="100"/>
      <c r="V111" s="109">
        <f t="shared" si="10"/>
        <v>250.19202429024125</v>
      </c>
      <c r="W111" s="109">
        <f t="shared" si="11"/>
        <v>95.035653654492521</v>
      </c>
      <c r="X111" s="109">
        <f t="shared" si="12"/>
        <v>63.278074739844143</v>
      </c>
      <c r="Y111" s="109">
        <f t="shared" si="13"/>
        <v>55.437139342951525</v>
      </c>
      <c r="Z111" s="109">
        <f t="shared" si="14"/>
        <v>39.103761854832307</v>
      </c>
      <c r="AA111" s="109">
        <f t="shared" si="15"/>
        <v>28.058428525495195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8.5029308842189373</v>
      </c>
      <c r="I112" s="97">
        <v>6.3857010940484216</v>
      </c>
      <c r="J112" s="98">
        <v>0.82898107056655723</v>
      </c>
      <c r="K112" s="99">
        <v>94</v>
      </c>
      <c r="M112" s="100">
        <f t="shared" si="8"/>
        <v>0.751</v>
      </c>
      <c r="N112" s="89">
        <f t="shared" si="9"/>
        <v>6.3857010940484216</v>
      </c>
      <c r="O112" s="100"/>
      <c r="V112" s="109">
        <f t="shared" si="10"/>
        <v>342.47270148585153</v>
      </c>
      <c r="W112" s="109">
        <f t="shared" si="11"/>
        <v>89.56986296946279</v>
      </c>
      <c r="X112" s="109">
        <f t="shared" si="12"/>
        <v>37.805428038343855</v>
      </c>
      <c r="Y112" s="109">
        <f t="shared" si="13"/>
        <v>25.024806718236228</v>
      </c>
      <c r="Z112" s="109">
        <f t="shared" si="14"/>
        <v>-1.5983832441183374</v>
      </c>
      <c r="AA112" s="109">
        <f t="shared" si="15"/>
        <v>-19.602130946537322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7.7752889461542622</v>
      </c>
      <c r="I113" s="97">
        <v>5.2119250691189372</v>
      </c>
      <c r="J113" s="98">
        <v>0.86041660383402774</v>
      </c>
      <c r="K113" s="99">
        <v>127</v>
      </c>
      <c r="M113" s="100">
        <f t="shared" si="8"/>
        <v>0.67031914893617028</v>
      </c>
      <c r="N113" s="89">
        <f t="shared" si="9"/>
        <v>5.2119250691189372</v>
      </c>
      <c r="O113" s="100"/>
      <c r="V113" s="109">
        <f t="shared" si="10"/>
        <v>314.90898515168146</v>
      </c>
      <c r="W113" s="109">
        <f t="shared" si="11"/>
        <v>90.857086932496443</v>
      </c>
      <c r="X113" s="109">
        <f t="shared" si="12"/>
        <v>44.997894625293007</v>
      </c>
      <c r="Y113" s="109">
        <f t="shared" si="13"/>
        <v>33.675275693892061</v>
      </c>
      <c r="Z113" s="109">
        <f t="shared" si="14"/>
        <v>10.089236554481817</v>
      </c>
      <c r="AA113" s="109">
        <f t="shared" si="15"/>
        <v>-5.8606589526216579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12.717112850002188</v>
      </c>
      <c r="I114" s="97">
        <v>8.3745928444573234</v>
      </c>
      <c r="J114" s="98">
        <v>0.77571548031978677</v>
      </c>
      <c r="K114" s="99">
        <v>57</v>
      </c>
      <c r="M114" s="100">
        <f t="shared" si="8"/>
        <v>0.65852941176470592</v>
      </c>
      <c r="N114" s="89">
        <f t="shared" si="9"/>
        <v>8.3745928444573234</v>
      </c>
      <c r="O114" s="100"/>
      <c r="V114" s="109">
        <f t="shared" si="10"/>
        <v>191.72798496766245</v>
      </c>
      <c r="W114" s="109">
        <f t="shared" si="11"/>
        <v>40.422243730772976</v>
      </c>
      <c r="X114" s="109">
        <f t="shared" si="12"/>
        <v>9.4528159342789717</v>
      </c>
      <c r="Y114" s="109">
        <f t="shared" si="13"/>
        <v>1.80647477950556</v>
      </c>
      <c r="Z114" s="109">
        <f t="shared" si="14"/>
        <v>-14.121545305107025</v>
      </c>
      <c r="AA114" s="109">
        <f t="shared" si="15"/>
        <v>-24.892758499615805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6.3663106868128274</v>
      </c>
      <c r="I115" s="97">
        <v>4.507347966263481</v>
      </c>
      <c r="J115" s="98">
        <v>0.87928626592108683</v>
      </c>
      <c r="K115" s="99">
        <v>154</v>
      </c>
      <c r="M115" s="100">
        <f t="shared" si="8"/>
        <v>0.70799999999999985</v>
      </c>
      <c r="N115" s="89">
        <f t="shared" si="9"/>
        <v>4.507347966263481</v>
      </c>
      <c r="O115" s="100"/>
      <c r="V115" s="109">
        <f t="shared" si="10"/>
        <v>118.76187268721812</v>
      </c>
      <c r="W115" s="109">
        <f t="shared" si="11"/>
        <v>36.078324468260611</v>
      </c>
      <c r="X115" s="109">
        <f t="shared" si="12"/>
        <v>19.154563640732764</v>
      </c>
      <c r="Y115" s="109">
        <f t="shared" si="13"/>
        <v>14.97609286757505</v>
      </c>
      <c r="Z115" s="109">
        <f t="shared" si="14"/>
        <v>6.2719603876536798</v>
      </c>
      <c r="AA115" s="109">
        <f t="shared" si="15"/>
        <v>0.3858511213140714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5.5958149618285633</v>
      </c>
      <c r="I116" s="97">
        <v>3.8648428669695942</v>
      </c>
      <c r="J116" s="98">
        <v>0.89649354396596403</v>
      </c>
      <c r="K116" s="99">
        <v>192</v>
      </c>
      <c r="M116" s="100">
        <f t="shared" si="8"/>
        <v>0.69066666666666665</v>
      </c>
      <c r="N116" s="89">
        <f t="shared" si="9"/>
        <v>3.8648428669695942</v>
      </c>
      <c r="O116" s="100"/>
      <c r="V116" s="109">
        <f t="shared" si="10"/>
        <v>282.43151441405843</v>
      </c>
      <c r="W116" s="109">
        <f t="shared" si="11"/>
        <v>89.573209051498679</v>
      </c>
      <c r="X116" s="109">
        <f t="shared" si="12"/>
        <v>50.098756105731709</v>
      </c>
      <c r="Y116" s="109">
        <f t="shared" si="13"/>
        <v>40.352527143905206</v>
      </c>
      <c r="Z116" s="109">
        <f t="shared" si="14"/>
        <v>20.050250864184903</v>
      </c>
      <c r="AA116" s="109">
        <f t="shared" si="15"/>
        <v>6.3209772331236289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9.5732581776243499</v>
      </c>
      <c r="I117" s="97">
        <v>6.7970133061132882</v>
      </c>
      <c r="J117" s="98">
        <v>0.81796549480843173</v>
      </c>
      <c r="K117" s="99">
        <v>83</v>
      </c>
      <c r="M117" s="100">
        <f t="shared" si="8"/>
        <v>0.71</v>
      </c>
      <c r="N117" s="89">
        <f t="shared" si="9"/>
        <v>6.7970133061132882</v>
      </c>
      <c r="O117" s="100"/>
      <c r="V117" s="109">
        <f t="shared" si="10"/>
        <v>454.23059942930399</v>
      </c>
      <c r="W117" s="109">
        <f t="shared" si="11"/>
        <v>114.28160448582989</v>
      </c>
      <c r="X117" s="109">
        <f t="shared" si="12"/>
        <v>44.700465215578483</v>
      </c>
      <c r="Y117" s="109">
        <f t="shared" si="13"/>
        <v>27.520905674011011</v>
      </c>
      <c r="Z117" s="109">
        <f t="shared" si="14"/>
        <v>-8.265670399966611</v>
      </c>
      <c r="AA117" s="109">
        <f t="shared" si="15"/>
        <v>-32.466094454347484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7.324936140227253</v>
      </c>
      <c r="I118" s="97">
        <v>4.4737047476437946</v>
      </c>
      <c r="J118" s="98">
        <v>0.88018728323246653</v>
      </c>
      <c r="K118" s="99">
        <v>155</v>
      </c>
      <c r="M118" s="100">
        <f t="shared" si="8"/>
        <v>0.61075000000000002</v>
      </c>
      <c r="N118" s="89">
        <f t="shared" si="9"/>
        <v>4.4737047476437946</v>
      </c>
      <c r="O118" s="100"/>
      <c r="V118" s="109">
        <f t="shared" si="10"/>
        <v>159.70346615504297</v>
      </c>
      <c r="W118" s="109">
        <f t="shared" si="11"/>
        <v>48.62967118918877</v>
      </c>
      <c r="X118" s="109">
        <f t="shared" si="12"/>
        <v>25.8949630072171</v>
      </c>
      <c r="Y118" s="109">
        <f t="shared" si="13"/>
        <v>20.281771315207418</v>
      </c>
      <c r="Z118" s="109">
        <f t="shared" si="14"/>
        <v>8.5889854193942003</v>
      </c>
      <c r="AA118" s="109">
        <f t="shared" si="15"/>
        <v>0.68181999315140218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6.6921042383194367</v>
      </c>
      <c r="I119" s="97">
        <v>4.0726234364629716</v>
      </c>
      <c r="J119" s="98">
        <v>0.89092885967703828</v>
      </c>
      <c r="K119" s="99">
        <v>180</v>
      </c>
      <c r="M119" s="100">
        <f t="shared" si="8"/>
        <v>0.60857142857142865</v>
      </c>
      <c r="N119" s="89">
        <f t="shared" si="9"/>
        <v>4.0726234364629716</v>
      </c>
      <c r="O119" s="100"/>
      <c r="V119" s="109">
        <f t="shared" si="10"/>
        <v>186.45096734889066</v>
      </c>
      <c r="W119" s="109">
        <f t="shared" si="11"/>
        <v>58.337740036970736</v>
      </c>
      <c r="X119" s="109">
        <f t="shared" si="12"/>
        <v>32.115381846341819</v>
      </c>
      <c r="Y119" s="109">
        <f t="shared" si="13"/>
        <v>25.641090557339886</v>
      </c>
      <c r="Z119" s="109">
        <f t="shared" si="14"/>
        <v>12.154556331688932</v>
      </c>
      <c r="AA119" s="109">
        <f t="shared" si="15"/>
        <v>3.0343810288048116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9.107563715728018</v>
      </c>
      <c r="I120" s="97">
        <v>7.4226644283183338</v>
      </c>
      <c r="J120" s="98">
        <v>0.80120959227831445</v>
      </c>
      <c r="K120" s="99">
        <v>70</v>
      </c>
      <c r="M120" s="100">
        <f t="shared" si="8"/>
        <v>0.81499999999999995</v>
      </c>
      <c r="N120" s="89">
        <f t="shared" si="9"/>
        <v>7.4226644283183338</v>
      </c>
      <c r="O120" s="100"/>
      <c r="V120" s="109">
        <f t="shared" si="10"/>
        <v>118.28417700267265</v>
      </c>
      <c r="W120" s="109">
        <f t="shared" si="11"/>
        <v>27.90822808123097</v>
      </c>
      <c r="X120" s="109">
        <f t="shared" si="12"/>
        <v>9.4099781022022366</v>
      </c>
      <c r="Y120" s="109">
        <f t="shared" si="13"/>
        <v>4.8427664948264511</v>
      </c>
      <c r="Z120" s="109">
        <f t="shared" si="14"/>
        <v>-4.6711482966347502</v>
      </c>
      <c r="AA120" s="109">
        <f t="shared" si="15"/>
        <v>-11.104867239029698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16.874285042384521</v>
      </c>
      <c r="I121" s="97">
        <v>11.049588650935974</v>
      </c>
      <c r="J121" s="98">
        <v>0.7040749646856771</v>
      </c>
      <c r="K121" s="99">
        <v>23</v>
      </c>
      <c r="M121" s="100">
        <f t="shared" si="8"/>
        <v>0.65481818181818185</v>
      </c>
      <c r="N121" s="89">
        <f t="shared" si="9"/>
        <v>11.049588650935974</v>
      </c>
      <c r="O121" s="100"/>
      <c r="V121" s="109">
        <f t="shared" si="10"/>
        <v>142.23682717989934</v>
      </c>
      <c r="W121" s="109">
        <f t="shared" si="11"/>
        <v>18.566499366607825</v>
      </c>
      <c r="X121" s="109">
        <f t="shared" si="12"/>
        <v>-6.7464812015657083</v>
      </c>
      <c r="Y121" s="109">
        <f t="shared" si="13"/>
        <v>-12.996247465904517</v>
      </c>
      <c r="Z121" s="109">
        <f t="shared" si="14"/>
        <v>-26.015075761366923</v>
      </c>
      <c r="AA121" s="109">
        <f t="shared" si="15"/>
        <v>-34.818968170354907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8.4804557875252655</v>
      </c>
      <c r="I122" s="97">
        <v>5.5122962618914224</v>
      </c>
      <c r="J122" s="98">
        <v>0.85237219977188439</v>
      </c>
      <c r="K122" s="99">
        <v>120</v>
      </c>
      <c r="M122" s="100">
        <f t="shared" si="8"/>
        <v>0.65</v>
      </c>
      <c r="N122" s="89">
        <f t="shared" si="9"/>
        <v>5.5122962618914224</v>
      </c>
      <c r="O122" s="100"/>
      <c r="V122" s="109">
        <f t="shared" si="10"/>
        <v>131.7930763802664</v>
      </c>
      <c r="W122" s="109">
        <f t="shared" si="11"/>
        <v>37.139794466060323</v>
      </c>
      <c r="X122" s="109">
        <f t="shared" si="12"/>
        <v>17.766055201574904</v>
      </c>
      <c r="Y122" s="109">
        <f t="shared" si="13"/>
        <v>12.982685588376727</v>
      </c>
      <c r="Z122" s="109">
        <f t="shared" si="14"/>
        <v>3.0184941236023728</v>
      </c>
      <c r="AA122" s="109">
        <f t="shared" si="15"/>
        <v>-3.7197212985186128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6.9317366435095531</v>
      </c>
      <c r="I123" s="97">
        <v>4.1705948805115813</v>
      </c>
      <c r="J123" s="98">
        <v>0.88830503322016607</v>
      </c>
      <c r="K123" s="99">
        <v>173</v>
      </c>
      <c r="M123" s="100">
        <f t="shared" si="8"/>
        <v>0.60166666666666668</v>
      </c>
      <c r="N123" s="89">
        <f t="shared" si="9"/>
        <v>4.1705948805115813</v>
      </c>
      <c r="O123" s="100"/>
      <c r="V123" s="109">
        <f t="shared" si="10"/>
        <v>389.00322874441827</v>
      </c>
      <c r="W123" s="109">
        <f t="shared" si="11"/>
        <v>120.92382982007211</v>
      </c>
      <c r="X123" s="109">
        <f t="shared" si="12"/>
        <v>66.053039585372858</v>
      </c>
      <c r="Y123" s="109">
        <f t="shared" si="13"/>
        <v>52.505460200841327</v>
      </c>
      <c r="Z123" s="109">
        <f t="shared" si="14"/>
        <v>24.284627234214938</v>
      </c>
      <c r="AA123" s="109">
        <f t="shared" si="15"/>
        <v>5.2004845224782645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6.1100245423638233</v>
      </c>
      <c r="I124" s="97">
        <v>3.7199267066744452</v>
      </c>
      <c r="J124" s="98">
        <v>0.90037462236695298</v>
      </c>
      <c r="K124" s="99">
        <v>197</v>
      </c>
      <c r="M124" s="100">
        <f t="shared" si="8"/>
        <v>0.60882352941176465</v>
      </c>
      <c r="N124" s="89">
        <f t="shared" si="9"/>
        <v>3.7199267066744452</v>
      </c>
      <c r="O124" s="100"/>
      <c r="V124" s="109">
        <f t="shared" si="10"/>
        <v>166.99918783458625</v>
      </c>
      <c r="W124" s="109">
        <f t="shared" si="11"/>
        <v>53.455375657297878</v>
      </c>
      <c r="X124" s="109">
        <f t="shared" si="12"/>
        <v>30.215101598841411</v>
      </c>
      <c r="Y124" s="109">
        <f t="shared" si="13"/>
        <v>24.477085864449769</v>
      </c>
      <c r="Z124" s="109">
        <f t="shared" si="14"/>
        <v>12.524280200507157</v>
      </c>
      <c r="AA124" s="109">
        <f t="shared" si="15"/>
        <v>4.4412782081104689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2.6858826407777734</v>
      </c>
      <c r="I125" s="97">
        <v>1.4156181447864031</v>
      </c>
      <c r="J125" s="98">
        <v>0.96208756156257214</v>
      </c>
      <c r="K125" s="99">
        <v>256</v>
      </c>
      <c r="M125" s="100">
        <f t="shared" si="8"/>
        <v>0.5270588235294118</v>
      </c>
      <c r="N125" s="89">
        <f t="shared" si="9"/>
        <v>1.4156181447864031</v>
      </c>
      <c r="O125" s="100"/>
      <c r="V125" s="109">
        <f t="shared" si="10"/>
        <v>468.91483836519922</v>
      </c>
      <c r="W125" s="109">
        <f t="shared" si="11"/>
        <v>170.54718826726091</v>
      </c>
      <c r="X125" s="109">
        <f t="shared" si="12"/>
        <v>109.47696501611016</v>
      </c>
      <c r="Y125" s="109">
        <f t="shared" si="13"/>
        <v>94.398747735345992</v>
      </c>
      <c r="Z125" s="109">
        <f t="shared" si="14"/>
        <v>62.98945761516417</v>
      </c>
      <c r="AA125" s="109">
        <f t="shared" si="15"/>
        <v>41.749142850651126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11.296122499382566</v>
      </c>
      <c r="I126" s="97">
        <v>7.4913830575450753</v>
      </c>
      <c r="J126" s="98">
        <v>0.79936920134403722</v>
      </c>
      <c r="K126" s="99">
        <v>69</v>
      </c>
      <c r="M126" s="100">
        <f t="shared" si="8"/>
        <v>0.66318181818181821</v>
      </c>
      <c r="N126" s="89">
        <f t="shared" si="9"/>
        <v>7.4913830575450753</v>
      </c>
      <c r="O126" s="100"/>
      <c r="V126" s="109">
        <f t="shared" si="10"/>
        <v>142.91437751564658</v>
      </c>
      <c r="W126" s="109">
        <f t="shared" si="11"/>
        <v>33.468131862490949</v>
      </c>
      <c r="X126" s="109">
        <f t="shared" si="12"/>
        <v>11.066552288282654</v>
      </c>
      <c r="Y126" s="109">
        <f t="shared" si="13"/>
        <v>5.535609935851082</v>
      </c>
      <c r="Z126" s="109">
        <f t="shared" si="14"/>
        <v>-5.9858431478068255</v>
      </c>
      <c r="AA126" s="109">
        <f t="shared" si="15"/>
        <v>-13.777145947236239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11.022291450667383</v>
      </c>
      <c r="I127" s="97">
        <v>7.0015002395675472</v>
      </c>
      <c r="J127" s="98">
        <v>0.81248901917522864</v>
      </c>
      <c r="K127" s="99">
        <v>78</v>
      </c>
      <c r="M127" s="100">
        <f t="shared" si="8"/>
        <v>0.6352127659574468</v>
      </c>
      <c r="N127" s="89">
        <f t="shared" si="9"/>
        <v>7.0015002395675472</v>
      </c>
      <c r="O127" s="100"/>
      <c r="V127" s="109">
        <f t="shared" si="10"/>
        <v>442.72171170374423</v>
      </c>
      <c r="W127" s="109">
        <f t="shared" si="11"/>
        <v>109.15271501557685</v>
      </c>
      <c r="X127" s="109">
        <f t="shared" si="12"/>
        <v>40.877440900832894</v>
      </c>
      <c r="Y127" s="109">
        <f t="shared" si="13"/>
        <v>24.020299020539472</v>
      </c>
      <c r="Z127" s="109">
        <f t="shared" si="14"/>
        <v>-11.094651908750356</v>
      </c>
      <c r="AA127" s="109">
        <f t="shared" si="15"/>
        <v>-34.840894113673762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15.406195264587691</v>
      </c>
      <c r="I128" s="97">
        <v>9.6589622654934555</v>
      </c>
      <c r="J128" s="98">
        <v>0.74131808524168508</v>
      </c>
      <c r="K128" s="99">
        <v>33</v>
      </c>
      <c r="M128" s="100">
        <f t="shared" si="8"/>
        <v>0.62695312500000011</v>
      </c>
      <c r="N128" s="89">
        <f t="shared" si="9"/>
        <v>9.6589622654934555</v>
      </c>
      <c r="O128" s="100"/>
      <c r="V128" s="109">
        <f t="shared" si="10"/>
        <v>199.35662608700272</v>
      </c>
      <c r="W128" s="109">
        <f t="shared" si="11"/>
        <v>34.730621688077662</v>
      </c>
      <c r="X128" s="109">
        <f t="shared" si="12"/>
        <v>1.0347875777538078</v>
      </c>
      <c r="Y128" s="109">
        <f t="shared" si="13"/>
        <v>-7.284702365530034</v>
      </c>
      <c r="Z128" s="109">
        <f t="shared" si="14"/>
        <v>-24.614952249506636</v>
      </c>
      <c r="AA128" s="109">
        <f t="shared" si="15"/>
        <v>-36.334413627807841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5.9422890053927722</v>
      </c>
      <c r="I129" s="97">
        <v>3.8624878535053022</v>
      </c>
      <c r="J129" s="98">
        <v>0.89655661486069171</v>
      </c>
      <c r="K129" s="99">
        <v>193</v>
      </c>
      <c r="M129" s="100">
        <f t="shared" si="8"/>
        <v>0.65</v>
      </c>
      <c r="N129" s="89">
        <f t="shared" si="9"/>
        <v>3.8624878535053022</v>
      </c>
      <c r="O129" s="100"/>
      <c r="V129" s="109">
        <f t="shared" si="10"/>
        <v>178.99494596060507</v>
      </c>
      <c r="W129" s="109">
        <f t="shared" si="11"/>
        <v>56.776879888172928</v>
      </c>
      <c r="X129" s="109">
        <f t="shared" si="12"/>
        <v>31.761149872142951</v>
      </c>
      <c r="Y129" s="109">
        <f t="shared" si="13"/>
        <v>25.58477466769294</v>
      </c>
      <c r="Z129" s="109">
        <f t="shared" si="14"/>
        <v>12.718826586738107</v>
      </c>
      <c r="AA129" s="109">
        <f t="shared" si="15"/>
        <v>4.0183183632882891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8.1863791540971196</v>
      </c>
      <c r="I130" s="97">
        <v>5.2979517092265187</v>
      </c>
      <c r="J130" s="98">
        <v>0.85811267765939581</v>
      </c>
      <c r="K130" s="99">
        <v>126</v>
      </c>
      <c r="M130" s="100">
        <f t="shared" si="8"/>
        <v>0.64716666666666656</v>
      </c>
      <c r="N130" s="89">
        <f t="shared" si="9"/>
        <v>5.2979517092265187</v>
      </c>
      <c r="O130" s="100"/>
      <c r="V130" s="109">
        <f t="shared" si="10"/>
        <v>197.21237020666217</v>
      </c>
      <c r="W130" s="109">
        <f t="shared" si="11"/>
        <v>56.52270621477313</v>
      </c>
      <c r="X130" s="109">
        <f t="shared" si="12"/>
        <v>27.726188943903555</v>
      </c>
      <c r="Y130" s="109">
        <f t="shared" si="13"/>
        <v>20.616338656410665</v>
      </c>
      <c r="Z130" s="109">
        <f t="shared" si="14"/>
        <v>5.8058775632538486</v>
      </c>
      <c r="AA130" s="109">
        <f t="shared" si="15"/>
        <v>-4.209594108425037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7.4452466439720304</v>
      </c>
      <c r="I131" s="97">
        <v>5.0574496845838581</v>
      </c>
      <c r="J131" s="98">
        <v>0.86455369301153895</v>
      </c>
      <c r="K131" s="99">
        <v>130</v>
      </c>
      <c r="M131" s="100">
        <f t="shared" si="8"/>
        <v>0.67928571428571438</v>
      </c>
      <c r="N131" s="89">
        <f t="shared" si="9"/>
        <v>5.0574496845838581</v>
      </c>
      <c r="O131" s="100"/>
      <c r="V131" s="109">
        <f t="shared" si="10"/>
        <v>145.69889880382337</v>
      </c>
      <c r="W131" s="109">
        <f t="shared" si="11"/>
        <v>42.532883398498612</v>
      </c>
      <c r="X131" s="109">
        <f t="shared" si="12"/>
        <v>21.416748352803268</v>
      </c>
      <c r="Y131" s="109">
        <f t="shared" si="13"/>
        <v>16.203181815809256</v>
      </c>
      <c r="Z131" s="109">
        <f t="shared" si="14"/>
        <v>5.3428512560272203</v>
      </c>
      <c r="AA131" s="109">
        <f t="shared" si="15"/>
        <v>-2.0013720184813195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4.6047004317378111</v>
      </c>
      <c r="I132" s="97">
        <v>2.9930552806295774</v>
      </c>
      <c r="J132" s="98">
        <v>0.91984136083264945</v>
      </c>
      <c r="K132" s="99">
        <v>219</v>
      </c>
      <c r="M132" s="100">
        <f t="shared" si="8"/>
        <v>0.65</v>
      </c>
      <c r="N132" s="89">
        <f t="shared" si="9"/>
        <v>2.9930552806295774</v>
      </c>
      <c r="O132" s="100"/>
      <c r="V132" s="109">
        <f t="shared" si="10"/>
        <v>112.25799475357321</v>
      </c>
      <c r="W132" s="109">
        <f t="shared" si="11"/>
        <v>37.548344319764837</v>
      </c>
      <c r="X132" s="109">
        <f t="shared" si="12"/>
        <v>22.256689780439046</v>
      </c>
      <c r="Y132" s="109">
        <f t="shared" si="13"/>
        <v>18.481185492889331</v>
      </c>
      <c r="Z132" s="109">
        <f t="shared" si="14"/>
        <v>10.616468642779754</v>
      </c>
      <c r="AA132" s="109">
        <f t="shared" si="15"/>
        <v>5.2980083786058501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12.186089408637129</v>
      </c>
      <c r="I133" s="97">
        <v>8.5494598501828847</v>
      </c>
      <c r="J133" s="98">
        <v>0.771032272059336</v>
      </c>
      <c r="K133" s="99">
        <v>51</v>
      </c>
      <c r="M133" s="100">
        <f t="shared" si="8"/>
        <v>0.70157534246575348</v>
      </c>
      <c r="N133" s="89">
        <f t="shared" si="9"/>
        <v>8.5494598501828847</v>
      </c>
      <c r="O133" s="100"/>
      <c r="V133" s="109">
        <f t="shared" si="10"/>
        <v>267.19806839612619</v>
      </c>
      <c r="W133" s="109">
        <f t="shared" si="11"/>
        <v>55.05291420673268</v>
      </c>
      <c r="X133" s="109">
        <f t="shared" si="12"/>
        <v>11.630807541538333</v>
      </c>
      <c r="Y133" s="109">
        <f t="shared" si="13"/>
        <v>0.90990422350467992</v>
      </c>
      <c r="Z133" s="109">
        <f t="shared" si="14"/>
        <v>-21.42270688007223</v>
      </c>
      <c r="AA133" s="109">
        <f t="shared" si="15"/>
        <v>-36.52498036471367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13.942076999814235</v>
      </c>
      <c r="I134" s="97">
        <v>8.9965124640467966</v>
      </c>
      <c r="J134" s="98">
        <v>0.75905951318800635</v>
      </c>
      <c r="K134" s="99">
        <v>39</v>
      </c>
      <c r="M134" s="100">
        <f t="shared" ref="M134:M197" si="16">IF(ISERROR(I134/H134),$O$3,(I134/H134))</f>
        <v>0.64527777777777773</v>
      </c>
      <c r="N134" s="89">
        <f t="shared" ref="N134:N197" si="17">I134</f>
        <v>8.9965124640467966</v>
      </c>
      <c r="O134" s="100"/>
      <c r="V134" s="109">
        <f t="shared" ref="V134:V197" si="18">(((($O$5-N134))/M134)*G134)+((((($O$5-N134)/$T$2))*$T$3/M134)*G134)</f>
        <v>184.91492963633027</v>
      </c>
      <c r="W134" s="109">
        <f t="shared" ref="W134:W197" si="19">(((($P$5-N134))/M134)*G134)+((((($P$5-N134)/$T$2))*$T$3/M134)*G134)</f>
        <v>35.783731538051178</v>
      </c>
      <c r="X134" s="109">
        <f t="shared" ref="X134:X197" si="20">(((($Q$5-N134))/M134)*G134)+((((($Q$5-N134)/$T$2))*$T$3/M134)*G134)</f>
        <v>5.2593916554131273</v>
      </c>
      <c r="Y134" s="109">
        <f t="shared" ref="Y134:Y197" si="21">(((($R$5-N134))/M134)*G134)+((((($R$5-N134)/$T$2))*$T$3/M134)*G134)</f>
        <v>-2.2770574453135386</v>
      </c>
      <c r="Z134" s="109">
        <f t="shared" ref="Z134:Z197" si="22">(((($S$5-N134))/M134)*G134)+((((($S$5-N134)/$T$2))*$T$3/M134)*G134)</f>
        <v>-17.976162443799844</v>
      </c>
      <c r="AA134" s="109">
        <f t="shared" ref="AA134:AA197" si="23">(((($T$5-N134))/M134)*G134)+((((($T$5-N134)/$T$2))*$T$3/M134)*G134)</f>
        <v>-28.592573397791142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10.069613162872686</v>
      </c>
      <c r="I135" s="97">
        <v>7.1440309100166388</v>
      </c>
      <c r="J135" s="98">
        <v>0.80867182787350089</v>
      </c>
      <c r="K135" s="99">
        <v>75</v>
      </c>
      <c r="M135" s="100">
        <f t="shared" si="16"/>
        <v>0.70946428571428566</v>
      </c>
      <c r="N135" s="89">
        <f t="shared" si="17"/>
        <v>7.1440309100166388</v>
      </c>
      <c r="O135" s="100"/>
      <c r="V135" s="109">
        <f t="shared" si="18"/>
        <v>128.6363163854102</v>
      </c>
      <c r="W135" s="109">
        <f t="shared" si="19"/>
        <v>31.25769104195443</v>
      </c>
      <c r="X135" s="109">
        <f t="shared" si="20"/>
        <v>11.32612544607651</v>
      </c>
      <c r="Y135" s="109">
        <f t="shared" si="21"/>
        <v>6.4050287020133032</v>
      </c>
      <c r="Z135" s="109">
        <f t="shared" si="22"/>
        <v>-3.8460608310279571</v>
      </c>
      <c r="AA135" s="109">
        <f t="shared" si="23"/>
        <v>-10.778289083493181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6.437390442363963</v>
      </c>
      <c r="I136" s="97">
        <v>4.6366454195134006</v>
      </c>
      <c r="J136" s="98">
        <v>0.87582348059687543</v>
      </c>
      <c r="K136" s="99">
        <v>147</v>
      </c>
      <c r="M136" s="100">
        <f t="shared" si="16"/>
        <v>0.72026785714285713</v>
      </c>
      <c r="N136" s="89">
        <f t="shared" si="17"/>
        <v>4.6366454195134006</v>
      </c>
      <c r="O136" s="100"/>
      <c r="V136" s="109">
        <f t="shared" si="18"/>
        <v>429.31622441474792</v>
      </c>
      <c r="W136" s="109">
        <f t="shared" si="19"/>
        <v>129.23897179550997</v>
      </c>
      <c r="X136" s="109">
        <f t="shared" si="20"/>
        <v>67.818825194384019</v>
      </c>
      <c r="Y136" s="109">
        <f t="shared" si="21"/>
        <v>52.654211957920786</v>
      </c>
      <c r="Z136" s="109">
        <f t="shared" si="22"/>
        <v>21.064951249224862</v>
      </c>
      <c r="AA136" s="109">
        <f t="shared" si="23"/>
        <v>-0.29706737850085757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27.682006748905263</v>
      </c>
      <c r="I137" s="97">
        <v>16.506678098421286</v>
      </c>
      <c r="J137" s="98">
        <v>0.55792568814010013</v>
      </c>
      <c r="K137" s="99">
        <v>7</v>
      </c>
      <c r="M137" s="100">
        <f t="shared" si="16"/>
        <v>0.59629629629629632</v>
      </c>
      <c r="N137" s="89">
        <f t="shared" si="17"/>
        <v>16.506678098421286</v>
      </c>
      <c r="O137" s="100"/>
      <c r="V137" s="109">
        <f t="shared" si="18"/>
        <v>111.11642743564576</v>
      </c>
      <c r="W137" s="109">
        <f t="shared" si="19"/>
        <v>-10.803380517510835</v>
      </c>
      <c r="X137" s="109">
        <f t="shared" si="20"/>
        <v>-35.758062729180494</v>
      </c>
      <c r="Y137" s="109">
        <f t="shared" si="21"/>
        <v>-41.919365251566241</v>
      </c>
      <c r="Z137" s="109">
        <f t="shared" si="22"/>
        <v>-54.753915572757407</v>
      </c>
      <c r="AA137" s="109">
        <f t="shared" si="23"/>
        <v>-63.433191278766394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27.054683730629261</v>
      </c>
      <c r="I138" s="97">
        <v>19.396802796745302</v>
      </c>
      <c r="J138" s="98">
        <v>0.48052368880486829</v>
      </c>
      <c r="K138" s="99">
        <v>3</v>
      </c>
      <c r="M138" s="100">
        <f t="shared" si="16"/>
        <v>0.71694805194805189</v>
      </c>
      <c r="N138" s="89">
        <f t="shared" si="17"/>
        <v>19.396802796745302</v>
      </c>
      <c r="O138" s="100"/>
      <c r="V138" s="109">
        <f t="shared" si="18"/>
        <v>77.419783448856506</v>
      </c>
      <c r="W138" s="109">
        <f t="shared" si="19"/>
        <v>-21.210324356827808</v>
      </c>
      <c r="X138" s="109">
        <f t="shared" si="20"/>
        <v>-41.398044778264442</v>
      </c>
      <c r="Y138" s="109">
        <f t="shared" si="21"/>
        <v>-46.382386061346381</v>
      </c>
      <c r="Z138" s="109">
        <f t="shared" si="22"/>
        <v>-56.765219688372213</v>
      </c>
      <c r="AA138" s="109">
        <f t="shared" si="23"/>
        <v>-63.786538971353892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27.218626360331331</v>
      </c>
      <c r="I139" s="97">
        <v>18.948967233795372</v>
      </c>
      <c r="J139" s="98">
        <v>0.49251741626093443</v>
      </c>
      <c r="K139" s="99">
        <v>4</v>
      </c>
      <c r="M139" s="100">
        <f t="shared" si="16"/>
        <v>0.69617647058823529</v>
      </c>
      <c r="N139" s="89">
        <f t="shared" si="17"/>
        <v>18.948967233795372</v>
      </c>
      <c r="O139" s="100"/>
      <c r="V139" s="109">
        <f t="shared" si="18"/>
        <v>17.933354940813533</v>
      </c>
      <c r="W139" s="109">
        <f t="shared" si="19"/>
        <v>-4.3567600868075678</v>
      </c>
      <c r="X139" s="109">
        <f t="shared" si="20"/>
        <v>-8.9191256803423258</v>
      </c>
      <c r="Y139" s="109">
        <f t="shared" si="21"/>
        <v>-10.045572188498873</v>
      </c>
      <c r="Z139" s="109">
        <f t="shared" si="22"/>
        <v>-12.392062129633461</v>
      </c>
      <c r="AA139" s="109">
        <f t="shared" si="23"/>
        <v>-13.978859690188253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13.300451438152971</v>
      </c>
      <c r="I140" s="97">
        <v>8.4845796465884167</v>
      </c>
      <c r="J140" s="98">
        <v>0.77276986403189041</v>
      </c>
      <c r="K140" s="99">
        <v>53</v>
      </c>
      <c r="M140" s="100">
        <f t="shared" si="16"/>
        <v>0.63791666666666669</v>
      </c>
      <c r="N140" s="89">
        <f t="shared" si="17"/>
        <v>8.4845796465884167</v>
      </c>
      <c r="O140" s="100"/>
      <c r="V140" s="109">
        <f t="shared" si="18"/>
        <v>133.07574999959118</v>
      </c>
      <c r="W140" s="109">
        <f t="shared" si="19"/>
        <v>27.656213353571573</v>
      </c>
      <c r="X140" s="109">
        <f t="shared" si="20"/>
        <v>6.078825068038495</v>
      </c>
      <c r="Y140" s="109">
        <f t="shared" si="21"/>
        <v>0.75137526352918427</v>
      </c>
      <c r="Z140" s="109">
        <f t="shared" si="22"/>
        <v>-10.346184440959872</v>
      </c>
      <c r="AA140" s="109">
        <f t="shared" si="23"/>
        <v>-17.850832280481285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8.3628318584070787</v>
      </c>
      <c r="I141" s="97">
        <v>4.9424336283185832</v>
      </c>
      <c r="J141" s="98">
        <v>0.86763400048607398</v>
      </c>
      <c r="K141" s="99">
        <v>135</v>
      </c>
      <c r="M141" s="100">
        <f t="shared" si="16"/>
        <v>0.59099999999999997</v>
      </c>
      <c r="N141" s="89">
        <f t="shared" si="17"/>
        <v>4.9424336283185832</v>
      </c>
      <c r="O141" s="100"/>
      <c r="V141" s="109">
        <f t="shared" si="18"/>
        <v>178.11984172184066</v>
      </c>
      <c r="W141" s="109">
        <f t="shared" si="19"/>
        <v>52.445072659083237</v>
      </c>
      <c r="X141" s="109">
        <f t="shared" si="20"/>
        <v>26.721820821358484</v>
      </c>
      <c r="Y141" s="109">
        <f t="shared" si="21"/>
        <v>20.370758720570738</v>
      </c>
      <c r="Z141" s="109">
        <f t="shared" si="22"/>
        <v>7.1409220375949127</v>
      </c>
      <c r="AA141" s="109">
        <f t="shared" si="23"/>
        <v>-1.8056633310743757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3.4190655969797086</v>
      </c>
      <c r="I142" s="97">
        <v>2.6685806984426623</v>
      </c>
      <c r="J142" s="98">
        <v>0.92853129085860842</v>
      </c>
      <c r="K142" s="99">
        <v>228</v>
      </c>
      <c r="M142" s="100">
        <f t="shared" si="16"/>
        <v>0.78049999999999997</v>
      </c>
      <c r="N142" s="89">
        <f t="shared" si="17"/>
        <v>2.6685806984426623</v>
      </c>
      <c r="O142" s="100"/>
      <c r="V142" s="109">
        <f t="shared" si="18"/>
        <v>141.21888507051392</v>
      </c>
      <c r="W142" s="109">
        <f t="shared" si="19"/>
        <v>48.114830887789701</v>
      </c>
      <c r="X142" s="109">
        <f t="shared" si="20"/>
        <v>29.058189282509005</v>
      </c>
      <c r="Y142" s="109">
        <f t="shared" si="21"/>
        <v>24.353110973160291</v>
      </c>
      <c r="Z142" s="109">
        <f t="shared" si="22"/>
        <v>14.55200737419301</v>
      </c>
      <c r="AA142" s="109">
        <f t="shared" si="23"/>
        <v>7.9240789910582752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7.1210304329209384</v>
      </c>
      <c r="I143" s="97">
        <v>4.6286697813986093</v>
      </c>
      <c r="J143" s="98">
        <v>0.87603708049324569</v>
      </c>
      <c r="K143" s="99">
        <v>149</v>
      </c>
      <c r="M143" s="100">
        <f t="shared" si="16"/>
        <v>0.64999999999999991</v>
      </c>
      <c r="N143" s="89">
        <f t="shared" si="17"/>
        <v>4.6286697813986093</v>
      </c>
      <c r="O143" s="100"/>
      <c r="V143" s="109">
        <f t="shared" si="18"/>
        <v>145.94743502822706</v>
      </c>
      <c r="W143" s="109">
        <f t="shared" si="19"/>
        <v>43.960078405643131</v>
      </c>
      <c r="X143" s="109">
        <f t="shared" si="20"/>
        <v>23.085192553602937</v>
      </c>
      <c r="Y143" s="109">
        <f t="shared" si="21"/>
        <v>17.931190360197157</v>
      </c>
      <c r="Z143" s="109">
        <f t="shared" si="22"/>
        <v>7.1949377145175859</v>
      </c>
      <c r="AA143" s="109">
        <f t="shared" si="23"/>
        <v>-6.5378730489984133E-2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13.830165576916313</v>
      </c>
      <c r="I144" s="97">
        <v>9.5164710755447963</v>
      </c>
      <c r="J144" s="98">
        <v>0.74513421919468659</v>
      </c>
      <c r="K144" s="99">
        <v>35</v>
      </c>
      <c r="M144" s="100">
        <f t="shared" si="16"/>
        <v>0.68809523809523809</v>
      </c>
      <c r="N144" s="89">
        <f t="shared" si="17"/>
        <v>9.5164710755447963</v>
      </c>
      <c r="O144" s="100"/>
      <c r="V144" s="109">
        <f t="shared" si="18"/>
        <v>467.14584043070084</v>
      </c>
      <c r="W144" s="109">
        <f t="shared" si="19"/>
        <v>83.358773196752878</v>
      </c>
      <c r="X144" s="109">
        <f t="shared" si="20"/>
        <v>4.804808418104237</v>
      </c>
      <c r="Y144" s="109">
        <f t="shared" si="21"/>
        <v>-14.590138679549296</v>
      </c>
      <c r="Z144" s="109">
        <f t="shared" si="22"/>
        <v>-54.991567370521508</v>
      </c>
      <c r="AA144" s="109">
        <f t="shared" si="23"/>
        <v>-82.312753524323995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1.6909327677677104</v>
      </c>
      <c r="I145" s="97">
        <v>1.4668841760384888</v>
      </c>
      <c r="J145" s="98">
        <v>0.96071457813414241</v>
      </c>
      <c r="K145" s="99">
        <v>254</v>
      </c>
      <c r="M145" s="100">
        <f t="shared" si="16"/>
        <v>0.86749999999999994</v>
      </c>
      <c r="N145" s="89">
        <f t="shared" si="17"/>
        <v>1.4668841760384888</v>
      </c>
      <c r="O145" s="100"/>
      <c r="V145" s="109">
        <f t="shared" si="18"/>
        <v>106.32493445517129</v>
      </c>
      <c r="W145" s="109">
        <f t="shared" si="19"/>
        <v>38.574341464315097</v>
      </c>
      <c r="X145" s="109">
        <f t="shared" si="20"/>
        <v>24.707074560576377</v>
      </c>
      <c r="Y145" s="109">
        <f t="shared" si="21"/>
        <v>21.283251094187101</v>
      </c>
      <c r="Z145" s="109">
        <f t="shared" si="22"/>
        <v>14.151117197078445</v>
      </c>
      <c r="AA145" s="109">
        <f t="shared" si="23"/>
        <v>9.3280610777711601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20.106860975358156</v>
      </c>
      <c r="I146" s="97">
        <v>13.49011633070411</v>
      </c>
      <c r="J146" s="98">
        <v>0.63871386730584001</v>
      </c>
      <c r="K146" s="99">
        <v>11</v>
      </c>
      <c r="M146" s="100">
        <f t="shared" si="16"/>
        <v>0.67092105263157897</v>
      </c>
      <c r="N146" s="89">
        <f t="shared" si="17"/>
        <v>13.49011633070411</v>
      </c>
      <c r="O146" s="100"/>
      <c r="V146" s="109">
        <f t="shared" si="18"/>
        <v>73.021512173229354</v>
      </c>
      <c r="W146" s="109">
        <f t="shared" si="19"/>
        <v>3.034599664664174</v>
      </c>
      <c r="X146" s="109">
        <f t="shared" si="20"/>
        <v>-11.290399611074555</v>
      </c>
      <c r="Y146" s="109">
        <f t="shared" si="21"/>
        <v>-14.827237043911479</v>
      </c>
      <c r="Z146" s="109">
        <f t="shared" si="22"/>
        <v>-22.194789252992262</v>
      </c>
      <c r="AA146" s="109">
        <f t="shared" si="23"/>
        <v>-27.177045374225262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6.7313716906212973</v>
      </c>
      <c r="I147" s="97">
        <v>4.951921118702427</v>
      </c>
      <c r="J147" s="98">
        <v>0.86737991085291399</v>
      </c>
      <c r="K147" s="99">
        <v>134</v>
      </c>
      <c r="M147" s="100">
        <f t="shared" si="16"/>
        <v>0.73564814814814827</v>
      </c>
      <c r="N147" s="89">
        <f t="shared" si="17"/>
        <v>4.951921118702427</v>
      </c>
      <c r="O147" s="100"/>
      <c r="V147" s="109">
        <f t="shared" si="18"/>
        <v>383.88927256411091</v>
      </c>
      <c r="W147" s="109">
        <f t="shared" si="19"/>
        <v>112.95186255525353</v>
      </c>
      <c r="X147" s="109">
        <f t="shared" si="20"/>
        <v>57.496091425580985</v>
      </c>
      <c r="Y147" s="109">
        <f t="shared" si="21"/>
        <v>43.80408045770271</v>
      </c>
      <c r="Z147" s="109">
        <f t="shared" si="22"/>
        <v>15.282383442005825</v>
      </c>
      <c r="AA147" s="109">
        <f t="shared" si="23"/>
        <v>-4.0052164978035414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18.669575950118791</v>
      </c>
      <c r="I148" s="97">
        <v>11.85382786050296</v>
      </c>
      <c r="J148" s="98">
        <v>0.68253619758667616</v>
      </c>
      <c r="K148" s="99">
        <v>16</v>
      </c>
      <c r="M148" s="100">
        <f t="shared" si="16"/>
        <v>0.63492753623188414</v>
      </c>
      <c r="N148" s="89">
        <f t="shared" si="17"/>
        <v>11.85382786050296</v>
      </c>
      <c r="O148" s="100"/>
      <c r="V148" s="109">
        <f t="shared" si="18"/>
        <v>161.24740657000419</v>
      </c>
      <c r="W148" s="109">
        <f t="shared" si="19"/>
        <v>16.623726729859627</v>
      </c>
      <c r="X148" s="109">
        <f t="shared" si="20"/>
        <v>-12.978009290588421</v>
      </c>
      <c r="Y148" s="109">
        <f t="shared" si="21"/>
        <v>-20.28666781257488</v>
      </c>
      <c r="Z148" s="109">
        <f t="shared" si="22"/>
        <v>-35.511264436425769</v>
      </c>
      <c r="AA148" s="109">
        <f t="shared" si="23"/>
        <v>-45.80679239060747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17.461391978820735</v>
      </c>
      <c r="I149" s="97">
        <v>10.109789600798864</v>
      </c>
      <c r="J149" s="98">
        <v>0.72924423350516687</v>
      </c>
      <c r="K149" s="99">
        <v>28</v>
      </c>
      <c r="M149" s="100">
        <f t="shared" si="16"/>
        <v>0.57897959183673475</v>
      </c>
      <c r="N149" s="89">
        <f t="shared" si="17"/>
        <v>10.109789600798864</v>
      </c>
      <c r="O149" s="100"/>
      <c r="V149" s="109">
        <f t="shared" si="18"/>
        <v>143.45098723002388</v>
      </c>
      <c r="W149" s="109">
        <f t="shared" si="19"/>
        <v>23.029802460381323</v>
      </c>
      <c r="X149" s="109">
        <f t="shared" si="20"/>
        <v>-1.6181398873771153</v>
      </c>
      <c r="Y149" s="109">
        <f t="shared" si="21"/>
        <v>-7.703708442036806</v>
      </c>
      <c r="Z149" s="109">
        <f t="shared" si="22"/>
        <v>-20.380498059826067</v>
      </c>
      <c r="AA149" s="109">
        <f t="shared" si="23"/>
        <v>-28.953089183505885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0.53691116000326067</v>
      </c>
      <c r="I150" s="97">
        <v>0.23221407670141025</v>
      </c>
      <c r="J150" s="98">
        <v>0.99378094868332256</v>
      </c>
      <c r="K150" s="99">
        <v>279</v>
      </c>
      <c r="M150" s="100">
        <f t="shared" si="16"/>
        <v>0.43250000000000005</v>
      </c>
      <c r="N150" s="89">
        <f t="shared" si="17"/>
        <v>0.23221407670141025</v>
      </c>
      <c r="O150" s="100"/>
      <c r="V150" s="109">
        <f t="shared" si="18"/>
        <v>347.38310663386966</v>
      </c>
      <c r="W150" s="109">
        <f t="shared" si="19"/>
        <v>133.39463059651774</v>
      </c>
      <c r="X150" s="109">
        <f t="shared" si="20"/>
        <v>89.595230760493394</v>
      </c>
      <c r="Y150" s="109">
        <f t="shared" si="21"/>
        <v>78.781173887331448</v>
      </c>
      <c r="Z150" s="109">
        <f t="shared" si="22"/>
        <v>56.254515504539143</v>
      </c>
      <c r="AA150" s="109">
        <f t="shared" si="23"/>
        <v>41.021018892155503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7.5648326726416064</v>
      </c>
      <c r="I151" s="97">
        <v>4.9719862740936955</v>
      </c>
      <c r="J151" s="98">
        <v>0.86684253502786512</v>
      </c>
      <c r="K151" s="99">
        <v>133</v>
      </c>
      <c r="M151" s="100">
        <f t="shared" si="16"/>
        <v>0.65725</v>
      </c>
      <c r="N151" s="89">
        <f t="shared" si="17"/>
        <v>4.9719862740936955</v>
      </c>
      <c r="O151" s="100"/>
      <c r="V151" s="109">
        <f t="shared" si="18"/>
        <v>424.55906484848987</v>
      </c>
      <c r="W151" s="109">
        <f t="shared" si="19"/>
        <v>124.73239408713494</v>
      </c>
      <c r="X151" s="109">
        <f t="shared" si="20"/>
        <v>63.363536860036575</v>
      </c>
      <c r="Y151" s="109">
        <f t="shared" si="21"/>
        <v>48.211586952518473</v>
      </c>
      <c r="Z151" s="109">
        <f t="shared" si="22"/>
        <v>16.648705103161085</v>
      </c>
      <c r="AA151" s="109">
        <f t="shared" si="23"/>
        <v>-4.6954750037532627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6.9234062797335891</v>
      </c>
      <c r="I152" s="97">
        <v>4.0489563510941968</v>
      </c>
      <c r="J152" s="98">
        <v>0.8915627007452257</v>
      </c>
      <c r="K152" s="99">
        <v>181</v>
      </c>
      <c r="M152" s="100">
        <f t="shared" si="16"/>
        <v>0.58482142857142849</v>
      </c>
      <c r="N152" s="89">
        <f t="shared" si="17"/>
        <v>4.0489563510941968</v>
      </c>
      <c r="O152" s="100"/>
      <c r="V152" s="109">
        <f t="shared" si="18"/>
        <v>250.23232011201009</v>
      </c>
      <c r="W152" s="109">
        <f t="shared" si="19"/>
        <v>78.416215144472744</v>
      </c>
      <c r="X152" s="109">
        <f t="shared" si="20"/>
        <v>43.248703234027971</v>
      </c>
      <c r="Y152" s="109">
        <f t="shared" si="21"/>
        <v>34.565856544097855</v>
      </c>
      <c r="Z152" s="109">
        <f t="shared" si="22"/>
        <v>16.478701698478464</v>
      </c>
      <c r="AA152" s="109">
        <f t="shared" si="23"/>
        <v>4.2473885855280766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18.935556787648743</v>
      </c>
      <c r="I153" s="97">
        <v>12.452673689597818</v>
      </c>
      <c r="J153" s="98">
        <v>0.66649818217080647</v>
      </c>
      <c r="K153" s="99">
        <v>14</v>
      </c>
      <c r="M153" s="100">
        <f t="shared" si="16"/>
        <v>0.6576344086021505</v>
      </c>
      <c r="N153" s="89">
        <f t="shared" si="17"/>
        <v>12.452673689597818</v>
      </c>
      <c r="O153" s="100"/>
      <c r="V153" s="109">
        <f t="shared" si="18"/>
        <v>202.02070621823387</v>
      </c>
      <c r="W153" s="109">
        <f t="shared" si="19"/>
        <v>16.467153653791875</v>
      </c>
      <c r="X153" s="109">
        <f t="shared" si="20"/>
        <v>-21.512154345701301</v>
      </c>
      <c r="Y153" s="109">
        <f t="shared" si="21"/>
        <v>-30.889232530504437</v>
      </c>
      <c r="Z153" s="109">
        <f t="shared" si="22"/>
        <v>-50.422534359351864</v>
      </c>
      <c r="AA153" s="109">
        <f t="shared" si="23"/>
        <v>-63.631794347318618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19.588182129650416</v>
      </c>
      <c r="I154" s="97">
        <v>12.985184008128257</v>
      </c>
      <c r="J154" s="98">
        <v>0.65223673409391225</v>
      </c>
      <c r="K154" s="99">
        <v>13</v>
      </c>
      <c r="M154" s="100">
        <f t="shared" si="16"/>
        <v>0.66290909090909089</v>
      </c>
      <c r="N154" s="89">
        <f t="shared" si="17"/>
        <v>12.985184008128257</v>
      </c>
      <c r="O154" s="100"/>
      <c r="V154" s="109">
        <f t="shared" si="18"/>
        <v>112.12343934507524</v>
      </c>
      <c r="W154" s="109">
        <f t="shared" si="19"/>
        <v>6.8876375414278179</v>
      </c>
      <c r="X154" s="109">
        <f t="shared" si="20"/>
        <v>-14.652143691735471</v>
      </c>
      <c r="Y154" s="109">
        <f t="shared" si="21"/>
        <v>-19.970308327847921</v>
      </c>
      <c r="Z154" s="109">
        <f t="shared" si="22"/>
        <v>-31.048526186907825</v>
      </c>
      <c r="AA154" s="109">
        <f t="shared" si="23"/>
        <v>-38.540094237504697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9.3306766248133268</v>
      </c>
      <c r="I155" s="97">
        <v>6.344860104873062</v>
      </c>
      <c r="J155" s="98">
        <v>0.83007485528070268</v>
      </c>
      <c r="K155" s="99">
        <v>96</v>
      </c>
      <c r="M155" s="100">
        <f t="shared" si="16"/>
        <v>0.67999999999999994</v>
      </c>
      <c r="N155" s="89">
        <f t="shared" si="17"/>
        <v>6.344860104873062</v>
      </c>
      <c r="O155" s="100"/>
      <c r="V155" s="109">
        <f t="shared" si="18"/>
        <v>403.53887119931761</v>
      </c>
      <c r="W155" s="109">
        <f t="shared" si="19"/>
        <v>105.93369921381358</v>
      </c>
      <c r="X155" s="109">
        <f t="shared" si="20"/>
        <v>45.019540832749094</v>
      </c>
      <c r="Y155" s="109">
        <f t="shared" si="21"/>
        <v>29.979855915152783</v>
      </c>
      <c r="Z155" s="109">
        <f t="shared" si="22"/>
        <v>-1.3491678080658533</v>
      </c>
      <c r="AA155" s="109">
        <f t="shared" si="23"/>
        <v>-22.53520297791157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11.726355323579053</v>
      </c>
      <c r="I156" s="97">
        <v>7.17204585158313</v>
      </c>
      <c r="J156" s="98">
        <v>0.807921544506917</v>
      </c>
      <c r="K156" s="99">
        <v>74</v>
      </c>
      <c r="M156" s="100">
        <f t="shared" si="16"/>
        <v>0.6116176470588236</v>
      </c>
      <c r="N156" s="89">
        <f t="shared" si="17"/>
        <v>7.17204585158313</v>
      </c>
      <c r="O156" s="100"/>
      <c r="V156" s="109">
        <f t="shared" si="18"/>
        <v>155.44674204315919</v>
      </c>
      <c r="W156" s="109">
        <f t="shared" si="19"/>
        <v>37.663150572480369</v>
      </c>
      <c r="X156" s="109">
        <f t="shared" si="20"/>
        <v>13.555073761621054</v>
      </c>
      <c r="Y156" s="109">
        <f t="shared" si="21"/>
        <v>7.6027978237950196</v>
      </c>
      <c r="Z156" s="109">
        <f t="shared" si="22"/>
        <v>-4.7963312194681329</v>
      </c>
      <c r="AA156" s="109">
        <f t="shared" si="23"/>
        <v>-13.181156303926302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8.4147505722739151</v>
      </c>
      <c r="I157" s="97">
        <v>5.5397107934136605</v>
      </c>
      <c r="J157" s="98">
        <v>0.85163799631281201</v>
      </c>
      <c r="K157" s="99">
        <v>119</v>
      </c>
      <c r="M157" s="100">
        <f t="shared" si="16"/>
        <v>0.65833333333333333</v>
      </c>
      <c r="N157" s="89">
        <f t="shared" si="17"/>
        <v>5.5397107934136605</v>
      </c>
      <c r="O157" s="100"/>
      <c r="V157" s="109">
        <f t="shared" si="18"/>
        <v>262.05581585836887</v>
      </c>
      <c r="W157" s="109">
        <f t="shared" si="19"/>
        <v>73.686079051253714</v>
      </c>
      <c r="X157" s="109">
        <f t="shared" si="20"/>
        <v>35.130351321404468</v>
      </c>
      <c r="Y157" s="109">
        <f t="shared" si="21"/>
        <v>25.610955301877127</v>
      </c>
      <c r="Z157" s="109">
        <f t="shared" si="22"/>
        <v>5.7811925534864104</v>
      </c>
      <c r="AA157" s="109">
        <f t="shared" si="23"/>
        <v>-7.6285470767257628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6.3945866885301044</v>
      </c>
      <c r="I158" s="97">
        <v>4.1564813475445685</v>
      </c>
      <c r="J158" s="98">
        <v>0.88868301541240979</v>
      </c>
      <c r="K158" s="99">
        <v>174</v>
      </c>
      <c r="M158" s="100">
        <f t="shared" si="16"/>
        <v>0.65000000000000013</v>
      </c>
      <c r="N158" s="89">
        <f t="shared" si="17"/>
        <v>4.1564813475445685</v>
      </c>
      <c r="O158" s="100"/>
      <c r="V158" s="109">
        <f t="shared" si="18"/>
        <v>138.84095807158644</v>
      </c>
      <c r="W158" s="109">
        <f t="shared" si="19"/>
        <v>43.20018457530125</v>
      </c>
      <c r="X158" s="109">
        <f t="shared" si="20"/>
        <v>23.624324432910978</v>
      </c>
      <c r="Y158" s="109">
        <f t="shared" si="21"/>
        <v>18.791051243930955</v>
      </c>
      <c r="Z158" s="109">
        <f t="shared" si="22"/>
        <v>8.7229061180188072</v>
      </c>
      <c r="AA158" s="109">
        <f t="shared" si="23"/>
        <v>1.9143927529948892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13.094289148874926</v>
      </c>
      <c r="I159" s="97">
        <v>8.765899124663493</v>
      </c>
      <c r="J159" s="98">
        <v>0.76523569428911697</v>
      </c>
      <c r="K159" s="99">
        <v>47</v>
      </c>
      <c r="M159" s="100">
        <f t="shared" si="16"/>
        <v>0.66944444444444451</v>
      </c>
      <c r="N159" s="89">
        <f t="shared" si="17"/>
        <v>8.765899124663493</v>
      </c>
      <c r="O159" s="100"/>
      <c r="V159" s="109">
        <f t="shared" si="18"/>
        <v>63.774612878290839</v>
      </c>
      <c r="W159" s="109">
        <f t="shared" si="19"/>
        <v>12.756431955866883</v>
      </c>
      <c r="X159" s="109">
        <f t="shared" si="20"/>
        <v>2.3139738080840573</v>
      </c>
      <c r="Y159" s="109">
        <f t="shared" si="21"/>
        <v>-0.2642655451606295</v>
      </c>
      <c r="Z159" s="109">
        <f t="shared" si="22"/>
        <v>-5.6349712683526105</v>
      </c>
      <c r="AA159" s="109">
        <f t="shared" si="23"/>
        <v>-9.2668737924682656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5.4955411244587253</v>
      </c>
      <c r="I160" s="97">
        <v>3.5409603311929048</v>
      </c>
      <c r="J160" s="98">
        <v>0.905167618075437</v>
      </c>
      <c r="K160" s="99">
        <v>203</v>
      </c>
      <c r="M160" s="100">
        <f t="shared" si="16"/>
        <v>0.6443333333333332</v>
      </c>
      <c r="N160" s="89">
        <f t="shared" si="17"/>
        <v>3.5409603311929048</v>
      </c>
      <c r="O160" s="100"/>
      <c r="V160" s="109">
        <f t="shared" si="18"/>
        <v>155.62371614531784</v>
      </c>
      <c r="W160" s="109">
        <f t="shared" si="19"/>
        <v>50.374436839606396</v>
      </c>
      <c r="X160" s="109">
        <f t="shared" si="20"/>
        <v>28.831897016295521</v>
      </c>
      <c r="Y160" s="109">
        <f t="shared" si="21"/>
        <v>23.513051285216989</v>
      </c>
      <c r="Z160" s="109">
        <f t="shared" si="22"/>
        <v>12.433414643751266</v>
      </c>
      <c r="AA160" s="109">
        <f t="shared" si="23"/>
        <v>4.9408871513852066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1.6972973205850077</v>
      </c>
      <c r="I161" s="97">
        <v>0.7340810911530159</v>
      </c>
      <c r="J161" s="98">
        <v>0.9803401755770671</v>
      </c>
      <c r="K161" s="99">
        <v>268</v>
      </c>
      <c r="M161" s="100">
        <f t="shared" si="16"/>
        <v>0.43250000000000005</v>
      </c>
      <c r="N161" s="89">
        <f t="shared" si="17"/>
        <v>0.7340810911530159</v>
      </c>
      <c r="O161" s="100"/>
      <c r="V161" s="109">
        <f t="shared" si="18"/>
        <v>108.40250904004888</v>
      </c>
      <c r="W161" s="109">
        <f t="shared" si="19"/>
        <v>40.710891606195595</v>
      </c>
      <c r="X161" s="109">
        <f t="shared" si="20"/>
        <v>26.855695885211926</v>
      </c>
      <c r="Y161" s="109">
        <f t="shared" si="21"/>
        <v>23.434852789725628</v>
      </c>
      <c r="Z161" s="109">
        <f t="shared" si="22"/>
        <v>16.308927274723064</v>
      </c>
      <c r="AA161" s="109">
        <f t="shared" si="23"/>
        <v>11.490069530788384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15.415196005020345</v>
      </c>
      <c r="I162" s="97">
        <v>9.7729196713460613</v>
      </c>
      <c r="J162" s="98">
        <v>0.73826613005886443</v>
      </c>
      <c r="K162" s="99">
        <v>32</v>
      </c>
      <c r="M162" s="100">
        <f t="shared" si="16"/>
        <v>0.63397959183673469</v>
      </c>
      <c r="N162" s="89">
        <f t="shared" si="17"/>
        <v>9.7729196713460613</v>
      </c>
      <c r="O162" s="100"/>
      <c r="V162" s="109">
        <f t="shared" si="18"/>
        <v>150.23159236642275</v>
      </c>
      <c r="W162" s="109">
        <f t="shared" si="19"/>
        <v>25.659521537938275</v>
      </c>
      <c r="X162" s="109">
        <f t="shared" si="20"/>
        <v>0.16197120412519325</v>
      </c>
      <c r="Y162" s="109">
        <f t="shared" si="21"/>
        <v>-6.1333652723664018</v>
      </c>
      <c r="Z162" s="109">
        <f t="shared" si="22"/>
        <v>-19.247120440660847</v>
      </c>
      <c r="AA162" s="109">
        <f t="shared" si="23"/>
        <v>-28.115206489519355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2.6972409054616366</v>
      </c>
      <c r="I163" s="97">
        <v>3.0006805073260705</v>
      </c>
      <c r="J163" s="98">
        <v>0.91963714549480069</v>
      </c>
      <c r="K163" s="99">
        <v>218</v>
      </c>
      <c r="M163" s="100">
        <f t="shared" si="16"/>
        <v>1.1124999999999998</v>
      </c>
      <c r="N163" s="89">
        <f t="shared" si="17"/>
        <v>3.0006805073260705</v>
      </c>
      <c r="O163" s="100"/>
      <c r="V163" s="109">
        <f t="shared" si="18"/>
        <v>124.38652149476104</v>
      </c>
      <c r="W163" s="109">
        <f t="shared" si="19"/>
        <v>41.586742800501305</v>
      </c>
      <c r="X163" s="109">
        <f t="shared" si="20"/>
        <v>24.639191789711411</v>
      </c>
      <c r="Y163" s="109">
        <f t="shared" si="21"/>
        <v>20.454847228424597</v>
      </c>
      <c r="Z163" s="109">
        <f t="shared" si="22"/>
        <v>11.738479116663186</v>
      </c>
      <c r="AA163" s="109">
        <f t="shared" si="23"/>
        <v>5.8440955890896999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16.152896815348281</v>
      </c>
      <c r="I164" s="97">
        <v>10.475710581195269</v>
      </c>
      <c r="J164" s="98">
        <v>0.71944430497688761</v>
      </c>
      <c r="K164" s="99">
        <v>25</v>
      </c>
      <c r="M164" s="100">
        <f t="shared" si="16"/>
        <v>0.64853448275862069</v>
      </c>
      <c r="N164" s="89">
        <f t="shared" si="17"/>
        <v>10.475710581195269</v>
      </c>
      <c r="O164" s="100"/>
      <c r="V164" s="109">
        <f t="shared" si="18"/>
        <v>161.66583749789984</v>
      </c>
      <c r="W164" s="109">
        <f t="shared" si="19"/>
        <v>24.105435835821012</v>
      </c>
      <c r="X164" s="109">
        <f t="shared" si="20"/>
        <v>-4.0505805327885627</v>
      </c>
      <c r="Y164" s="109">
        <f t="shared" si="21"/>
        <v>-11.002291366081575</v>
      </c>
      <c r="Z164" s="109">
        <f t="shared" si="22"/>
        <v>-25.483333675577018</v>
      </c>
      <c r="AA164" s="109">
        <f t="shared" si="23"/>
        <v>-35.276038177812154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13.420985480279183</v>
      </c>
      <c r="I165" s="97">
        <v>8.8415275968055429</v>
      </c>
      <c r="J165" s="98">
        <v>0.76321024709860019</v>
      </c>
      <c r="K165" s="99">
        <v>44</v>
      </c>
      <c r="M165" s="100">
        <f t="shared" si="16"/>
        <v>0.65878378378378377</v>
      </c>
      <c r="N165" s="89">
        <f t="shared" si="17"/>
        <v>8.8415275968055429</v>
      </c>
      <c r="O165" s="100"/>
      <c r="V165" s="109">
        <f t="shared" si="18"/>
        <v>388.88074478248603</v>
      </c>
      <c r="W165" s="109">
        <f t="shared" si="19"/>
        <v>76.95975156895463</v>
      </c>
      <c r="X165" s="109">
        <f t="shared" si="20"/>
        <v>13.115414939235428</v>
      </c>
      <c r="Y165" s="109">
        <f t="shared" si="21"/>
        <v>-2.6477299880433005</v>
      </c>
      <c r="Z165" s="109">
        <f t="shared" si="22"/>
        <v>-35.483786333974798</v>
      </c>
      <c r="AA165" s="109">
        <f t="shared" si="23"/>
        <v>-57.688941870576059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6.3047644847787074</v>
      </c>
      <c r="I166" s="97">
        <v>4.520031153702889</v>
      </c>
      <c r="J166" s="98">
        <v>0.87894659058931901</v>
      </c>
      <c r="K166" s="99">
        <v>153</v>
      </c>
      <c r="M166" s="100">
        <f t="shared" si="16"/>
        <v>0.716923076923077</v>
      </c>
      <c r="N166" s="89">
        <f t="shared" si="17"/>
        <v>4.520031153702889</v>
      </c>
      <c r="O166" s="100"/>
      <c r="V166" s="109">
        <f t="shared" si="18"/>
        <v>102.59849380684008</v>
      </c>
      <c r="W166" s="109">
        <f t="shared" si="19"/>
        <v>31.140493731816282</v>
      </c>
      <c r="X166" s="109">
        <f t="shared" si="20"/>
        <v>16.514390612962764</v>
      </c>
      <c r="Y166" s="109">
        <f t="shared" si="21"/>
        <v>12.90321074401116</v>
      </c>
      <c r="Z166" s="109">
        <f t="shared" si="22"/>
        <v>5.3807965177112731</v>
      </c>
      <c r="AA166" s="109">
        <f t="shared" si="23"/>
        <v>0.29381603059113359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9.4061882717718461</v>
      </c>
      <c r="I167" s="97">
        <v>5.9877814287937099</v>
      </c>
      <c r="J167" s="98">
        <v>0.83963797325431377</v>
      </c>
      <c r="K167" s="99">
        <v>107</v>
      </c>
      <c r="M167" s="100">
        <f t="shared" si="16"/>
        <v>0.63657894736842113</v>
      </c>
      <c r="N167" s="89">
        <f t="shared" si="17"/>
        <v>5.9877814287937099</v>
      </c>
      <c r="O167" s="100"/>
      <c r="V167" s="109">
        <f t="shared" si="18"/>
        <v>108.1325161544823</v>
      </c>
      <c r="W167" s="109">
        <f t="shared" si="19"/>
        <v>29.294335219280832</v>
      </c>
      <c r="X167" s="109">
        <f t="shared" si="20"/>
        <v>13.157648454321654</v>
      </c>
      <c r="Y167" s="109">
        <f t="shared" si="21"/>
        <v>9.1735059986265881</v>
      </c>
      <c r="Z167" s="109">
        <f t="shared" si="22"/>
        <v>0.87417697710462217</v>
      </c>
      <c r="AA167" s="109">
        <f t="shared" si="23"/>
        <v>-4.7381867559463453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9.1325023158425882</v>
      </c>
      <c r="I168" s="97">
        <v>6.4491582530406042</v>
      </c>
      <c r="J168" s="98">
        <v>0.82728158992443235</v>
      </c>
      <c r="K168" s="99">
        <v>91</v>
      </c>
      <c r="M168" s="100">
        <f t="shared" si="16"/>
        <v>0.70617647058823529</v>
      </c>
      <c r="N168" s="89">
        <f t="shared" si="17"/>
        <v>6.4491582530406042</v>
      </c>
      <c r="O168" s="100"/>
      <c r="V168" s="109">
        <f t="shared" si="18"/>
        <v>88.506633569195657</v>
      </c>
      <c r="W168" s="109">
        <f t="shared" si="19"/>
        <v>23.013643209285686</v>
      </c>
      <c r="X168" s="109">
        <f t="shared" si="20"/>
        <v>9.6084649288913955</v>
      </c>
      <c r="Y168" s="109">
        <f t="shared" si="21"/>
        <v>6.2987309859201455</v>
      </c>
      <c r="Z168" s="109">
        <f t="shared" si="22"/>
        <v>-0.59574411678435613</v>
      </c>
      <c r="AA168" s="109">
        <f t="shared" si="23"/>
        <v>-5.2580851234487307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13.366362104582784</v>
      </c>
      <c r="I169" s="97">
        <v>8.9573858276394702</v>
      </c>
      <c r="J169" s="98">
        <v>0.76010738488950969</v>
      </c>
      <c r="K169" s="99">
        <v>41</v>
      </c>
      <c r="M169" s="100">
        <f t="shared" si="16"/>
        <v>0.67014388489208632</v>
      </c>
      <c r="N169" s="89">
        <f t="shared" si="17"/>
        <v>8.9573858276394702</v>
      </c>
      <c r="O169" s="100"/>
      <c r="V169" s="109">
        <f t="shared" si="18"/>
        <v>478.723829659199</v>
      </c>
      <c r="W169" s="109">
        <f t="shared" si="19"/>
        <v>93.172280869978678</v>
      </c>
      <c r="X169" s="109">
        <f t="shared" si="20"/>
        <v>14.257160039500514</v>
      </c>
      <c r="Y169" s="109">
        <f t="shared" si="21"/>
        <v>-5.22695636410681</v>
      </c>
      <c r="Z169" s="109">
        <f t="shared" si="22"/>
        <v>-45.814132782967974</v>
      </c>
      <c r="AA169" s="109">
        <f t="shared" si="23"/>
        <v>-73.260929550447472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6.9469505929764663</v>
      </c>
      <c r="I170" s="97">
        <v>4.1492241268959447</v>
      </c>
      <c r="J170" s="98">
        <v>0.88887737498040564</v>
      </c>
      <c r="K170" s="99">
        <v>175</v>
      </c>
      <c r="M170" s="100">
        <f t="shared" si="16"/>
        <v>0.5972727272727274</v>
      </c>
      <c r="N170" s="89">
        <f t="shared" si="17"/>
        <v>4.1492241268959447</v>
      </c>
      <c r="O170" s="100"/>
      <c r="V170" s="109">
        <f t="shared" si="18"/>
        <v>286.9230722951441</v>
      </c>
      <c r="W170" s="109">
        <f t="shared" si="19"/>
        <v>89.318959978526379</v>
      </c>
      <c r="X170" s="109">
        <f t="shared" si="20"/>
        <v>48.873129974636491</v>
      </c>
      <c r="Y170" s="109">
        <f t="shared" si="21"/>
        <v>38.887068348637591</v>
      </c>
      <c r="Z170" s="109">
        <f t="shared" si="22"/>
        <v>18.085198941359884</v>
      </c>
      <c r="AA170" s="109">
        <f t="shared" si="23"/>
        <v>4.0180789201731475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7.5729021921555484</v>
      </c>
      <c r="I171" s="97">
        <v>5.3207210802084886</v>
      </c>
      <c r="J171" s="98">
        <v>0.85750287876780051</v>
      </c>
      <c r="K171" s="99">
        <v>125</v>
      </c>
      <c r="M171" s="100">
        <f t="shared" si="16"/>
        <v>0.7026</v>
      </c>
      <c r="N171" s="89">
        <f t="shared" si="17"/>
        <v>5.3207210802084886</v>
      </c>
      <c r="O171" s="100"/>
      <c r="V171" s="109">
        <f t="shared" si="18"/>
        <v>163.52406603497823</v>
      </c>
      <c r="W171" s="109">
        <f t="shared" si="19"/>
        <v>46.78439945907018</v>
      </c>
      <c r="X171" s="109">
        <f t="shared" si="20"/>
        <v>22.889994359470975</v>
      </c>
      <c r="Y171" s="109">
        <f t="shared" si="21"/>
        <v>16.99047389424053</v>
      </c>
      <c r="Z171" s="109">
        <f t="shared" si="22"/>
        <v>4.7012392710754431</v>
      </c>
      <c r="AA171" s="109">
        <f t="shared" si="23"/>
        <v>-3.609270473404802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0.25092824402273367</v>
      </c>
      <c r="I172" s="97">
        <v>5.3949572464887741E-2</v>
      </c>
      <c r="J172" s="98">
        <v>0.99855514719676808</v>
      </c>
      <c r="K172" s="99">
        <v>281</v>
      </c>
      <c r="M172" s="100">
        <f t="shared" si="16"/>
        <v>0.215</v>
      </c>
      <c r="N172" s="89">
        <f t="shared" si="17"/>
        <v>5.3949572464887741E-2</v>
      </c>
      <c r="O172" s="100"/>
      <c r="V172" s="109">
        <f t="shared" si="18"/>
        <v>751.20872322346793</v>
      </c>
      <c r="W172" s="109">
        <f t="shared" si="19"/>
        <v>290.67554272332347</v>
      </c>
      <c r="X172" s="109">
        <f t="shared" si="20"/>
        <v>196.41309792250669</v>
      </c>
      <c r="Y172" s="109">
        <f t="shared" si="21"/>
        <v>173.1397324678295</v>
      </c>
      <c r="Z172" s="109">
        <f t="shared" si="22"/>
        <v>124.65920761350631</v>
      </c>
      <c r="AA172" s="109">
        <f t="shared" si="23"/>
        <v>91.874588670686961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1.9988906491567835</v>
      </c>
      <c r="I173" s="97">
        <v>0.86452020576030886</v>
      </c>
      <c r="J173" s="98">
        <v>0.9768468147999434</v>
      </c>
      <c r="K173" s="99">
        <v>266</v>
      </c>
      <c r="M173" s="100">
        <f t="shared" si="16"/>
        <v>0.4325</v>
      </c>
      <c r="N173" s="89">
        <f t="shared" si="17"/>
        <v>0.86452020576030886</v>
      </c>
      <c r="O173" s="100"/>
      <c r="V173" s="109">
        <f t="shared" si="18"/>
        <v>275.15609802601898</v>
      </c>
      <c r="W173" s="109">
        <f t="shared" si="19"/>
        <v>102.72125130989986</v>
      </c>
      <c r="X173" s="109">
        <f t="shared" si="20"/>
        <v>67.427094648563738</v>
      </c>
      <c r="Y173" s="109">
        <f t="shared" si="21"/>
        <v>58.712979412855503</v>
      </c>
      <c r="Z173" s="109">
        <f t="shared" si="22"/>
        <v>40.560689358763298</v>
      </c>
      <c r="AA173" s="109">
        <f t="shared" si="23"/>
        <v>28.285329012496874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6.2809667673716012</v>
      </c>
      <c r="I174" s="97">
        <v>4.6312893193531188</v>
      </c>
      <c r="J174" s="98">
        <v>0.87596692522446729</v>
      </c>
      <c r="K174" s="99">
        <v>148</v>
      </c>
      <c r="M174" s="100">
        <f t="shared" si="16"/>
        <v>0.73735294117647054</v>
      </c>
      <c r="N174" s="89">
        <f t="shared" si="17"/>
        <v>4.6312893193531188</v>
      </c>
      <c r="O174" s="100"/>
      <c r="V174" s="109">
        <f t="shared" si="18"/>
        <v>130.5002346084033</v>
      </c>
      <c r="W174" s="109">
        <f t="shared" si="19"/>
        <v>39.300002843371217</v>
      </c>
      <c r="X174" s="109">
        <f t="shared" si="20"/>
        <v>20.633037732981443</v>
      </c>
      <c r="Y174" s="109">
        <f t="shared" si="21"/>
        <v>16.024170417245909</v>
      </c>
      <c r="Z174" s="109">
        <f t="shared" si="22"/>
        <v>6.4234830183424441</v>
      </c>
      <c r="AA174" s="109">
        <f t="shared" si="23"/>
        <v>-6.8915298465584945E-2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10.973935032621082</v>
      </c>
      <c r="I175" s="97">
        <v>6.4974840338977327</v>
      </c>
      <c r="J175" s="98">
        <v>0.82598735093884557</v>
      </c>
      <c r="K175" s="99">
        <v>88</v>
      </c>
      <c r="M175" s="100">
        <f t="shared" si="16"/>
        <v>0.59208333333333341</v>
      </c>
      <c r="N175" s="89">
        <f t="shared" si="17"/>
        <v>6.4974840338977327</v>
      </c>
      <c r="O175" s="100"/>
      <c r="V175" s="109">
        <f t="shared" si="18"/>
        <v>247.65436567632011</v>
      </c>
      <c r="W175" s="109">
        <f t="shared" si="19"/>
        <v>64.108355084475761</v>
      </c>
      <c r="X175" s="109">
        <f t="shared" si="20"/>
        <v>26.539953014001185</v>
      </c>
      <c r="Y175" s="109">
        <f t="shared" si="21"/>
        <v>17.26432736285291</v>
      </c>
      <c r="Z175" s="109">
        <f t="shared" si="22"/>
        <v>-2.0576396640310222</v>
      </c>
      <c r="AA175" s="109">
        <f t="shared" si="23"/>
        <v>-15.123985956806802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1.006228818697386</v>
      </c>
      <c r="I176" s="97">
        <v>0.98233088425332293</v>
      </c>
      <c r="J176" s="98">
        <v>0.97369166302961052</v>
      </c>
      <c r="K176" s="99">
        <v>262</v>
      </c>
      <c r="M176" s="100">
        <f t="shared" si="16"/>
        <v>0.97624999999999984</v>
      </c>
      <c r="N176" s="89">
        <f t="shared" si="17"/>
        <v>0.98233088425332293</v>
      </c>
      <c r="O176" s="100"/>
      <c r="V176" s="109">
        <f t="shared" si="18"/>
        <v>160.91636723130924</v>
      </c>
      <c r="W176" s="109">
        <f t="shared" si="19"/>
        <v>59.746512583959657</v>
      </c>
      <c r="X176" s="109">
        <f t="shared" si="20"/>
        <v>39.038953947585874</v>
      </c>
      <c r="Y176" s="109">
        <f t="shared" si="21"/>
        <v>33.926264786628458</v>
      </c>
      <c r="Z176" s="109">
        <f t="shared" si="22"/>
        <v>23.276070923479526</v>
      </c>
      <c r="AA176" s="109">
        <f t="shared" si="23"/>
        <v>16.073951133735651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10.683730272297858</v>
      </c>
      <c r="I177" s="97">
        <v>7.1104040580096637</v>
      </c>
      <c r="J177" s="98">
        <v>0.80957240686173604</v>
      </c>
      <c r="K177" s="99">
        <v>76</v>
      </c>
      <c r="M177" s="100">
        <f t="shared" si="16"/>
        <v>0.66553571428571434</v>
      </c>
      <c r="N177" s="89">
        <f t="shared" si="17"/>
        <v>7.1104040580096637</v>
      </c>
      <c r="O177" s="100"/>
      <c r="V177" s="109">
        <f t="shared" si="18"/>
        <v>129.38860279006764</v>
      </c>
      <c r="W177" s="109">
        <f t="shared" si="19"/>
        <v>31.549449944046327</v>
      </c>
      <c r="X177" s="109">
        <f t="shared" si="20"/>
        <v>11.523623065533567</v>
      </c>
      <c r="Y177" s="109">
        <f t="shared" si="21"/>
        <v>6.5792532429540707</v>
      </c>
      <c r="Z177" s="109">
        <f t="shared" si="22"/>
        <v>-3.7203162172229094</v>
      </c>
      <c r="AA177" s="109">
        <f t="shared" si="23"/>
        <v>-10.685328684427891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12.927873027505569</v>
      </c>
      <c r="I178" s="97">
        <v>8.1287943085144772</v>
      </c>
      <c r="J178" s="98">
        <v>0.7822983444178937</v>
      </c>
      <c r="K178" s="99">
        <v>59</v>
      </c>
      <c r="M178" s="100">
        <f t="shared" si="16"/>
        <v>0.62878048780487805</v>
      </c>
      <c r="N178" s="89">
        <f t="shared" si="17"/>
        <v>8.1287943085144772</v>
      </c>
      <c r="O178" s="100"/>
      <c r="V178" s="109">
        <f t="shared" si="18"/>
        <v>160.14253860688808</v>
      </c>
      <c r="W178" s="109">
        <f t="shared" si="19"/>
        <v>34.826500669750494</v>
      </c>
      <c r="X178" s="109">
        <f t="shared" si="20"/>
        <v>9.176674318741691</v>
      </c>
      <c r="Y178" s="109">
        <f t="shared" si="21"/>
        <v>2.8437409455679923</v>
      </c>
      <c r="Z178" s="109">
        <f t="shared" si="22"/>
        <v>-10.34833195840554</v>
      </c>
      <c r="AA178" s="109">
        <f t="shared" si="23"/>
        <v>-19.269379833243001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8.0213424537847793</v>
      </c>
      <c r="I179" s="97">
        <v>4.8400207413104939</v>
      </c>
      <c r="J179" s="98">
        <v>0.87037677563924154</v>
      </c>
      <c r="K179" s="99">
        <v>137</v>
      </c>
      <c r="M179" s="100">
        <f t="shared" si="16"/>
        <v>0.60339285714285706</v>
      </c>
      <c r="N179" s="89">
        <f t="shared" si="17"/>
        <v>4.8400207413104939</v>
      </c>
      <c r="O179" s="100"/>
      <c r="V179" s="109">
        <f t="shared" si="18"/>
        <v>204.35942775588893</v>
      </c>
      <c r="W179" s="109">
        <f t="shared" si="19"/>
        <v>60.625351682443252</v>
      </c>
      <c r="X179" s="109">
        <f t="shared" si="20"/>
        <v>31.205700752719792</v>
      </c>
      <c r="Y179" s="109">
        <f t="shared" si="21"/>
        <v>23.941998977497498</v>
      </c>
      <c r="Z179" s="109">
        <f t="shared" si="22"/>
        <v>8.8110513225984413</v>
      </c>
      <c r="AA179" s="109">
        <f t="shared" si="23"/>
        <v>-1.4211471653553454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9.86453490955817</v>
      </c>
      <c r="I180" s="97">
        <v>6.240304783786498</v>
      </c>
      <c r="J180" s="98">
        <v>0.83287500812460258</v>
      </c>
      <c r="K180" s="99">
        <v>101</v>
      </c>
      <c r="M180" s="100">
        <f t="shared" si="16"/>
        <v>0.63259999999999994</v>
      </c>
      <c r="N180" s="89">
        <f t="shared" si="17"/>
        <v>6.240304783786498</v>
      </c>
      <c r="O180" s="100"/>
      <c r="V180" s="109">
        <f t="shared" si="18"/>
        <v>135.42243319142952</v>
      </c>
      <c r="W180" s="109">
        <f t="shared" si="19"/>
        <v>35.885755678372412</v>
      </c>
      <c r="X180" s="109">
        <f t="shared" si="20"/>
        <v>15.51247755855991</v>
      </c>
      <c r="Y180" s="109">
        <f t="shared" si="21"/>
        <v>10.482322143069718</v>
      </c>
      <c r="Z180" s="109">
        <f t="shared" si="22"/>
        <v>4.0535352619805584E-3</v>
      </c>
      <c r="AA180" s="109">
        <f t="shared" si="23"/>
        <v>-7.0818029920699308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6.9722896924772906</v>
      </c>
      <c r="I181" s="97">
        <v>3.9259354268410593</v>
      </c>
      <c r="J181" s="98">
        <v>0.89485739093723815</v>
      </c>
      <c r="K181" s="99">
        <v>189</v>
      </c>
      <c r="M181" s="100">
        <f t="shared" si="16"/>
        <v>0.56307692307692314</v>
      </c>
      <c r="N181" s="89">
        <f t="shared" si="17"/>
        <v>3.9259354268410593</v>
      </c>
      <c r="O181" s="100"/>
      <c r="V181" s="109">
        <f t="shared" si="18"/>
        <v>240.52520885849626</v>
      </c>
      <c r="W181" s="109">
        <f t="shared" si="19"/>
        <v>75.982315813359435</v>
      </c>
      <c r="X181" s="109">
        <f t="shared" si="20"/>
        <v>42.303493027583976</v>
      </c>
      <c r="Y181" s="109">
        <f t="shared" si="21"/>
        <v>33.988203174526092</v>
      </c>
      <c r="Z181" s="109">
        <f t="shared" si="22"/>
        <v>16.666702458304634</v>
      </c>
      <c r="AA181" s="109">
        <f t="shared" si="23"/>
        <v>4.9531576440625269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4.2699442784369532</v>
      </c>
      <c r="I182" s="97">
        <v>2.8541206492710161</v>
      </c>
      <c r="J182" s="98">
        <v>0.92356224465828229</v>
      </c>
      <c r="K182" s="99">
        <v>222</v>
      </c>
      <c r="M182" s="100">
        <f t="shared" si="16"/>
        <v>0.66842105263157892</v>
      </c>
      <c r="N182" s="89">
        <f t="shared" si="17"/>
        <v>2.8541206492710161</v>
      </c>
      <c r="O182" s="100"/>
      <c r="V182" s="109">
        <f t="shared" si="18"/>
        <v>249.53071961538654</v>
      </c>
      <c r="W182" s="109">
        <f t="shared" si="19"/>
        <v>84.132737647017393</v>
      </c>
      <c r="X182" s="109">
        <f t="shared" si="20"/>
        <v>50.278894307156236</v>
      </c>
      <c r="Y182" s="109">
        <f t="shared" si="21"/>
        <v>41.920391939019588</v>
      </c>
      <c r="Z182" s="109">
        <f t="shared" si="22"/>
        <v>24.508875646177998</v>
      </c>
      <c r="AA182" s="109">
        <f t="shared" si="23"/>
        <v>12.734458422091389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5.309790325319919</v>
      </c>
      <c r="I183" s="97">
        <v>3.2002548773230264</v>
      </c>
      <c r="J183" s="98">
        <v>0.91429223589183739</v>
      </c>
      <c r="K183" s="99">
        <v>212</v>
      </c>
      <c r="M183" s="100">
        <f t="shared" si="16"/>
        <v>0.6027083333333334</v>
      </c>
      <c r="N183" s="89">
        <f t="shared" si="17"/>
        <v>3.2002548773230264</v>
      </c>
      <c r="O183" s="100"/>
      <c r="V183" s="109">
        <f t="shared" si="18"/>
        <v>278.28402775475627</v>
      </c>
      <c r="W183" s="109">
        <f t="shared" si="19"/>
        <v>91.957107084031861</v>
      </c>
      <c r="X183" s="109">
        <f t="shared" si="20"/>
        <v>53.819505238371107</v>
      </c>
      <c r="Y183" s="109">
        <f t="shared" si="21"/>
        <v>44.403344356966279</v>
      </c>
      <c r="Z183" s="109">
        <f t="shared" si="22"/>
        <v>24.78862973684625</v>
      </c>
      <c r="AA183" s="109">
        <f t="shared" si="23"/>
        <v>11.524314913005419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8.2389976118847521</v>
      </c>
      <c r="I184" s="97">
        <v>5.498707006171883</v>
      </c>
      <c r="J184" s="98">
        <v>0.85273614101039907</v>
      </c>
      <c r="K184" s="99">
        <v>121</v>
      </c>
      <c r="M184" s="100">
        <f t="shared" si="16"/>
        <v>0.66739999999999988</v>
      </c>
      <c r="N184" s="89">
        <f t="shared" si="17"/>
        <v>5.498707006171883</v>
      </c>
      <c r="O184" s="100"/>
      <c r="V184" s="109">
        <f t="shared" si="18"/>
        <v>157.35142283949057</v>
      </c>
      <c r="W184" s="109">
        <f t="shared" si="19"/>
        <v>44.390465990951022</v>
      </c>
      <c r="X184" s="109">
        <f t="shared" si="20"/>
        <v>21.269491410967266</v>
      </c>
      <c r="Y184" s="109">
        <f t="shared" si="21"/>
        <v>15.56093067710011</v>
      </c>
      <c r="Z184" s="109">
        <f t="shared" si="22"/>
        <v>3.6694824428679769</v>
      </c>
      <c r="AA184" s="109">
        <f t="shared" si="23"/>
        <v>-4.3720270129191459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5.6060446110323667</v>
      </c>
      <c r="I185" s="97">
        <v>3.6655887149863906</v>
      </c>
      <c r="J185" s="98">
        <v>0.90182987763637279</v>
      </c>
      <c r="K185" s="99">
        <v>198</v>
      </c>
      <c r="M185" s="100">
        <f t="shared" si="16"/>
        <v>0.65386363636363631</v>
      </c>
      <c r="N185" s="89">
        <f t="shared" si="17"/>
        <v>3.6655887149863906</v>
      </c>
      <c r="O185" s="100"/>
      <c r="V185" s="109">
        <f t="shared" si="18"/>
        <v>219.67474985957074</v>
      </c>
      <c r="W185" s="109">
        <f t="shared" si="19"/>
        <v>70.557502190572421</v>
      </c>
      <c r="X185" s="109">
        <f t="shared" si="20"/>
        <v>40.036017697351895</v>
      </c>
      <c r="Y185" s="109">
        <f t="shared" si="21"/>
        <v>32.500273591298033</v>
      </c>
      <c r="Z185" s="109">
        <f t="shared" si="22"/>
        <v>16.802637160467892</v>
      </c>
      <c r="AA185" s="109">
        <f t="shared" si="23"/>
        <v>6.1872193151762973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1.0935643328792579</v>
      </c>
      <c r="I186" s="97">
        <v>0.47296657397027903</v>
      </c>
      <c r="J186" s="98">
        <v>0.98733322528773104</v>
      </c>
      <c r="K186" s="99">
        <v>276</v>
      </c>
      <c r="M186" s="100">
        <f t="shared" si="16"/>
        <v>0.4325</v>
      </c>
      <c r="N186" s="89">
        <f t="shared" si="17"/>
        <v>0.47296657397027903</v>
      </c>
      <c r="O186" s="100"/>
      <c r="V186" s="109">
        <f t="shared" si="18"/>
        <v>169.44933698343135</v>
      </c>
      <c r="W186" s="109">
        <f t="shared" si="19"/>
        <v>64.386655765544518</v>
      </c>
      <c r="X186" s="109">
        <f t="shared" si="20"/>
        <v>42.88230904687466</v>
      </c>
      <c r="Y186" s="109">
        <f t="shared" si="21"/>
        <v>37.572893180298763</v>
      </c>
      <c r="Z186" s="109">
        <f t="shared" si="22"/>
        <v>26.512899799335411</v>
      </c>
      <c r="AA186" s="109">
        <f t="shared" si="23"/>
        <v>19.033655925748231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5.3118143324334577</v>
      </c>
      <c r="I187" s="97">
        <v>3.4526793160817477</v>
      </c>
      <c r="J187" s="98">
        <v>0.90753191989151771</v>
      </c>
      <c r="K187" s="99">
        <v>207</v>
      </c>
      <c r="M187" s="100">
        <f t="shared" si="16"/>
        <v>0.65</v>
      </c>
      <c r="N187" s="89">
        <f t="shared" si="17"/>
        <v>3.4526793160817477</v>
      </c>
      <c r="O187" s="100"/>
      <c r="V187" s="109">
        <f t="shared" si="18"/>
        <v>170.68769899498</v>
      </c>
      <c r="W187" s="109">
        <f t="shared" si="19"/>
        <v>55.55129195872567</v>
      </c>
      <c r="X187" s="109">
        <f t="shared" si="20"/>
        <v>31.985043809064081</v>
      </c>
      <c r="Y187" s="109">
        <f t="shared" si="21"/>
        <v>26.166545182791111</v>
      </c>
      <c r="Z187" s="109">
        <f t="shared" si="22"/>
        <v>14.04608637698559</v>
      </c>
      <c r="AA187" s="109">
        <f t="shared" si="23"/>
        <v>5.8497101093091333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5.190218381509788</v>
      </c>
      <c r="I188" s="97">
        <v>4.1484674063638947</v>
      </c>
      <c r="J188" s="98">
        <v>0.88889764112399217</v>
      </c>
      <c r="K188" s="99">
        <v>176</v>
      </c>
      <c r="M188" s="100">
        <f t="shared" si="16"/>
        <v>0.79928571428571427</v>
      </c>
      <c r="N188" s="89">
        <f t="shared" si="17"/>
        <v>4.1484674063638947</v>
      </c>
      <c r="O188" s="100"/>
      <c r="V188" s="109">
        <f t="shared" si="18"/>
        <v>121.74991936572249</v>
      </c>
      <c r="W188" s="109">
        <f t="shared" si="19"/>
        <v>37.902579940880166</v>
      </c>
      <c r="X188" s="109">
        <f t="shared" si="20"/>
        <v>20.740613031902861</v>
      </c>
      <c r="Y188" s="109">
        <f t="shared" si="21"/>
        <v>16.503329258522054</v>
      </c>
      <c r="Z188" s="109">
        <f t="shared" si="22"/>
        <v>7.6766839806718412</v>
      </c>
      <c r="AA188" s="109">
        <f t="shared" si="23"/>
        <v>1.707726283796779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17.521306264685339</v>
      </c>
      <c r="I189" s="97">
        <v>11.215627066928695</v>
      </c>
      <c r="J189" s="98">
        <v>0.6996281996821655</v>
      </c>
      <c r="K189" s="99">
        <v>22</v>
      </c>
      <c r="M189" s="100">
        <f t="shared" si="16"/>
        <v>0.64011363636363638</v>
      </c>
      <c r="N189" s="89">
        <f t="shared" si="17"/>
        <v>11.215627066928695</v>
      </c>
      <c r="O189" s="100"/>
      <c r="V189" s="109">
        <f t="shared" si="18"/>
        <v>111.3968724088887</v>
      </c>
      <c r="W189" s="109">
        <f t="shared" si="19"/>
        <v>13.92528263446277</v>
      </c>
      <c r="X189" s="109">
        <f t="shared" si="20"/>
        <v>-6.0253110247856405</v>
      </c>
      <c r="Y189" s="109">
        <f t="shared" si="21"/>
        <v>-10.951105791201774</v>
      </c>
      <c r="Z189" s="109">
        <f t="shared" si="22"/>
        <v>-21.211981729646709</v>
      </c>
      <c r="AA189" s="109">
        <f t="shared" si="23"/>
        <v>-28.150827970942366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1.7061382913852507</v>
      </c>
      <c r="I190" s="97">
        <v>0.93695427835240019</v>
      </c>
      <c r="J190" s="98">
        <v>0.97490691855883216</v>
      </c>
      <c r="K190" s="99">
        <v>265</v>
      </c>
      <c r="M190" s="100">
        <f t="shared" si="16"/>
        <v>0.54916666666666669</v>
      </c>
      <c r="N190" s="89">
        <f t="shared" si="17"/>
        <v>0.93695427835240019</v>
      </c>
      <c r="O190" s="100"/>
      <c r="V190" s="109">
        <f t="shared" si="18"/>
        <v>253.38014441166339</v>
      </c>
      <c r="W190" s="109">
        <f t="shared" si="19"/>
        <v>94.275892894282265</v>
      </c>
      <c r="X190" s="109">
        <f t="shared" si="20"/>
        <v>61.710257319566701</v>
      </c>
      <c r="Y190" s="109">
        <f t="shared" si="21"/>
        <v>53.669813009049264</v>
      </c>
      <c r="Z190" s="109">
        <f t="shared" si="22"/>
        <v>36.920840412243159</v>
      </c>
      <c r="AA190" s="109">
        <f t="shared" si="23"/>
        <v>25.594463770901037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7.923682697044633</v>
      </c>
      <c r="I191" s="97">
        <v>5.1376352809397021</v>
      </c>
      <c r="J191" s="98">
        <v>0.86240619900222171</v>
      </c>
      <c r="K191" s="99">
        <v>129</v>
      </c>
      <c r="M191" s="100">
        <f t="shared" si="16"/>
        <v>0.64838983050847454</v>
      </c>
      <c r="N191" s="89">
        <f t="shared" si="17"/>
        <v>5.1376352809397021</v>
      </c>
      <c r="O191" s="100"/>
      <c r="V191" s="109">
        <f t="shared" si="18"/>
        <v>401.95476903877744</v>
      </c>
      <c r="W191" s="109">
        <f t="shared" si="19"/>
        <v>116.6311827427356</v>
      </c>
      <c r="X191" s="109">
        <f t="shared" si="20"/>
        <v>58.230833012466185</v>
      </c>
      <c r="Y191" s="109">
        <f t="shared" si="21"/>
        <v>43.811806592925024</v>
      </c>
      <c r="Z191" s="109">
        <f t="shared" si="22"/>
        <v>13.775670647351074</v>
      </c>
      <c r="AA191" s="109">
        <f t="shared" si="23"/>
        <v>-6.5360581231048771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57.086902485840383</v>
      </c>
      <c r="I192" s="97">
        <v>37.339147866281145</v>
      </c>
      <c r="J192" s="98">
        <v>0</v>
      </c>
      <c r="K192" s="99">
        <v>1</v>
      </c>
      <c r="M192" s="100">
        <f t="shared" si="16"/>
        <v>0.65407556270096467</v>
      </c>
      <c r="N192" s="89">
        <f t="shared" si="17"/>
        <v>37.339147866281145</v>
      </c>
      <c r="O192" s="100"/>
      <c r="V192" s="109">
        <f t="shared" si="18"/>
        <v>0</v>
      </c>
      <c r="W192" s="109">
        <f t="shared" si="19"/>
        <v>-413.88045254636211</v>
      </c>
      <c r="X192" s="109">
        <f t="shared" si="20"/>
        <v>-498.59396497975405</v>
      </c>
      <c r="Y192" s="109">
        <f t="shared" si="21"/>
        <v>-519.50970229144514</v>
      </c>
      <c r="Z192" s="109">
        <f t="shared" si="22"/>
        <v>-563.07907452343386</v>
      </c>
      <c r="AA192" s="109">
        <f t="shared" si="23"/>
        <v>-592.54256054170105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7.4773827638677535</v>
      </c>
      <c r="I193" s="97">
        <v>4.6100940655692346</v>
      </c>
      <c r="J193" s="98">
        <v>0.87653456682838904</v>
      </c>
      <c r="K193" s="99">
        <v>151</v>
      </c>
      <c r="M193" s="100">
        <f t="shared" si="16"/>
        <v>0.61653846153846159</v>
      </c>
      <c r="N193" s="89">
        <f t="shared" si="17"/>
        <v>4.6100940655692346</v>
      </c>
      <c r="O193" s="100"/>
      <c r="V193" s="109">
        <f t="shared" si="18"/>
        <v>100.31807456630419</v>
      </c>
      <c r="W193" s="109">
        <f t="shared" si="19"/>
        <v>30.256079750905716</v>
      </c>
      <c r="X193" s="109">
        <f t="shared" si="20"/>
        <v>15.915712544900369</v>
      </c>
      <c r="Y193" s="109">
        <f t="shared" si="21"/>
        <v>12.375080775324856</v>
      </c>
      <c r="Z193" s="109">
        <f t="shared" si="22"/>
        <v>4.9996246196954308</v>
      </c>
      <c r="AA193" s="109">
        <f t="shared" si="23"/>
        <v>1.2023509386498602E-2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1.9832111570144173</v>
      </c>
      <c r="I194" s="97">
        <v>1.3849424579817349</v>
      </c>
      <c r="J194" s="98">
        <v>0.9629091037925801</v>
      </c>
      <c r="K194" s="99">
        <v>258</v>
      </c>
      <c r="M194" s="100">
        <f t="shared" si="16"/>
        <v>0.69833333333333336</v>
      </c>
      <c r="N194" s="89">
        <f t="shared" si="17"/>
        <v>1.3849424579817349</v>
      </c>
      <c r="O194" s="100"/>
      <c r="V194" s="109">
        <f t="shared" si="18"/>
        <v>253.96428598561522</v>
      </c>
      <c r="W194" s="109">
        <f t="shared" si="19"/>
        <v>92.506232290904279</v>
      </c>
      <c r="X194" s="109">
        <f t="shared" si="20"/>
        <v>59.458817862444377</v>
      </c>
      <c r="Y194" s="109">
        <f t="shared" si="21"/>
        <v>51.299422517342379</v>
      </c>
      <c r="Z194" s="109">
        <f t="shared" si="22"/>
        <v>34.302664158745394</v>
      </c>
      <c r="AA194" s="109">
        <f t="shared" si="23"/>
        <v>22.808724113249141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13.748756264788151</v>
      </c>
      <c r="I195" s="97">
        <v>8.8393045485700483</v>
      </c>
      <c r="J195" s="98">
        <v>0.76326978376085763</v>
      </c>
      <c r="K195" s="99">
        <v>45</v>
      </c>
      <c r="M195" s="100">
        <f t="shared" si="16"/>
        <v>0.64291666666666669</v>
      </c>
      <c r="N195" s="89">
        <f t="shared" si="17"/>
        <v>8.8393045485700483</v>
      </c>
      <c r="O195" s="100"/>
      <c r="V195" s="109">
        <f t="shared" si="18"/>
        <v>462.60516670870788</v>
      </c>
      <c r="W195" s="109">
        <f t="shared" si="19"/>
        <v>91.57880557689073</v>
      </c>
      <c r="X195" s="109">
        <f t="shared" si="20"/>
        <v>15.636716349239798</v>
      </c>
      <c r="Y195" s="109">
        <f t="shared" si="21"/>
        <v>-3.113359566163433</v>
      </c>
      <c r="Z195" s="109">
        <f t="shared" si="22"/>
        <v>-42.171463268757584</v>
      </c>
      <c r="AA195" s="109">
        <f t="shared" si="23"/>
        <v>-68.58423520896244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11.321004819794805</v>
      </c>
      <c r="I196" s="97">
        <v>7.6841320214357234</v>
      </c>
      <c r="J196" s="98">
        <v>0.7942070866492692</v>
      </c>
      <c r="K196" s="99">
        <v>64</v>
      </c>
      <c r="M196" s="100">
        <f t="shared" si="16"/>
        <v>0.67874999999999996</v>
      </c>
      <c r="N196" s="89">
        <f t="shared" si="17"/>
        <v>7.6841320214357234</v>
      </c>
      <c r="O196" s="100"/>
      <c r="V196" s="109">
        <f t="shared" si="18"/>
        <v>218.13173756195903</v>
      </c>
      <c r="W196" s="109">
        <f t="shared" si="19"/>
        <v>49.996996711911933</v>
      </c>
      <c r="X196" s="109">
        <f t="shared" si="20"/>
        <v>15.582990513128966</v>
      </c>
      <c r="Y196" s="109">
        <f t="shared" si="21"/>
        <v>7.0861841262776366</v>
      </c>
      <c r="Z196" s="109">
        <f t="shared" si="22"/>
        <v>-10.613431944389699</v>
      </c>
      <c r="AA196" s="109">
        <f t="shared" si="23"/>
        <v>-22.582674646581378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11.245469640829556</v>
      </c>
      <c r="I197" s="97">
        <v>6.2412356506604043</v>
      </c>
      <c r="J197" s="98">
        <v>0.8328500780732464</v>
      </c>
      <c r="K197" s="99">
        <v>100</v>
      </c>
      <c r="M197" s="100">
        <f t="shared" si="16"/>
        <v>0.55500000000000005</v>
      </c>
      <c r="N197" s="89">
        <f t="shared" si="17"/>
        <v>6.2412356506604043</v>
      </c>
      <c r="O197" s="100"/>
      <c r="V197" s="109">
        <f t="shared" si="18"/>
        <v>119.15040042056273</v>
      </c>
      <c r="W197" s="109">
        <f t="shared" si="19"/>
        <v>31.571188408679603</v>
      </c>
      <c r="X197" s="109">
        <f t="shared" si="20"/>
        <v>13.645377658184559</v>
      </c>
      <c r="Y197" s="109">
        <f t="shared" si="21"/>
        <v>9.219501100991371</v>
      </c>
      <c r="Z197" s="109">
        <f t="shared" si="22"/>
        <v>0</v>
      </c>
      <c r="AA197" s="109">
        <f t="shared" si="23"/>
        <v>-6.2346237246223239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7.9530522897090883</v>
      </c>
      <c r="I198" s="97">
        <v>4.1810332037327775</v>
      </c>
      <c r="J198" s="98">
        <v>0.88802547881633831</v>
      </c>
      <c r="K198" s="99">
        <v>172</v>
      </c>
      <c r="M198" s="100">
        <f t="shared" ref="M198:M261" si="24">IF(ISERROR(I198/H198),$O$3,(I198/H198))</f>
        <v>0.52571428571428569</v>
      </c>
      <c r="N198" s="89">
        <f t="shared" ref="N198:N261" si="25">I198</f>
        <v>4.1810332037327775</v>
      </c>
      <c r="O198" s="100"/>
      <c r="V198" s="109">
        <f t="shared" ref="V198:V261" si="26">(((($O$5-N198))/M198)*G198)+((((($O$5-N198)/$T$2))*$T$3/M198)*G198)</f>
        <v>181.02463475437673</v>
      </c>
      <c r="W198" s="109">
        <f t="shared" ref="W198:W261" si="27">(((($P$5-N198))/M198)*G198)+((((($P$5-N198)/$T$2))*$T$3/M198)*G198)</f>
        <v>56.233247877655735</v>
      </c>
      <c r="X198" s="109">
        <f t="shared" ref="X198:X261" si="28">(((($Q$5-N198))/M198)*G198)+((((($Q$5-N198)/$T$2))*$T$3/M198)*G198)</f>
        <v>30.690807690589576</v>
      </c>
      <c r="Y198" s="109">
        <f t="shared" ref="Y198:Y261" si="29">(((($R$5-N198))/M198)*G198)+((((($R$5-N198)/$T$2))*$T$3/M198)*G198)</f>
        <v>24.384387924648262</v>
      </c>
      <c r="Z198" s="109">
        <f t="shared" ref="Z198:Z261" si="30">(((($S$5-N198))/M198)*G198)+((((($S$5-N198)/$T$2))*$T$3/M198)*G198)</f>
        <v>11.247545262167325</v>
      </c>
      <c r="AA198" s="109">
        <f t="shared" ref="AA198:AA261" si="31">(((($T$5-N198))/M198)*G198)+((((($T$5-N198)/$T$2))*$T$3/M198)*G198)</f>
        <v>2.3638464553710108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8.1719353566195672</v>
      </c>
      <c r="I199" s="97">
        <v>4.3738426738270642</v>
      </c>
      <c r="J199" s="98">
        <v>0.88286174367206616</v>
      </c>
      <c r="K199" s="99">
        <v>162</v>
      </c>
      <c r="M199" s="100">
        <f t="shared" si="24"/>
        <v>0.53522727272727277</v>
      </c>
      <c r="N199" s="89">
        <f t="shared" si="25"/>
        <v>4.3738426738270642</v>
      </c>
      <c r="O199" s="100"/>
      <c r="V199" s="109">
        <f t="shared" si="26"/>
        <v>180.23071132815545</v>
      </c>
      <c r="W199" s="109">
        <f t="shared" si="27"/>
        <v>55.259938251162325</v>
      </c>
      <c r="X199" s="109">
        <f t="shared" si="28"/>
        <v>29.680781096639411</v>
      </c>
      <c r="Y199" s="109">
        <f t="shared" si="29"/>
        <v>23.365295923962524</v>
      </c>
      <c r="Z199" s="109">
        <f t="shared" si="30"/>
        <v>10.209569199465964</v>
      </c>
      <c r="AA199" s="109">
        <f t="shared" si="31"/>
        <v>1.3131001766058785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6.4523589269195192</v>
      </c>
      <c r="I200" s="97">
        <v>4.013367252543941</v>
      </c>
      <c r="J200" s="98">
        <v>0.89251583172394278</v>
      </c>
      <c r="K200" s="99">
        <v>184</v>
      </c>
      <c r="M200" s="100">
        <f t="shared" si="24"/>
        <v>0.622</v>
      </c>
      <c r="N200" s="89">
        <f t="shared" si="25"/>
        <v>4.013367252543941</v>
      </c>
      <c r="O200" s="100"/>
      <c r="V200" s="109">
        <f t="shared" si="26"/>
        <v>225.64390635561787</v>
      </c>
      <c r="W200" s="109">
        <f t="shared" si="27"/>
        <v>70.876309531971927</v>
      </c>
      <c r="X200" s="109">
        <f t="shared" si="28"/>
        <v>39.198305274601353</v>
      </c>
      <c r="Y200" s="109">
        <f t="shared" si="29"/>
        <v>31.377016833436112</v>
      </c>
      <c r="Z200" s="109">
        <f t="shared" si="30"/>
        <v>15.084565730772766</v>
      </c>
      <c r="AA200" s="109">
        <f t="shared" si="31"/>
        <v>4.0669085859635459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8.3351195395735367</v>
      </c>
      <c r="I201" s="97">
        <v>5.7419712383728809</v>
      </c>
      <c r="J201" s="98">
        <v>0.84622114947732574</v>
      </c>
      <c r="K201" s="99">
        <v>114</v>
      </c>
      <c r="M201" s="100">
        <f t="shared" si="24"/>
        <v>0.68888888888888888</v>
      </c>
      <c r="N201" s="89">
        <f t="shared" si="25"/>
        <v>5.7419712383728809</v>
      </c>
      <c r="O201" s="100"/>
      <c r="V201" s="109">
        <f t="shared" si="26"/>
        <v>161.49653246564736</v>
      </c>
      <c r="W201" s="109">
        <f t="shared" si="27"/>
        <v>44.6672567020169</v>
      </c>
      <c r="X201" s="109">
        <f t="shared" si="28"/>
        <v>20.754510293975702</v>
      </c>
      <c r="Y201" s="109">
        <f t="shared" si="29"/>
        <v>14.850461365949819</v>
      </c>
      <c r="Z201" s="109">
        <f t="shared" si="30"/>
        <v>2.5517935452725933</v>
      </c>
      <c r="AA201" s="109">
        <f t="shared" si="31"/>
        <v>-5.7650953336493087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1.8723258298400769</v>
      </c>
      <c r="I202" s="97">
        <v>1.3231102530869878</v>
      </c>
      <c r="J202" s="98">
        <v>0.96456506565641764</v>
      </c>
      <c r="K202" s="99">
        <v>259</v>
      </c>
      <c r="M202" s="100">
        <f t="shared" si="24"/>
        <v>0.70666666666666678</v>
      </c>
      <c r="N202" s="89">
        <f t="shared" si="25"/>
        <v>1.3231102530869878</v>
      </c>
      <c r="O202" s="100"/>
      <c r="V202" s="109">
        <f t="shared" si="26"/>
        <v>88.763276256516406</v>
      </c>
      <c r="W202" s="109">
        <f t="shared" si="27"/>
        <v>32.428814024265158</v>
      </c>
      <c r="X202" s="109">
        <f t="shared" si="28"/>
        <v>20.898213491238817</v>
      </c>
      <c r="Y202" s="109">
        <f t="shared" si="29"/>
        <v>18.051312154401309</v>
      </c>
      <c r="Z202" s="109">
        <f t="shared" si="30"/>
        <v>12.120959224261608</v>
      </c>
      <c r="AA202" s="109">
        <f t="shared" si="31"/>
        <v>8.110599155032185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9.3418780655976619</v>
      </c>
      <c r="I203" s="97">
        <v>7.2468754105164086</v>
      </c>
      <c r="J203" s="98">
        <v>0.80591749344497898</v>
      </c>
      <c r="K203" s="99">
        <v>72</v>
      </c>
      <c r="M203" s="100">
        <f t="shared" si="24"/>
        <v>0.77574074074074073</v>
      </c>
      <c r="N203" s="89">
        <f t="shared" si="25"/>
        <v>7.2468754105164086</v>
      </c>
      <c r="O203" s="100"/>
      <c r="V203" s="109">
        <f t="shared" si="26"/>
        <v>121.86531830138958</v>
      </c>
      <c r="W203" s="109">
        <f t="shared" si="27"/>
        <v>29.297100520080079</v>
      </c>
      <c r="X203" s="109">
        <f t="shared" si="28"/>
        <v>10.350134506807247</v>
      </c>
      <c r="Y203" s="109">
        <f t="shared" si="29"/>
        <v>5.6721350636989669</v>
      </c>
      <c r="Z203" s="109">
        <f t="shared" si="30"/>
        <v>-4.0725608081455391</v>
      </c>
      <c r="AA203" s="109">
        <f t="shared" si="31"/>
        <v>-10.662343856742178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5.2672456539401793</v>
      </c>
      <c r="I204" s="97">
        <v>2.8010459923989028</v>
      </c>
      <c r="J204" s="98">
        <v>0.92498366587180825</v>
      </c>
      <c r="K204" s="99">
        <v>224</v>
      </c>
      <c r="M204" s="100">
        <f t="shared" si="24"/>
        <v>0.53178571428571431</v>
      </c>
      <c r="N204" s="89">
        <f t="shared" si="25"/>
        <v>2.8010459923989028</v>
      </c>
      <c r="O204" s="100"/>
      <c r="V204" s="109">
        <f t="shared" si="26"/>
        <v>187.63698009620049</v>
      </c>
      <c r="W204" s="109">
        <f t="shared" si="27"/>
        <v>63.455529431625855</v>
      </c>
      <c r="X204" s="109">
        <f t="shared" si="28"/>
        <v>38.037931668436791</v>
      </c>
      <c r="Y204" s="109">
        <f t="shared" si="29"/>
        <v>31.762335454348804</v>
      </c>
      <c r="Z204" s="109">
        <f t="shared" si="30"/>
        <v>18.689701037754514</v>
      </c>
      <c r="AA204" s="109">
        <f t="shared" si="31"/>
        <v>9.8494226122495725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4.0976098229719256</v>
      </c>
      <c r="I205" s="97">
        <v>2.4841759551767297</v>
      </c>
      <c r="J205" s="98">
        <v>0.93346993444860993</v>
      </c>
      <c r="K205" s="99">
        <v>232</v>
      </c>
      <c r="M205" s="100">
        <f t="shared" si="24"/>
        <v>0.60624999999999996</v>
      </c>
      <c r="N205" s="89">
        <f t="shared" si="25"/>
        <v>2.4841759551767297</v>
      </c>
      <c r="O205" s="100"/>
      <c r="V205" s="109">
        <f t="shared" si="26"/>
        <v>122.00694223727439</v>
      </c>
      <c r="W205" s="109">
        <f t="shared" si="27"/>
        <v>41.994676947925498</v>
      </c>
      <c r="X205" s="109">
        <f t="shared" si="28"/>
        <v>25.617677288455379</v>
      </c>
      <c r="Y205" s="109">
        <f t="shared" si="29"/>
        <v>21.574201661111275</v>
      </c>
      <c r="Z205" s="109">
        <f t="shared" si="30"/>
        <v>13.151276277541086</v>
      </c>
      <c r="AA205" s="109">
        <f t="shared" si="31"/>
        <v>7.4553313612284766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6.28947533958232</v>
      </c>
      <c r="I206" s="97">
        <v>3.6269307791591374</v>
      </c>
      <c r="J206" s="98">
        <v>0.90286519681306354</v>
      </c>
      <c r="K206" s="99">
        <v>199</v>
      </c>
      <c r="M206" s="100">
        <f t="shared" si="24"/>
        <v>0.57666666666666655</v>
      </c>
      <c r="N206" s="89">
        <f t="shared" si="25"/>
        <v>3.6269307791591374</v>
      </c>
      <c r="O206" s="100"/>
      <c r="V206" s="109">
        <f t="shared" si="26"/>
        <v>575.88408437086264</v>
      </c>
      <c r="W206" s="109">
        <f t="shared" si="27"/>
        <v>185.41691714817799</v>
      </c>
      <c r="X206" s="109">
        <f t="shared" si="28"/>
        <v>105.49566205666115</v>
      </c>
      <c r="Y206" s="109">
        <f t="shared" si="29"/>
        <v>85.763131447342261</v>
      </c>
      <c r="Z206" s="109">
        <f t="shared" si="30"/>
        <v>44.658485773868151</v>
      </c>
      <c r="AA206" s="109">
        <f t="shared" si="31"/>
        <v>16.861754009230779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9.5809695751388109</v>
      </c>
      <c r="I207" s="97">
        <v>5.6487799786755906</v>
      </c>
      <c r="J207" s="98">
        <v>0.8487169552206979</v>
      </c>
      <c r="K207" s="99">
        <v>116</v>
      </c>
      <c r="M207" s="100">
        <f t="shared" si="24"/>
        <v>0.58958333333333335</v>
      </c>
      <c r="N207" s="89">
        <f t="shared" si="25"/>
        <v>5.6487799786755906</v>
      </c>
      <c r="O207" s="100"/>
      <c r="V207" s="109">
        <f t="shared" si="26"/>
        <v>219.52667275838371</v>
      </c>
      <c r="W207" s="109">
        <f t="shared" si="27"/>
        <v>61.184436318629579</v>
      </c>
      <c r="X207" s="109">
        <f t="shared" si="28"/>
        <v>28.774770839519704</v>
      </c>
      <c r="Y207" s="109">
        <f t="shared" si="29"/>
        <v>20.772835492383209</v>
      </c>
      <c r="Z207" s="109">
        <f t="shared" si="30"/>
        <v>4.1040805486681124</v>
      </c>
      <c r="AA207" s="109">
        <f t="shared" si="31"/>
        <v>-7.1680494607124308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14.096536764994729</v>
      </c>
      <c r="I208" s="97">
        <v>8.0026420202355215</v>
      </c>
      <c r="J208" s="98">
        <v>0.78567689737070168</v>
      </c>
      <c r="K208" s="99">
        <v>60</v>
      </c>
      <c r="M208" s="100">
        <f t="shared" si="24"/>
        <v>0.56770270270270273</v>
      </c>
      <c r="N208" s="89">
        <f t="shared" si="25"/>
        <v>8.0026420202355215</v>
      </c>
      <c r="O208" s="100"/>
      <c r="V208" s="109">
        <f t="shared" si="26"/>
        <v>147.43102741936485</v>
      </c>
      <c r="W208" s="109">
        <f t="shared" si="27"/>
        <v>32.558211560681414</v>
      </c>
      <c r="X208" s="109">
        <f t="shared" si="28"/>
        <v>9.0459155471042862</v>
      </c>
      <c r="Y208" s="109">
        <f t="shared" si="29"/>
        <v>3.2407376848196496</v>
      </c>
      <c r="Z208" s="109">
        <f t="shared" si="30"/>
        <v>-8.8519727650004718</v>
      </c>
      <c r="AA208" s="109">
        <f t="shared" si="31"/>
        <v>-17.029584399249291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5.4572824030076177</v>
      </c>
      <c r="I209" s="97">
        <v>3.9110523888221258</v>
      </c>
      <c r="J209" s="98">
        <v>0.89525598166223885</v>
      </c>
      <c r="K209" s="99">
        <v>190</v>
      </c>
      <c r="M209" s="100">
        <f t="shared" si="24"/>
        <v>0.71666666666666667</v>
      </c>
      <c r="N209" s="89">
        <f t="shared" si="25"/>
        <v>3.9110523888221258</v>
      </c>
      <c r="O209" s="100"/>
      <c r="V209" s="109">
        <f t="shared" si="26"/>
        <v>195.09649534231622</v>
      </c>
      <c r="W209" s="109">
        <f t="shared" si="27"/>
        <v>61.690731317618948</v>
      </c>
      <c r="X209" s="109">
        <f t="shared" si="28"/>
        <v>34.385090812341879</v>
      </c>
      <c r="Y209" s="109">
        <f t="shared" si="29"/>
        <v>27.64333748951864</v>
      </c>
      <c r="Z209" s="109">
        <f t="shared" si="30"/>
        <v>13.599655660805579</v>
      </c>
      <c r="AA209" s="109">
        <f t="shared" si="31"/>
        <v>4.102713152612063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1.6724829482459604</v>
      </c>
      <c r="I210" s="97">
        <v>0.970040109982657</v>
      </c>
      <c r="J210" s="98">
        <v>0.97402082893116471</v>
      </c>
      <c r="K210" s="99">
        <v>263</v>
      </c>
      <c r="M210" s="100">
        <f t="shared" si="24"/>
        <v>0.57999999999999996</v>
      </c>
      <c r="N210" s="89">
        <f t="shared" si="25"/>
        <v>0.970040109982657</v>
      </c>
      <c r="O210" s="100"/>
      <c r="V210" s="109">
        <f t="shared" si="26"/>
        <v>203.76290866080069</v>
      </c>
      <c r="W210" s="109">
        <f t="shared" si="27"/>
        <v>75.698265053836977</v>
      </c>
      <c r="X210" s="109">
        <f t="shared" si="28"/>
        <v>49.485851030101045</v>
      </c>
      <c r="Y210" s="109">
        <f t="shared" si="29"/>
        <v>43.014014952511594</v>
      </c>
      <c r="Z210" s="109">
        <f t="shared" si="30"/>
        <v>29.53259515425778</v>
      </c>
      <c r="AA210" s="109">
        <f t="shared" si="31"/>
        <v>20.415878447455903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0.89938919498359082</v>
      </c>
      <c r="I211" s="97">
        <v>0.84542584328457526</v>
      </c>
      <c r="J211" s="98">
        <v>0.97735819129262913</v>
      </c>
      <c r="K211" s="99">
        <v>267</v>
      </c>
      <c r="M211" s="100">
        <f t="shared" si="24"/>
        <v>0.93999999999999984</v>
      </c>
      <c r="N211" s="89">
        <f t="shared" si="25"/>
        <v>0.84542584328457526</v>
      </c>
      <c r="O211" s="100"/>
      <c r="V211" s="109">
        <f t="shared" si="26"/>
        <v>140.75896592415455</v>
      </c>
      <c r="W211" s="109">
        <f t="shared" si="27"/>
        <v>52.594279247379042</v>
      </c>
      <c r="X211" s="109">
        <f t="shared" si="28"/>
        <v>34.548632889769294</v>
      </c>
      <c r="Y211" s="109">
        <f t="shared" si="29"/>
        <v>30.093168962072866</v>
      </c>
      <c r="Z211" s="109">
        <f t="shared" si="30"/>
        <v>20.81203469273504</v>
      </c>
      <c r="AA211" s="109">
        <f t="shared" si="31"/>
        <v>14.535731965161556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6.4024649423750093</v>
      </c>
      <c r="I212" s="97">
        <v>4.3710161700339389</v>
      </c>
      <c r="J212" s="98">
        <v>0.88293744180538314</v>
      </c>
      <c r="K212" s="99">
        <v>163</v>
      </c>
      <c r="M212" s="100">
        <f t="shared" si="24"/>
        <v>0.68270833333333336</v>
      </c>
      <c r="N212" s="89">
        <f t="shared" si="25"/>
        <v>4.3710161700339389</v>
      </c>
      <c r="O212" s="100"/>
      <c r="V212" s="109">
        <f t="shared" si="26"/>
        <v>196.7593311731658</v>
      </c>
      <c r="W212" s="109">
        <f t="shared" si="27"/>
        <v>60.339420228650475</v>
      </c>
      <c r="X212" s="109">
        <f t="shared" si="28"/>
        <v>32.416840771564665</v>
      </c>
      <c r="Y212" s="109">
        <f t="shared" si="29"/>
        <v>25.522765432067558</v>
      </c>
      <c r="Z212" s="109">
        <f t="shared" si="30"/>
        <v>11.161783068131117</v>
      </c>
      <c r="AA212" s="109">
        <f t="shared" si="31"/>
        <v>1.4502682720156086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0.64330184740161478</v>
      </c>
      <c r="I213" s="97">
        <v>0.13830989719134718</v>
      </c>
      <c r="J213" s="98">
        <v>0.99629584751942746</v>
      </c>
      <c r="K213" s="99">
        <v>280</v>
      </c>
      <c r="M213" s="100">
        <f t="shared" si="24"/>
        <v>0.215</v>
      </c>
      <c r="N213" s="89">
        <f t="shared" si="25"/>
        <v>0.13830989719134718</v>
      </c>
      <c r="O213" s="100"/>
      <c r="V213" s="109">
        <f t="shared" si="26"/>
        <v>584.71149593468886</v>
      </c>
      <c r="W213" s="109">
        <f t="shared" si="27"/>
        <v>225.4375943786095</v>
      </c>
      <c r="X213" s="109">
        <f t="shared" si="28"/>
        <v>151.90101167891109</v>
      </c>
      <c r="Y213" s="109">
        <f t="shared" si="29"/>
        <v>133.74485450439079</v>
      </c>
      <c r="Z213" s="109">
        <f t="shared" si="30"/>
        <v>95.923937247173299</v>
      </c>
      <c r="AA213" s="109">
        <f t="shared" si="31"/>
        <v>70.347804066445036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8.8064891227928488</v>
      </c>
      <c r="I214" s="97">
        <v>6.213912097703985</v>
      </c>
      <c r="J214" s="98">
        <v>0.83358184498593191</v>
      </c>
      <c r="K214" s="99">
        <v>104</v>
      </c>
      <c r="M214" s="100">
        <f t="shared" si="24"/>
        <v>0.70560606060606068</v>
      </c>
      <c r="N214" s="89">
        <f t="shared" si="25"/>
        <v>6.213912097703985</v>
      </c>
      <c r="O214" s="100"/>
      <c r="V214" s="109">
        <f t="shared" si="26"/>
        <v>179.66920946953564</v>
      </c>
      <c r="W214" s="109">
        <f t="shared" si="27"/>
        <v>47.722742009701875</v>
      </c>
      <c r="X214" s="109">
        <f t="shared" si="28"/>
        <v>20.715791952188148</v>
      </c>
      <c r="Y214" s="109">
        <f t="shared" si="29"/>
        <v>14.047785198990882</v>
      </c>
      <c r="Z214" s="109">
        <f t="shared" si="30"/>
        <v>0.15772414371668764</v>
      </c>
      <c r="AA214" s="109">
        <f t="shared" si="31"/>
        <v>-9.2353333810937475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9.3938057130854276</v>
      </c>
      <c r="I215" s="97">
        <v>6.3939142799283646</v>
      </c>
      <c r="J215" s="98">
        <v>0.82876110877446285</v>
      </c>
      <c r="K215" s="99">
        <v>93</v>
      </c>
      <c r="M215" s="100">
        <f t="shared" si="24"/>
        <v>0.68065217391304356</v>
      </c>
      <c r="N215" s="89">
        <f t="shared" si="25"/>
        <v>6.3939142799283646</v>
      </c>
      <c r="O215" s="100"/>
      <c r="V215" s="109">
        <f t="shared" si="26"/>
        <v>241.98974393115793</v>
      </c>
      <c r="W215" s="109">
        <f t="shared" si="27"/>
        <v>63.242252663386033</v>
      </c>
      <c r="X215" s="109">
        <f t="shared" si="28"/>
        <v>26.656016877694274</v>
      </c>
      <c r="Y215" s="109">
        <f t="shared" si="29"/>
        <v>17.62288774709895</v>
      </c>
      <c r="Z215" s="109">
        <f t="shared" si="30"/>
        <v>-1.1939370984941546</v>
      </c>
      <c r="AA215" s="109">
        <f t="shared" si="31"/>
        <v>-13.918684492014462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1.5862133427231251</v>
      </c>
      <c r="I216" s="97">
        <v>1.3070397944038552</v>
      </c>
      <c r="J216" s="98">
        <v>0.96499545733918124</v>
      </c>
      <c r="K216" s="99">
        <v>260</v>
      </c>
      <c r="M216" s="100">
        <f t="shared" si="24"/>
        <v>0.82400000000000007</v>
      </c>
      <c r="N216" s="89">
        <f t="shared" si="25"/>
        <v>1.3070397944038552</v>
      </c>
      <c r="O216" s="100"/>
      <c r="V216" s="109">
        <f t="shared" si="26"/>
        <v>149.82456933761381</v>
      </c>
      <c r="W216" s="109">
        <f t="shared" si="27"/>
        <v>54.779382877893575</v>
      </c>
      <c r="X216" s="109">
        <f t="shared" si="28"/>
        <v>35.32542815412549</v>
      </c>
      <c r="Y216" s="109">
        <f t="shared" si="29"/>
        <v>30.522253371403608</v>
      </c>
      <c r="Z216" s="109">
        <f t="shared" si="30"/>
        <v>20.516805947528347</v>
      </c>
      <c r="AA216" s="109">
        <f t="shared" si="31"/>
        <v>13.750691468986091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2.4347341349756282</v>
      </c>
      <c r="I217" s="97">
        <v>1.4017112234216831</v>
      </c>
      <c r="J217" s="98">
        <v>0.96246001037727236</v>
      </c>
      <c r="K217" s="99">
        <v>257</v>
      </c>
      <c r="M217" s="100">
        <f t="shared" si="24"/>
        <v>0.57571428571428573</v>
      </c>
      <c r="N217" s="89">
        <f t="shared" si="25"/>
        <v>1.4017112234216831</v>
      </c>
      <c r="O217" s="100"/>
      <c r="V217" s="109">
        <f t="shared" si="26"/>
        <v>195.07371658715823</v>
      </c>
      <c r="W217" s="109">
        <f t="shared" si="27"/>
        <v>70.997534238703466</v>
      </c>
      <c r="X217" s="109">
        <f t="shared" si="28"/>
        <v>45.601482911814045</v>
      </c>
      <c r="Y217" s="109">
        <f t="shared" si="29"/>
        <v>39.331206505495814</v>
      </c>
      <c r="Z217" s="109">
        <f t="shared" si="30"/>
        <v>26.269653729556559</v>
      </c>
      <c r="AA217" s="109">
        <f t="shared" si="31"/>
        <v>17.436869186744268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5.8911771553773198</v>
      </c>
      <c r="I218" s="97">
        <v>4.1375700887933373</v>
      </c>
      <c r="J218" s="98">
        <v>0.8891894881047957</v>
      </c>
      <c r="K218" s="99">
        <v>177</v>
      </c>
      <c r="M218" s="100">
        <f t="shared" si="24"/>
        <v>0.70233333333333325</v>
      </c>
      <c r="N218" s="89">
        <f t="shared" si="25"/>
        <v>4.1375700887933373</v>
      </c>
      <c r="O218" s="100"/>
      <c r="V218" s="109">
        <f t="shared" si="26"/>
        <v>130.83284653599947</v>
      </c>
      <c r="W218" s="109">
        <f t="shared" si="27"/>
        <v>40.759804893131651</v>
      </c>
      <c r="X218" s="109">
        <f t="shared" si="28"/>
        <v>22.323554313571428</v>
      </c>
      <c r="Y218" s="109">
        <f t="shared" si="29"/>
        <v>17.771650336767394</v>
      </c>
      <c r="Z218" s="109">
        <f t="shared" si="30"/>
        <v>8.2896227240573683</v>
      </c>
      <c r="AA218" s="109">
        <f t="shared" si="31"/>
        <v>1.8774672653016786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1.3188473211524689</v>
      </c>
      <c r="I219" s="97">
        <v>1.4335870380927338</v>
      </c>
      <c r="J219" s="98">
        <v>0.96160632687101777</v>
      </c>
      <c r="K219" s="99">
        <v>255</v>
      </c>
      <c r="M219" s="100">
        <f t="shared" si="24"/>
        <v>1.087</v>
      </c>
      <c r="N219" s="89">
        <f t="shared" si="25"/>
        <v>1.4335870380927338</v>
      </c>
      <c r="O219" s="100"/>
      <c r="V219" s="109">
        <f t="shared" si="26"/>
        <v>136.11933727031885</v>
      </c>
      <c r="W219" s="109">
        <f t="shared" si="27"/>
        <v>49.464088814205915</v>
      </c>
      <c r="X219" s="109">
        <f t="shared" si="28"/>
        <v>31.727395954367896</v>
      </c>
      <c r="Y219" s="109">
        <f t="shared" si="29"/>
        <v>27.348212539842283</v>
      </c>
      <c r="Z219" s="109">
        <f t="shared" si="30"/>
        <v>18.225977477491949</v>
      </c>
      <c r="AA219" s="109">
        <f t="shared" si="31"/>
        <v>12.057129237407093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8.0519761185545633</v>
      </c>
      <c r="I220" s="97">
        <v>5.4899837171962931</v>
      </c>
      <c r="J220" s="98">
        <v>0.85296976415056369</v>
      </c>
      <c r="K220" s="99">
        <v>122</v>
      </c>
      <c r="M220" s="100">
        <f t="shared" si="24"/>
        <v>0.68181818181818177</v>
      </c>
      <c r="N220" s="89">
        <f t="shared" si="25"/>
        <v>5.4899837171962931</v>
      </c>
      <c r="O220" s="100"/>
      <c r="V220" s="109">
        <f t="shared" si="26"/>
        <v>208.09090325470513</v>
      </c>
      <c r="W220" s="109">
        <f t="shared" si="27"/>
        <v>58.74551488319149</v>
      </c>
      <c r="X220" s="109">
        <f t="shared" si="28"/>
        <v>28.177334296642126</v>
      </c>
      <c r="Y220" s="109">
        <f t="shared" si="29"/>
        <v>20.630060941080206</v>
      </c>
      <c r="Z220" s="109">
        <f t="shared" si="30"/>
        <v>4.9084080409338613</v>
      </c>
      <c r="AA220" s="109">
        <f t="shared" si="31"/>
        <v>-5.7232507752888351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14.44561423917045</v>
      </c>
      <c r="I221" s="97">
        <v>9.3033076531117285</v>
      </c>
      <c r="J221" s="98">
        <v>0.75084306459192074</v>
      </c>
      <c r="K221" s="99">
        <v>38</v>
      </c>
      <c r="M221" s="100">
        <f t="shared" si="24"/>
        <v>0.64402298850574724</v>
      </c>
      <c r="N221" s="89">
        <f t="shared" si="25"/>
        <v>9.3033076531117285</v>
      </c>
      <c r="O221" s="100"/>
      <c r="V221" s="109">
        <f t="shared" si="26"/>
        <v>284.97556174222314</v>
      </c>
      <c r="W221" s="109">
        <f t="shared" si="27"/>
        <v>52.631914357373333</v>
      </c>
      <c r="X221" s="109">
        <f t="shared" si="28"/>
        <v>5.075557587053777</v>
      </c>
      <c r="Y221" s="109">
        <f t="shared" si="29"/>
        <v>-6.666090671140636</v>
      </c>
      <c r="Z221" s="109">
        <f t="shared" si="30"/>
        <v>-31.125005791115971</v>
      </c>
      <c r="AA221" s="109">
        <f t="shared" si="31"/>
        <v>-47.66517763068812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13.693610860673413</v>
      </c>
      <c r="I222" s="97">
        <v>7.8526337518885514</v>
      </c>
      <c r="J222" s="98">
        <v>0.78969435028323676</v>
      </c>
      <c r="K222" s="99">
        <v>63</v>
      </c>
      <c r="M222" s="100">
        <f t="shared" si="24"/>
        <v>0.57345238095238094</v>
      </c>
      <c r="N222" s="89">
        <f t="shared" si="25"/>
        <v>7.8526337518885514</v>
      </c>
      <c r="O222" s="100"/>
      <c r="V222" s="109">
        <f t="shared" si="26"/>
        <v>171.42318271445174</v>
      </c>
      <c r="W222" s="109">
        <f t="shared" si="27"/>
        <v>38.53606520538645</v>
      </c>
      <c r="X222" s="109">
        <f t="shared" si="28"/>
        <v>11.336581847131447</v>
      </c>
      <c r="Y222" s="109">
        <f t="shared" si="29"/>
        <v>4.6210386876822982</v>
      </c>
      <c r="Z222" s="109">
        <f t="shared" si="30"/>
        <v>-9.3680450005354423</v>
      </c>
      <c r="AA222" s="109">
        <f t="shared" si="31"/>
        <v>-18.8280658946065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4.9313404983690443</v>
      </c>
      <c r="I223" s="97">
        <v>3.5991936554068511</v>
      </c>
      <c r="J223" s="98">
        <v>0.90360803978986681</v>
      </c>
      <c r="K223" s="99">
        <v>202</v>
      </c>
      <c r="M223" s="100">
        <f t="shared" si="24"/>
        <v>0.72986111111111107</v>
      </c>
      <c r="N223" s="89">
        <f t="shared" si="25"/>
        <v>3.5991936554068511</v>
      </c>
      <c r="O223" s="100"/>
      <c r="V223" s="109">
        <f t="shared" si="26"/>
        <v>366.82079493929842</v>
      </c>
      <c r="W223" s="109">
        <f t="shared" si="27"/>
        <v>118.30945028410432</v>
      </c>
      <c r="X223" s="109">
        <f t="shared" si="28"/>
        <v>67.443871212262309</v>
      </c>
      <c r="Y223" s="109">
        <f t="shared" si="29"/>
        <v>54.885177097079541</v>
      </c>
      <c r="Z223" s="109">
        <f t="shared" si="30"/>
        <v>28.724281571477711</v>
      </c>
      <c r="AA223" s="109">
        <f t="shared" si="31"/>
        <v>11.033157278022751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4.0523418102300175</v>
      </c>
      <c r="I224" s="97">
        <v>3.2823968662863141</v>
      </c>
      <c r="J224" s="98">
        <v>0.91209234666947347</v>
      </c>
      <c r="K224" s="99">
        <v>210</v>
      </c>
      <c r="M224" s="100">
        <f t="shared" si="24"/>
        <v>0.80999999999999994</v>
      </c>
      <c r="N224" s="89">
        <f t="shared" si="25"/>
        <v>3.2823968662863141</v>
      </c>
      <c r="O224" s="100"/>
      <c r="V224" s="109">
        <f t="shared" si="26"/>
        <v>135.33357159424381</v>
      </c>
      <c r="W224" s="109">
        <f t="shared" si="27"/>
        <v>44.501527063365714</v>
      </c>
      <c r="X224" s="109">
        <f t="shared" si="28"/>
        <v>25.909922926528608</v>
      </c>
      <c r="Y224" s="109">
        <f t="shared" si="29"/>
        <v>21.319662209446633</v>
      </c>
      <c r="Z224" s="109">
        <f t="shared" si="30"/>
        <v>11.757734038134673</v>
      </c>
      <c r="AA224" s="109">
        <f t="shared" si="31"/>
        <v>5.2915463803680609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3.372457763614817</v>
      </c>
      <c r="I225" s="97">
        <v>2.0915723630111125</v>
      </c>
      <c r="J225" s="98">
        <v>0.94398446449550899</v>
      </c>
      <c r="K225" s="99">
        <v>239</v>
      </c>
      <c r="M225" s="100">
        <f t="shared" si="24"/>
        <v>0.62019230769230771</v>
      </c>
      <c r="N225" s="89">
        <f t="shared" si="25"/>
        <v>2.0915723630111125</v>
      </c>
      <c r="O225" s="100"/>
      <c r="V225" s="109">
        <f t="shared" si="26"/>
        <v>476.25755216711747</v>
      </c>
      <c r="W225" s="109">
        <f t="shared" si="27"/>
        <v>167.40628578738963</v>
      </c>
      <c r="X225" s="109">
        <f t="shared" si="28"/>
        <v>104.19026426823586</v>
      </c>
      <c r="Y225" s="109">
        <f t="shared" si="29"/>
        <v>88.582250127345958</v>
      </c>
      <c r="Z225" s="109">
        <f t="shared" si="30"/>
        <v>56.06934523795136</v>
      </c>
      <c r="AA225" s="109">
        <f t="shared" si="31"/>
        <v>34.082718634261091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7.7547717219001528</v>
      </c>
      <c r="I226" s="97">
        <v>4.1206037013187631</v>
      </c>
      <c r="J226" s="98">
        <v>0.88964387414315238</v>
      </c>
      <c r="K226" s="99">
        <v>178</v>
      </c>
      <c r="M226" s="100">
        <f t="shared" si="24"/>
        <v>0.53136363636363637</v>
      </c>
      <c r="N226" s="89">
        <f t="shared" si="25"/>
        <v>4.1206037013187631</v>
      </c>
      <c r="O226" s="100"/>
      <c r="V226" s="109">
        <f t="shared" si="26"/>
        <v>192.77672605279838</v>
      </c>
      <c r="W226" s="109">
        <f t="shared" si="27"/>
        <v>60.125653567867246</v>
      </c>
      <c r="X226" s="109">
        <f t="shared" si="28"/>
        <v>32.974484168302013</v>
      </c>
      <c r="Y226" s="109">
        <f t="shared" si="29"/>
        <v>26.270869708766437</v>
      </c>
      <c r="Z226" s="109">
        <f t="shared" si="30"/>
        <v>12.306634581181935</v>
      </c>
      <c r="AA226" s="109">
        <f t="shared" si="31"/>
        <v>2.8634173540283894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7.3880635365346246</v>
      </c>
      <c r="I227" s="97">
        <v>5.8567194580529032</v>
      </c>
      <c r="J227" s="98">
        <v>0.84314801507985737</v>
      </c>
      <c r="K227" s="99">
        <v>110</v>
      </c>
      <c r="M227" s="100">
        <f t="shared" si="24"/>
        <v>0.79272727272727284</v>
      </c>
      <c r="N227" s="89">
        <f t="shared" si="25"/>
        <v>5.8567194580529032</v>
      </c>
      <c r="O227" s="100"/>
      <c r="V227" s="109">
        <f t="shared" si="26"/>
        <v>128.54306659542181</v>
      </c>
      <c r="W227" s="109">
        <f t="shared" si="27"/>
        <v>35.213941958294029</v>
      </c>
      <c r="X227" s="109">
        <f t="shared" si="28"/>
        <v>16.111232681490787</v>
      </c>
      <c r="Y227" s="109">
        <f t="shared" si="29"/>
        <v>11.394780279763554</v>
      </c>
      <c r="Z227" s="109">
        <f t="shared" si="30"/>
        <v>1.5699834178117549</v>
      </c>
      <c r="AA227" s="109">
        <f t="shared" si="31"/>
        <v>-5.073967370212233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12.377690874192368</v>
      </c>
      <c r="I228" s="97">
        <v>8.4681519273438024</v>
      </c>
      <c r="J228" s="98">
        <v>0.77320982370379943</v>
      </c>
      <c r="K228" s="99">
        <v>54</v>
      </c>
      <c r="M228" s="100">
        <f t="shared" si="24"/>
        <v>0.68414634146341458</v>
      </c>
      <c r="N228" s="89">
        <f t="shared" si="25"/>
        <v>8.4681519273438024</v>
      </c>
      <c r="O228" s="100"/>
      <c r="V228" s="109">
        <f t="shared" si="26"/>
        <v>151.93896157762813</v>
      </c>
      <c r="W228" s="109">
        <f t="shared" si="27"/>
        <v>31.644911035184315</v>
      </c>
      <c r="X228" s="109">
        <f t="shared" si="28"/>
        <v>7.0229906627819094</v>
      </c>
      <c r="Y228" s="109">
        <f t="shared" si="29"/>
        <v>0.94384692495773925</v>
      </c>
      <c r="Z228" s="109">
        <f t="shared" si="30"/>
        <v>-11.719559218366454</v>
      </c>
      <c r="AA228" s="109">
        <f t="shared" si="31"/>
        <v>-20.28309986019223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-0.26128869970889756</v>
      </c>
      <c r="I229" s="97">
        <v>3.5273974460701178E-2</v>
      </c>
      <c r="J229" s="98">
        <v>0.9990553085306868</v>
      </c>
      <c r="K229" s="99">
        <v>283</v>
      </c>
      <c r="M229" s="100">
        <f t="shared" si="24"/>
        <v>-0.13500000000000004</v>
      </c>
      <c r="N229" s="89">
        <f t="shared" si="25"/>
        <v>3.5273974460701178E-2</v>
      </c>
      <c r="O229" s="100"/>
      <c r="V229" s="109">
        <f t="shared" si="26"/>
        <v>-1149.507239622872</v>
      </c>
      <c r="W229" s="109">
        <f t="shared" si="27"/>
        <v>-445.14747938212378</v>
      </c>
      <c r="X229" s="109">
        <f t="shared" si="28"/>
        <v>-300.97833841489808</v>
      </c>
      <c r="Y229" s="109">
        <f t="shared" si="29"/>
        <v>-265.38302670717502</v>
      </c>
      <c r="Z229" s="109">
        <f t="shared" si="30"/>
        <v>-191.23477353320851</v>
      </c>
      <c r="AA229" s="109">
        <f t="shared" si="31"/>
        <v>-141.09253120211272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6.3106132394221168</v>
      </c>
      <c r="I230" s="97">
        <v>4.2097049151311703</v>
      </c>
      <c r="J230" s="98">
        <v>0.88725760614015747</v>
      </c>
      <c r="K230" s="99">
        <v>170</v>
      </c>
      <c r="M230" s="100">
        <f t="shared" si="24"/>
        <v>0.66708333333333336</v>
      </c>
      <c r="N230" s="89">
        <f t="shared" si="25"/>
        <v>4.2097049151311703</v>
      </c>
      <c r="O230" s="100"/>
      <c r="V230" s="109">
        <f t="shared" si="26"/>
        <v>307.94783314253647</v>
      </c>
      <c r="W230" s="109">
        <f t="shared" si="27"/>
        <v>95.476775666592303</v>
      </c>
      <c r="X230" s="109">
        <f t="shared" si="28"/>
        <v>51.987962753380124</v>
      </c>
      <c r="Y230" s="109">
        <f t="shared" si="29"/>
        <v>41.250589685474075</v>
      </c>
      <c r="Z230" s="109">
        <f t="shared" si="30"/>
        <v>18.883670603552218</v>
      </c>
      <c r="AA230" s="109">
        <f t="shared" si="31"/>
        <v>3.7581965863233662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8.9565946662931353</v>
      </c>
      <c r="I231" s="97">
        <v>6.7805492803232807</v>
      </c>
      <c r="J231" s="98">
        <v>0.81840642682565312</v>
      </c>
      <c r="K231" s="99">
        <v>84</v>
      </c>
      <c r="M231" s="100">
        <f t="shared" si="24"/>
        <v>0.75704545454545458</v>
      </c>
      <c r="N231" s="89">
        <f t="shared" si="25"/>
        <v>6.7805492803232807</v>
      </c>
      <c r="O231" s="100"/>
      <c r="V231" s="109">
        <f t="shared" si="26"/>
        <v>107.77137167062831</v>
      </c>
      <c r="W231" s="109">
        <f t="shared" si="27"/>
        <v>27.158064744076448</v>
      </c>
      <c r="X231" s="109">
        <f t="shared" si="28"/>
        <v>10.658043212244579</v>
      </c>
      <c r="Y231" s="109">
        <f t="shared" si="29"/>
        <v>6.5841935265950333</v>
      </c>
      <c r="Z231" s="109">
        <f t="shared" si="30"/>
        <v>-1.9020037671538264</v>
      </c>
      <c r="AA231" s="109">
        <f t="shared" si="31"/>
        <v>-7.640735874224478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10.221441539800676</v>
      </c>
      <c r="I232" s="97">
        <v>7.6134707939838853</v>
      </c>
      <c r="J232" s="98">
        <v>0.79609950336174706</v>
      </c>
      <c r="K232" s="99">
        <v>67</v>
      </c>
      <c r="M232" s="100">
        <f t="shared" si="24"/>
        <v>0.7448529411764705</v>
      </c>
      <c r="N232" s="89">
        <f t="shared" si="25"/>
        <v>7.6134707939838853</v>
      </c>
      <c r="O232" s="100"/>
      <c r="V232" s="109">
        <f t="shared" si="26"/>
        <v>144.29130427620447</v>
      </c>
      <c r="W232" s="109">
        <f t="shared" si="27"/>
        <v>33.336742099469063</v>
      </c>
      <c r="X232" s="109">
        <f t="shared" si="28"/>
        <v>10.62643861769846</v>
      </c>
      <c r="Y232" s="109">
        <f t="shared" si="29"/>
        <v>5.0192724378404296</v>
      </c>
      <c r="Z232" s="109">
        <f t="shared" si="30"/>
        <v>-6.6609617712733735</v>
      </c>
      <c r="AA232" s="109">
        <f t="shared" si="31"/>
        <v>-14.55963920637403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6.1546183830765235</v>
      </c>
      <c r="I233" s="97">
        <v>3.4641709184745002</v>
      </c>
      <c r="J233" s="98">
        <v>0.90722415704610126</v>
      </c>
      <c r="K233" s="99">
        <v>205</v>
      </c>
      <c r="M233" s="100">
        <f t="shared" si="24"/>
        <v>0.56285714285714283</v>
      </c>
      <c r="N233" s="89">
        <f t="shared" si="25"/>
        <v>3.4641709184745002</v>
      </c>
      <c r="O233" s="100"/>
      <c r="V233" s="109">
        <f t="shared" si="26"/>
        <v>148.80581581336614</v>
      </c>
      <c r="W233" s="109">
        <f t="shared" si="27"/>
        <v>48.395656239754686</v>
      </c>
      <c r="X233" s="109">
        <f t="shared" si="28"/>
        <v>27.84359283800422</v>
      </c>
      <c r="Y233" s="109">
        <f t="shared" si="29"/>
        <v>22.769295397413231</v>
      </c>
      <c r="Z233" s="109">
        <f t="shared" si="30"/>
        <v>12.19907495955381</v>
      </c>
      <c r="AA233" s="109">
        <f t="shared" si="31"/>
        <v>5.0510366444133368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8.5102499896165167</v>
      </c>
      <c r="I234" s="97">
        <v>6.2141845424179802</v>
      </c>
      <c r="J234" s="98">
        <v>0.83357454849606627</v>
      </c>
      <c r="K234" s="99">
        <v>103</v>
      </c>
      <c r="M234" s="100">
        <f t="shared" si="24"/>
        <v>0.73019999999999996</v>
      </c>
      <c r="N234" s="89">
        <f t="shared" si="25"/>
        <v>6.2141845424179802</v>
      </c>
      <c r="O234" s="100"/>
      <c r="V234" s="109">
        <f t="shared" si="26"/>
        <v>136.10587858644544</v>
      </c>
      <c r="W234" s="109">
        <f t="shared" si="27"/>
        <v>36.150816002279768</v>
      </c>
      <c r="X234" s="109">
        <f t="shared" si="28"/>
        <v>15.691902359684695</v>
      </c>
      <c r="Y234" s="109">
        <f t="shared" si="29"/>
        <v>10.640603562842225</v>
      </c>
      <c r="Z234" s="109">
        <f t="shared" si="30"/>
        <v>0.11829137968009612</v>
      </c>
      <c r="AA234" s="109">
        <f t="shared" si="31"/>
        <v>-6.9973493102451849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2.156835921770321</v>
      </c>
      <c r="I235" s="97">
        <v>1.4835949947605851</v>
      </c>
      <c r="J235" s="98">
        <v>0.96026703662135959</v>
      </c>
      <c r="K235" s="99">
        <v>253</v>
      </c>
      <c r="M235" s="100">
        <f t="shared" si="24"/>
        <v>0.68785714285714283</v>
      </c>
      <c r="N235" s="89">
        <f t="shared" si="25"/>
        <v>1.4835949947605851</v>
      </c>
      <c r="O235" s="100"/>
      <c r="V235" s="109">
        <f t="shared" si="26"/>
        <v>183.88710544541553</v>
      </c>
      <c r="W235" s="109">
        <f t="shared" si="27"/>
        <v>66.659035809597853</v>
      </c>
      <c r="X235" s="109">
        <f t="shared" si="28"/>
        <v>42.664663827210141</v>
      </c>
      <c r="Y235" s="109">
        <f t="shared" si="29"/>
        <v>36.740461572732464</v>
      </c>
      <c r="Z235" s="109">
        <f t="shared" si="30"/>
        <v>24.399812550589306</v>
      </c>
      <c r="AA235" s="109">
        <f t="shared" si="31"/>
        <v>16.054534175123006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16.456118210272866</v>
      </c>
      <c r="I236" s="97">
        <v>10.26931802355964</v>
      </c>
      <c r="J236" s="98">
        <v>0.72497181616634387</v>
      </c>
      <c r="K236" s="99">
        <v>27</v>
      </c>
      <c r="M236" s="100">
        <f t="shared" si="24"/>
        <v>0.62404255319148927</v>
      </c>
      <c r="N236" s="89">
        <f t="shared" si="25"/>
        <v>10.26931802355964</v>
      </c>
      <c r="O236" s="100"/>
      <c r="V236" s="109">
        <f t="shared" si="26"/>
        <v>134.66475739219848</v>
      </c>
      <c r="W236" s="109">
        <f t="shared" si="27"/>
        <v>20.953048159584558</v>
      </c>
      <c r="X236" s="109">
        <f t="shared" si="28"/>
        <v>-2.3215912553325557</v>
      </c>
      <c r="Y236" s="109">
        <f t="shared" si="29"/>
        <v>-8.0680917845073061</v>
      </c>
      <c r="Z236" s="109">
        <f t="shared" si="30"/>
        <v>-20.038572043263777</v>
      </c>
      <c r="AA236" s="109">
        <f t="shared" si="31"/>
        <v>-28.133526357911148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10.976543135734516</v>
      </c>
      <c r="I237" s="97">
        <v>6.7391627707613599</v>
      </c>
      <c r="J237" s="98">
        <v>0.81951482141757404</v>
      </c>
      <c r="K237" s="99">
        <v>87</v>
      </c>
      <c r="M237" s="100">
        <f t="shared" si="24"/>
        <v>0.61396039603960395</v>
      </c>
      <c r="N237" s="89">
        <f t="shared" si="25"/>
        <v>6.7391627707613599</v>
      </c>
      <c r="O237" s="100"/>
      <c r="V237" s="109">
        <f t="shared" si="26"/>
        <v>498.48123633534277</v>
      </c>
      <c r="W237" s="109">
        <f t="shared" si="27"/>
        <v>126.12008808277528</v>
      </c>
      <c r="X237" s="109">
        <f t="shared" si="28"/>
        <v>49.904793139188911</v>
      </c>
      <c r="Y237" s="109">
        <f t="shared" si="29"/>
        <v>31.087262825751466</v>
      </c>
      <c r="Z237" s="109">
        <f t="shared" si="30"/>
        <v>-8.1113544878543653</v>
      </c>
      <c r="AA237" s="109">
        <f t="shared" si="31"/>
        <v>-34.619147783688909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2.0044504594380226</v>
      </c>
      <c r="I238" s="97">
        <v>1.791978710737592</v>
      </c>
      <c r="J238" s="98">
        <v>0.95200804482322343</v>
      </c>
      <c r="K238" s="99">
        <v>247</v>
      </c>
      <c r="M238" s="100">
        <f t="shared" si="24"/>
        <v>0.89399999999999991</v>
      </c>
      <c r="N238" s="89">
        <f t="shared" si="25"/>
        <v>1.791978710737592</v>
      </c>
      <c r="O238" s="100"/>
      <c r="V238" s="109">
        <f t="shared" si="26"/>
        <v>107.80883475752437</v>
      </c>
      <c r="W238" s="109">
        <f t="shared" si="27"/>
        <v>38.484439202481354</v>
      </c>
      <c r="X238" s="109">
        <f t="shared" si="28"/>
        <v>24.295044635383089</v>
      </c>
      <c r="Y238" s="109">
        <f t="shared" si="29"/>
        <v>20.791687958834988</v>
      </c>
      <c r="Z238" s="109">
        <f t="shared" si="30"/>
        <v>13.493879192771191</v>
      </c>
      <c r="AA238" s="109">
        <f t="shared" si="31"/>
        <v>8.5587865915277668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5.3842414617512304</v>
      </c>
      <c r="I239" s="97">
        <v>3.9035750597696421</v>
      </c>
      <c r="J239" s="98">
        <v>0.89545623607295177</v>
      </c>
      <c r="K239" s="99">
        <v>191</v>
      </c>
      <c r="M239" s="100">
        <f t="shared" si="24"/>
        <v>0.72499999999999998</v>
      </c>
      <c r="N239" s="89">
        <f t="shared" si="25"/>
        <v>3.9035750597696421</v>
      </c>
      <c r="O239" s="100"/>
      <c r="V239" s="109">
        <f t="shared" si="26"/>
        <v>130.34261852050111</v>
      </c>
      <c r="W239" s="109">
        <f t="shared" si="27"/>
        <v>41.235082636506775</v>
      </c>
      <c r="X239" s="109">
        <f t="shared" si="28"/>
        <v>22.99645285204722</v>
      </c>
      <c r="Y239" s="109">
        <f t="shared" si="29"/>
        <v>18.493341382116316</v>
      </c>
      <c r="Z239" s="109">
        <f t="shared" si="30"/>
        <v>9.1129529735331705</v>
      </c>
      <c r="AA239" s="109">
        <f t="shared" si="31"/>
        <v>2.7695303221669247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4.1624004891834661</v>
      </c>
      <c r="I240" s="97">
        <v>3.6138555675732165</v>
      </c>
      <c r="J240" s="98">
        <v>0.90321537115642947</v>
      </c>
      <c r="K240" s="99">
        <v>200</v>
      </c>
      <c r="M240" s="100">
        <f t="shared" si="24"/>
        <v>0.86821428571428572</v>
      </c>
      <c r="N240" s="89">
        <f t="shared" si="25"/>
        <v>3.6138555675732165</v>
      </c>
      <c r="O240" s="100"/>
      <c r="V240" s="109">
        <f t="shared" si="26"/>
        <v>142.01203124107673</v>
      </c>
      <c r="W240" s="109">
        <f t="shared" si="27"/>
        <v>45.760825787431678</v>
      </c>
      <c r="X240" s="109">
        <f t="shared" si="28"/>
        <v>26.060021751481333</v>
      </c>
      <c r="Y240" s="109">
        <f t="shared" si="29"/>
        <v>21.195899957817879</v>
      </c>
      <c r="Z240" s="109">
        <f t="shared" si="30"/>
        <v>11.063494398708453</v>
      </c>
      <c r="AA240" s="109">
        <f t="shared" si="31"/>
        <v>4.2115253610860286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20.278621875385713</v>
      </c>
      <c r="I241" s="97">
        <v>13.33211523296635</v>
      </c>
      <c r="J241" s="98">
        <v>0.64294538052364536</v>
      </c>
      <c r="K241" s="99">
        <v>12</v>
      </c>
      <c r="M241" s="100">
        <f t="shared" si="24"/>
        <v>0.65744680851063819</v>
      </c>
      <c r="N241" s="89">
        <f t="shared" si="25"/>
        <v>13.33211523296635</v>
      </c>
      <c r="O241" s="100"/>
      <c r="V241" s="109">
        <f t="shared" si="26"/>
        <v>91.991871576498909</v>
      </c>
      <c r="W241" s="109">
        <f t="shared" si="27"/>
        <v>4.4032418124253434</v>
      </c>
      <c r="X241" s="109">
        <f t="shared" si="28"/>
        <v>-13.524496574087234</v>
      </c>
      <c r="Y241" s="109">
        <f t="shared" si="29"/>
        <v>-17.950849063955353</v>
      </c>
      <c r="Z241" s="109">
        <f t="shared" si="30"/>
        <v>-27.171341575747235</v>
      </c>
      <c r="AA241" s="109">
        <f t="shared" si="31"/>
        <v>-33.406635735052518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11.110021974383356</v>
      </c>
      <c r="I242" s="97">
        <v>7.5978214792557148</v>
      </c>
      <c r="J242" s="98">
        <v>0.79651861615950603</v>
      </c>
      <c r="K242" s="99">
        <v>68</v>
      </c>
      <c r="M242" s="100">
        <f t="shared" si="24"/>
        <v>0.68387096774193556</v>
      </c>
      <c r="N242" s="89">
        <f t="shared" si="25"/>
        <v>7.5978214792557148</v>
      </c>
      <c r="O242" s="100"/>
      <c r="V242" s="109">
        <f t="shared" si="26"/>
        <v>131.90009687174199</v>
      </c>
      <c r="W242" s="109">
        <f t="shared" si="27"/>
        <v>30.527273607452667</v>
      </c>
      <c r="X242" s="109">
        <f t="shared" si="28"/>
        <v>9.7781711282882338</v>
      </c>
      <c r="Y242" s="109">
        <f t="shared" si="29"/>
        <v>4.6552248067224538</v>
      </c>
      <c r="Z242" s="109">
        <f t="shared" si="30"/>
        <v>-6.0163356495295108</v>
      </c>
      <c r="AA242" s="109">
        <f t="shared" si="31"/>
        <v>-13.232904449780062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2.7945294494702244</v>
      </c>
      <c r="I243" s="97">
        <v>2.133623234670516</v>
      </c>
      <c r="J243" s="98">
        <v>0.94285827726140292</v>
      </c>
      <c r="K243" s="99">
        <v>237</v>
      </c>
      <c r="M243" s="100">
        <f t="shared" si="24"/>
        <v>0.76349999999999985</v>
      </c>
      <c r="N243" s="89">
        <f t="shared" si="25"/>
        <v>2.133623234670516</v>
      </c>
      <c r="O243" s="100"/>
      <c r="V243" s="109">
        <f t="shared" si="26"/>
        <v>179.35160237175674</v>
      </c>
      <c r="W243" s="109">
        <f t="shared" si="27"/>
        <v>62.903825697096821</v>
      </c>
      <c r="X243" s="109">
        <f t="shared" si="28"/>
        <v>39.06916494789261</v>
      </c>
      <c r="Y243" s="109">
        <f t="shared" si="29"/>
        <v>33.184395342387184</v>
      </c>
      <c r="Z243" s="109">
        <f t="shared" si="30"/>
        <v>20.925888093950714</v>
      </c>
      <c r="AA243" s="109">
        <f t="shared" si="31"/>
        <v>12.636157523677383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3.2465392693895949</v>
      </c>
      <c r="I244" s="97">
        <v>1.8002060248765304</v>
      </c>
      <c r="J244" s="98">
        <v>0.9517877046545512</v>
      </c>
      <c r="K244" s="99">
        <v>246</v>
      </c>
      <c r="M244" s="100">
        <f t="shared" si="24"/>
        <v>0.55449999999999999</v>
      </c>
      <c r="N244" s="89">
        <f t="shared" si="25"/>
        <v>1.8002060248765304</v>
      </c>
      <c r="O244" s="100"/>
      <c r="V244" s="109">
        <f t="shared" si="26"/>
        <v>214.58257597416858</v>
      </c>
      <c r="W244" s="109">
        <f t="shared" si="27"/>
        <v>76.567438536875329</v>
      </c>
      <c r="X244" s="109">
        <f t="shared" si="28"/>
        <v>48.318346342841942</v>
      </c>
      <c r="Y244" s="109">
        <f t="shared" si="29"/>
        <v>41.343655120013501</v>
      </c>
      <c r="Z244" s="109">
        <f t="shared" si="30"/>
        <v>26.814742580997375</v>
      </c>
      <c r="AA244" s="109">
        <f t="shared" si="31"/>
        <v>16.989666167809201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6.4868401881478137</v>
      </c>
      <c r="I245" s="97">
        <v>4.2322473996774645</v>
      </c>
      <c r="J245" s="98">
        <v>0.8866538836174308</v>
      </c>
      <c r="K245" s="99">
        <v>168</v>
      </c>
      <c r="M245" s="100">
        <f t="shared" si="24"/>
        <v>0.65243589743589747</v>
      </c>
      <c r="N245" s="89">
        <f t="shared" si="25"/>
        <v>4.2322473996774645</v>
      </c>
      <c r="O245" s="100"/>
      <c r="V245" s="109">
        <f t="shared" si="26"/>
        <v>331.60743244828677</v>
      </c>
      <c r="W245" s="109">
        <f t="shared" si="27"/>
        <v>102.65645958335504</v>
      </c>
      <c r="X245" s="109">
        <f t="shared" si="28"/>
        <v>55.79451921602648</v>
      </c>
      <c r="Y245" s="109">
        <f t="shared" si="29"/>
        <v>44.224322130764001</v>
      </c>
      <c r="Z245" s="109">
        <f t="shared" si="30"/>
        <v>20.122555308348666</v>
      </c>
      <c r="AA245" s="109">
        <f t="shared" si="31"/>
        <v>3.8239025298173179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3.5062386827617238</v>
      </c>
      <c r="I246" s="97">
        <v>2.7167506060265425</v>
      </c>
      <c r="J246" s="98">
        <v>0.92724122639981599</v>
      </c>
      <c r="K246" s="99">
        <v>226</v>
      </c>
      <c r="M246" s="100">
        <f t="shared" si="24"/>
        <v>0.77483333333333337</v>
      </c>
      <c r="N246" s="89">
        <f t="shared" si="25"/>
        <v>2.7167506060265425</v>
      </c>
      <c r="O246" s="100"/>
      <c r="V246" s="109">
        <f t="shared" si="26"/>
        <v>415.56674819686123</v>
      </c>
      <c r="W246" s="109">
        <f t="shared" si="27"/>
        <v>141.20698762005586</v>
      </c>
      <c r="X246" s="109">
        <f t="shared" si="28"/>
        <v>85.05072596079782</v>
      </c>
      <c r="Y246" s="109">
        <f t="shared" si="29"/>
        <v>71.185764120204198</v>
      </c>
      <c r="Z246" s="109">
        <f t="shared" si="30"/>
        <v>42.303794796680478</v>
      </c>
      <c r="AA246" s="109">
        <f t="shared" si="31"/>
        <v>22.772563205538059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6.1327878780752432</v>
      </c>
      <c r="I247" s="97">
        <v>4.2035693934509357</v>
      </c>
      <c r="J247" s="98">
        <v>0.88742192487882299</v>
      </c>
      <c r="K247" s="99">
        <v>171</v>
      </c>
      <c r="M247" s="100">
        <f t="shared" si="24"/>
        <v>0.68542553191489364</v>
      </c>
      <c r="N247" s="89">
        <f t="shared" si="25"/>
        <v>4.2035693934509357</v>
      </c>
      <c r="O247" s="100"/>
      <c r="V247" s="109">
        <f t="shared" si="26"/>
        <v>402.70439198684073</v>
      </c>
      <c r="W247" s="109">
        <f t="shared" si="27"/>
        <v>124.90674055956332</v>
      </c>
      <c r="X247" s="109">
        <f t="shared" si="28"/>
        <v>68.046807568367953</v>
      </c>
      <c r="Y247" s="109">
        <f t="shared" si="29"/>
        <v>54.008109516043753</v>
      </c>
      <c r="Z247" s="109">
        <f t="shared" si="30"/>
        <v>24.764231952506265</v>
      </c>
      <c r="AA247" s="109">
        <f t="shared" si="31"/>
        <v>4.9882624222270175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2.6350643793716952</v>
      </c>
      <c r="I248" s="97">
        <v>1.9008396227558546</v>
      </c>
      <c r="J248" s="98">
        <v>0.94909258160997312</v>
      </c>
      <c r="K248" s="99">
        <v>242</v>
      </c>
      <c r="M248" s="100">
        <f t="shared" si="24"/>
        <v>0.72136363636363632</v>
      </c>
      <c r="N248" s="89">
        <f t="shared" si="25"/>
        <v>1.9008396227558546</v>
      </c>
      <c r="O248" s="100"/>
      <c r="V248" s="109">
        <f t="shared" si="26"/>
        <v>222.91144283777288</v>
      </c>
      <c r="W248" s="109">
        <f t="shared" si="27"/>
        <v>79.132216615404445</v>
      </c>
      <c r="X248" s="109">
        <f t="shared" si="28"/>
        <v>49.703324302864772</v>
      </c>
      <c r="Y248" s="109">
        <f t="shared" si="29"/>
        <v>42.437340833378727</v>
      </c>
      <c r="Z248" s="109">
        <f t="shared" si="30"/>
        <v>27.301640202994498</v>
      </c>
      <c r="AA248" s="109">
        <f t="shared" si="31"/>
        <v>17.066227548308937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8.6162794926954334</v>
      </c>
      <c r="I249" s="97">
        <v>5.7709490147666918</v>
      </c>
      <c r="J249" s="98">
        <v>0.84544507990826145</v>
      </c>
      <c r="K249" s="99">
        <v>112</v>
      </c>
      <c r="M249" s="100">
        <f t="shared" si="24"/>
        <v>0.6697727272727273</v>
      </c>
      <c r="N249" s="89">
        <f t="shared" si="25"/>
        <v>5.7709490147666918</v>
      </c>
      <c r="O249" s="100"/>
      <c r="V249" s="109">
        <f t="shared" si="26"/>
        <v>130.80893796410859</v>
      </c>
      <c r="W249" s="109">
        <f t="shared" si="27"/>
        <v>36.09271384452871</v>
      </c>
      <c r="X249" s="109">
        <f t="shared" si="28"/>
        <v>16.706091499277523</v>
      </c>
      <c r="Y249" s="109">
        <f t="shared" si="29"/>
        <v>11.919541057834577</v>
      </c>
      <c r="Z249" s="109">
        <f t="shared" si="30"/>
        <v>1.9487236401838215</v>
      </c>
      <c r="AA249" s="109">
        <f t="shared" si="31"/>
        <v>-4.7939725366492594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6.6623242801045865</v>
      </c>
      <c r="I250" s="97">
        <v>4.0240438651831703</v>
      </c>
      <c r="J250" s="98">
        <v>0.89222989556178245</v>
      </c>
      <c r="K250" s="99">
        <v>183</v>
      </c>
      <c r="M250" s="100">
        <f t="shared" si="24"/>
        <v>0.60399999999999998</v>
      </c>
      <c r="N250" s="89">
        <f t="shared" si="25"/>
        <v>4.0240438651831703</v>
      </c>
      <c r="O250" s="100"/>
      <c r="V250" s="109">
        <f t="shared" si="26"/>
        <v>134.98387733689322</v>
      </c>
      <c r="W250" s="109">
        <f t="shared" si="27"/>
        <v>42.369697324419008</v>
      </c>
      <c r="X250" s="109">
        <f t="shared" si="28"/>
        <v>23.413323710431346</v>
      </c>
      <c r="Y250" s="109">
        <f t="shared" si="29"/>
        <v>18.733001533916873</v>
      </c>
      <c r="Z250" s="109">
        <f t="shared" si="30"/>
        <v>8.9834671983423071</v>
      </c>
      <c r="AA250" s="109">
        <f t="shared" si="31"/>
        <v>2.3904121721807541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0.35216940228078886</v>
      </c>
      <c r="I251" s="97">
        <v>0.53529749146679906</v>
      </c>
      <c r="J251" s="98">
        <v>0.98566390713082674</v>
      </c>
      <c r="K251" s="99">
        <v>274</v>
      </c>
      <c r="M251" s="100">
        <f t="shared" si="24"/>
        <v>1.52</v>
      </c>
      <c r="N251" s="89">
        <f t="shared" si="25"/>
        <v>0.53529749146679906</v>
      </c>
      <c r="O251" s="100"/>
      <c r="V251" s="109">
        <f t="shared" si="26"/>
        <v>74.73262219181683</v>
      </c>
      <c r="W251" s="109">
        <f t="shared" si="27"/>
        <v>28.318117005556736</v>
      </c>
      <c r="X251" s="109">
        <f t="shared" si="28"/>
        <v>18.817944339766161</v>
      </c>
      <c r="Y251" s="109">
        <f t="shared" si="29"/>
        <v>16.472354950474589</v>
      </c>
      <c r="Z251" s="109">
        <f t="shared" si="30"/>
        <v>11.586280140751105</v>
      </c>
      <c r="AA251" s="109">
        <f t="shared" si="31"/>
        <v>8.2821059131775652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4.2332827182450181</v>
      </c>
      <c r="I252" s="97">
        <v>2.8536173959806193</v>
      </c>
      <c r="J252" s="98">
        <v>0.92357572255799769</v>
      </c>
      <c r="K252" s="99">
        <v>223</v>
      </c>
      <c r="M252" s="100">
        <f t="shared" si="24"/>
        <v>0.67409090909090918</v>
      </c>
      <c r="N252" s="89">
        <f t="shared" si="25"/>
        <v>2.8536173959806193</v>
      </c>
      <c r="O252" s="100"/>
      <c r="V252" s="109">
        <f t="shared" si="26"/>
        <v>144.49273940310445</v>
      </c>
      <c r="W252" s="109">
        <f t="shared" si="27"/>
        <v>48.719125702260754</v>
      </c>
      <c r="X252" s="109">
        <f t="shared" si="28"/>
        <v>29.116075678707229</v>
      </c>
      <c r="Y252" s="109">
        <f t="shared" si="29"/>
        <v>24.276089317346429</v>
      </c>
      <c r="Z252" s="109">
        <f t="shared" si="30"/>
        <v>14.193960046292426</v>
      </c>
      <c r="AA252" s="109">
        <f t="shared" si="31"/>
        <v>7.3759900000321892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0.58443713339470305</v>
      </c>
      <c r="I253" s="97">
        <v>0.45732205688135508</v>
      </c>
      <c r="J253" s="98">
        <v>0.98775220959730758</v>
      </c>
      <c r="K253" s="99">
        <v>277</v>
      </c>
      <c r="M253" s="100">
        <f t="shared" si="24"/>
        <v>0.78249999999999986</v>
      </c>
      <c r="N253" s="89">
        <f t="shared" si="25"/>
        <v>0.45732205688135508</v>
      </c>
      <c r="O253" s="100"/>
      <c r="V253" s="109">
        <f t="shared" si="26"/>
        <v>175.32039180683617</v>
      </c>
      <c r="W253" s="109">
        <f t="shared" si="27"/>
        <v>66.663624349308691</v>
      </c>
      <c r="X253" s="109">
        <f t="shared" si="28"/>
        <v>44.423636052315274</v>
      </c>
      <c r="Y253" s="109">
        <f t="shared" si="29"/>
        <v>38.932590531085751</v>
      </c>
      <c r="Z253" s="109">
        <f t="shared" si="30"/>
        <v>27.494246154695205</v>
      </c>
      <c r="AA253" s="109">
        <f t="shared" si="31"/>
        <v>19.759145042577934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5.6764110277587791</v>
      </c>
      <c r="I254" s="97">
        <v>3.1636530794708926</v>
      </c>
      <c r="J254" s="98">
        <v>0.91527248852061227</v>
      </c>
      <c r="K254" s="99">
        <v>213</v>
      </c>
      <c r="M254" s="100">
        <f t="shared" si="24"/>
        <v>0.55733333333333324</v>
      </c>
      <c r="N254" s="89">
        <f t="shared" si="25"/>
        <v>3.1636530794708926</v>
      </c>
      <c r="O254" s="100"/>
      <c r="V254" s="109">
        <f t="shared" si="26"/>
        <v>176.12839971251427</v>
      </c>
      <c r="W254" s="109">
        <f t="shared" si="27"/>
        <v>58.326759157635095</v>
      </c>
      <c r="X254" s="109">
        <f t="shared" si="28"/>
        <v>34.21498804010001</v>
      </c>
      <c r="Y254" s="109">
        <f t="shared" si="29"/>
        <v>28.261799979216388</v>
      </c>
      <c r="Z254" s="109">
        <f t="shared" si="30"/>
        <v>15.860770901140929</v>
      </c>
      <c r="AA254" s="109">
        <f t="shared" si="31"/>
        <v>7.4746609313089607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13.444117996987606</v>
      </c>
      <c r="I255" s="97">
        <v>8.8813155109368118</v>
      </c>
      <c r="J255" s="98">
        <v>0.76214466535919478</v>
      </c>
      <c r="K255" s="99">
        <v>42</v>
      </c>
      <c r="M255" s="100">
        <f t="shared" si="24"/>
        <v>0.6606097560975609</v>
      </c>
      <c r="N255" s="89">
        <f t="shared" si="25"/>
        <v>8.8813155109368118</v>
      </c>
      <c r="O255" s="100"/>
      <c r="V255" s="109">
        <f t="shared" si="26"/>
        <v>142.79748127847341</v>
      </c>
      <c r="W255" s="109">
        <f t="shared" si="27"/>
        <v>28.099574792147251</v>
      </c>
      <c r="X255" s="109">
        <f t="shared" si="28"/>
        <v>4.6230794238983615</v>
      </c>
      <c r="Y255" s="109">
        <f t="shared" si="29"/>
        <v>-1.1732592712715468</v>
      </c>
      <c r="Z255" s="109">
        <f t="shared" si="30"/>
        <v>-13.247556936665124</v>
      </c>
      <c r="AA255" s="109">
        <f t="shared" si="31"/>
        <v>-21.412717053053637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5.9662816280937934</v>
      </c>
      <c r="I256" s="97">
        <v>3.8184202419800282</v>
      </c>
      <c r="J256" s="98">
        <v>0.89773681350055057</v>
      </c>
      <c r="K256" s="99">
        <v>195</v>
      </c>
      <c r="M256" s="100">
        <f t="shared" si="24"/>
        <v>0.64</v>
      </c>
      <c r="N256" s="89">
        <f t="shared" si="25"/>
        <v>3.8184202419800282</v>
      </c>
      <c r="O256" s="100"/>
      <c r="V256" s="109">
        <f t="shared" si="26"/>
        <v>162.21492405935052</v>
      </c>
      <c r="W256" s="109">
        <f t="shared" si="27"/>
        <v>51.599896762904713</v>
      </c>
      <c r="X256" s="109">
        <f t="shared" si="28"/>
        <v>28.959089658955342</v>
      </c>
      <c r="Y256" s="109">
        <f t="shared" si="29"/>
        <v>23.369082111066042</v>
      </c>
      <c r="Z256" s="109">
        <f t="shared" si="30"/>
        <v>11.724590883999513</v>
      </c>
      <c r="AA256" s="109">
        <f t="shared" si="31"/>
        <v>3.8500843927948045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6.8760720258121983</v>
      </c>
      <c r="I257" s="97">
        <v>5.1462305726518514</v>
      </c>
      <c r="J257" s="98">
        <v>0.86217600382629189</v>
      </c>
      <c r="K257" s="99">
        <v>128</v>
      </c>
      <c r="M257" s="100">
        <f t="shared" si="24"/>
        <v>0.74842592592592583</v>
      </c>
      <c r="N257" s="89">
        <f t="shared" si="25"/>
        <v>5.1462305726518514</v>
      </c>
      <c r="O257" s="100"/>
      <c r="V257" s="109">
        <f t="shared" si="26"/>
        <v>367.17831610034386</v>
      </c>
      <c r="W257" s="109">
        <f t="shared" si="27"/>
        <v>106.47085973426776</v>
      </c>
      <c r="X257" s="109">
        <f t="shared" si="28"/>
        <v>53.108966920855352</v>
      </c>
      <c r="Y257" s="109">
        <f t="shared" si="29"/>
        <v>39.933933794734955</v>
      </c>
      <c r="Z257" s="109">
        <f t="shared" si="30"/>
        <v>12.489148373765769</v>
      </c>
      <c r="AA257" s="109">
        <f t="shared" si="31"/>
        <v>-6.0701975635479259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11.672228042603784</v>
      </c>
      <c r="I258" s="97">
        <v>6.903449489428449</v>
      </c>
      <c r="J258" s="98">
        <v>0.81511496957158569</v>
      </c>
      <c r="K258" s="99">
        <v>80</v>
      </c>
      <c r="M258" s="100">
        <f t="shared" si="24"/>
        <v>0.59144230769230766</v>
      </c>
      <c r="N258" s="89">
        <f t="shared" si="25"/>
        <v>6.903449489428449</v>
      </c>
      <c r="O258" s="100"/>
      <c r="V258" s="109">
        <f t="shared" si="26"/>
        <v>498.38232510961438</v>
      </c>
      <c r="W258" s="109">
        <f t="shared" si="27"/>
        <v>124.08551941556455</v>
      </c>
      <c r="X258" s="109">
        <f t="shared" si="28"/>
        <v>47.474031948927248</v>
      </c>
      <c r="Y258" s="109">
        <f t="shared" si="29"/>
        <v>28.558681836747489</v>
      </c>
      <c r="Z258" s="109">
        <f t="shared" si="30"/>
        <v>-10.843702963490529</v>
      </c>
      <c r="AA258" s="109">
        <f t="shared" si="31"/>
        <v>-37.489292609967855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13.159457189979598</v>
      </c>
      <c r="I259" s="97">
        <v>8.5335051471755463</v>
      </c>
      <c r="J259" s="98">
        <v>0.77145956362647294</v>
      </c>
      <c r="K259" s="99">
        <v>52</v>
      </c>
      <c r="M259" s="100">
        <f t="shared" si="24"/>
        <v>0.6484693877551021</v>
      </c>
      <c r="N259" s="89">
        <f t="shared" si="25"/>
        <v>8.5335051471755463</v>
      </c>
      <c r="O259" s="100"/>
      <c r="V259" s="109">
        <f t="shared" si="26"/>
        <v>179.78703394962355</v>
      </c>
      <c r="W259" s="109">
        <f t="shared" si="27"/>
        <v>37.121995316236031</v>
      </c>
      <c r="X259" s="109">
        <f t="shared" si="28"/>
        <v>7.9211561615383124</v>
      </c>
      <c r="Y259" s="109">
        <f t="shared" si="29"/>
        <v>0.7114789389013163</v>
      </c>
      <c r="Z259" s="109">
        <f t="shared" si="30"/>
        <v>-14.306930687518104</v>
      </c>
      <c r="AA259" s="109">
        <f t="shared" si="31"/>
        <v>-24.463026113647221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10.050076234157107</v>
      </c>
      <c r="I260" s="97">
        <v>7.1978645989033199</v>
      </c>
      <c r="J260" s="98">
        <v>0.8072300786113199</v>
      </c>
      <c r="K260" s="99">
        <v>73</v>
      </c>
      <c r="M260" s="100">
        <f t="shared" si="24"/>
        <v>0.71619999999999995</v>
      </c>
      <c r="N260" s="89">
        <f t="shared" si="25"/>
        <v>7.1978645989033199</v>
      </c>
      <c r="O260" s="100"/>
      <c r="V260" s="109">
        <f t="shared" si="26"/>
        <v>113.79161128584782</v>
      </c>
      <c r="W260" s="109">
        <f t="shared" si="27"/>
        <v>27.49668362888935</v>
      </c>
      <c r="X260" s="109">
        <f t="shared" si="28"/>
        <v>9.8337416319185742</v>
      </c>
      <c r="Y260" s="109">
        <f t="shared" si="29"/>
        <v>5.472767280267723</v>
      </c>
      <c r="Z260" s="109">
        <f t="shared" si="30"/>
        <v>-3.6115366574675161</v>
      </c>
      <c r="AA260" s="109">
        <f t="shared" si="31"/>
        <v>-9.7547342374096608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27.971736671549831</v>
      </c>
      <c r="I261" s="97">
        <v>17.952940989395394</v>
      </c>
      <c r="J261" s="98">
        <v>0.5191925361101325</v>
      </c>
      <c r="K261" s="99">
        <v>6</v>
      </c>
      <c r="M261" s="100">
        <f t="shared" si="24"/>
        <v>0.64182432432432435</v>
      </c>
      <c r="N261" s="89">
        <f t="shared" si="25"/>
        <v>17.952940989395394</v>
      </c>
      <c r="O261" s="100"/>
      <c r="V261" s="109">
        <f t="shared" si="26"/>
        <v>86.856261415362667</v>
      </c>
      <c r="W261" s="109">
        <f t="shared" si="27"/>
        <v>-15.554371329042787</v>
      </c>
      <c r="X261" s="109">
        <f t="shared" si="28"/>
        <v>-36.515893809578174</v>
      </c>
      <c r="Y261" s="109">
        <f t="shared" si="29"/>
        <v>-41.69128655699506</v>
      </c>
      <c r="Z261" s="109">
        <f t="shared" si="30"/>
        <v>-52.472097661029188</v>
      </c>
      <c r="AA261" s="109">
        <f t="shared" si="31"/>
        <v>-59.762546454690643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6.2846459612827701</v>
      </c>
      <c r="I262" s="97">
        <v>4.4267474989785507</v>
      </c>
      <c r="J262" s="98">
        <v>0.8814448708140955</v>
      </c>
      <c r="K262" s="99">
        <v>159</v>
      </c>
      <c r="M262" s="100">
        <f t="shared" ref="M262:M297" si="32">IF(ISERROR(I262/H262),$O$3,(I262/H262))</f>
        <v>0.70437499999999997</v>
      </c>
      <c r="N262" s="89">
        <f t="shared" ref="N262:N297" si="33">I262</f>
        <v>4.4267474989785507</v>
      </c>
      <c r="O262" s="100"/>
      <c r="V262" s="109">
        <f t="shared" ref="V262:V297" si="34">(((($O$5-N262))/M262)*G262)+((((($O$5-N262)/$T$2))*$T$3/M262)*G262)</f>
        <v>129.30251199946201</v>
      </c>
      <c r="W262" s="109">
        <f t="shared" ref="W262:W297" si="35">(((($P$5-N262))/M262)*G262)+((((($P$5-N262)/$T$2))*$T$3/M262)*G262)</f>
        <v>39.500893272897621</v>
      </c>
      <c r="X262" s="109">
        <f t="shared" ref="X262:X297" si="36">(((($Q$5-N262))/M262)*G262)+((((($Q$5-N262)/$T$2))*$T$3/M262)*G262)</f>
        <v>21.120197838436702</v>
      </c>
      <c r="Y262" s="109">
        <f t="shared" ref="Y262:Y297" si="37">(((($R$5-N262))/M262)*G262)+((((($R$5-N262)/$T$2))*$T$3/M262)*G262)</f>
        <v>16.582010407999739</v>
      </c>
      <c r="Z262" s="109">
        <f t="shared" ref="Z262:Z297" si="38">(((($S$5-N262))/M262)*G262)+((((($S$5-N262)/$T$2))*$T$3/M262)*G262)</f>
        <v>7.1285556017606613</v>
      </c>
      <c r="AA262" s="109">
        <f t="shared" ref="AA262:AA297" si="39">(((($T$5-N262))/M262)*G262)+((((($T$5-N262)/$T$2))*$T$3/M262)*G262)</f>
        <v>0.73572230535968453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8.2064832046454939</v>
      </c>
      <c r="I263" s="97">
        <v>5.7099846297586021</v>
      </c>
      <c r="J263" s="98">
        <v>0.84707780021635248</v>
      </c>
      <c r="K263" s="99">
        <v>115</v>
      </c>
      <c r="M263" s="100">
        <f t="shared" si="32"/>
        <v>0.69578947368421062</v>
      </c>
      <c r="N263" s="89">
        <f t="shared" si="33"/>
        <v>5.7099846297586021</v>
      </c>
      <c r="O263" s="100"/>
      <c r="V263" s="109">
        <f t="shared" si="34"/>
        <v>114.39802770753168</v>
      </c>
      <c r="W263" s="109">
        <f t="shared" si="35"/>
        <v>31.724285781253535</v>
      </c>
      <c r="X263" s="109">
        <f t="shared" si="36"/>
        <v>14.802532116643647</v>
      </c>
      <c r="Y263" s="109">
        <f t="shared" si="37"/>
        <v>10.624556911325444</v>
      </c>
      <c r="Z263" s="109">
        <f t="shared" si="38"/>
        <v>1.9214567440280044</v>
      </c>
      <c r="AA263" s="109">
        <f t="shared" si="39"/>
        <v>-3.9639544280540187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7.1066061073440769</v>
      </c>
      <c r="I264" s="97">
        <v>4.7310510819455933</v>
      </c>
      <c r="J264" s="98">
        <v>0.87329515127424917</v>
      </c>
      <c r="K264" s="99">
        <v>143</v>
      </c>
      <c r="M264" s="100">
        <f t="shared" si="32"/>
        <v>0.66572580645161294</v>
      </c>
      <c r="N264" s="89">
        <f t="shared" si="33"/>
        <v>4.7310510819455933</v>
      </c>
      <c r="O264" s="100"/>
      <c r="V264" s="109">
        <f t="shared" si="34"/>
        <v>464.48498156837218</v>
      </c>
      <c r="W264" s="109">
        <f t="shared" si="35"/>
        <v>138.88603931663511</v>
      </c>
      <c r="X264" s="109">
        <f t="shared" si="36"/>
        <v>72.24208482919272</v>
      </c>
      <c r="Y264" s="109">
        <f t="shared" si="37"/>
        <v>55.787715208199423</v>
      </c>
      <c r="Z264" s="109">
        <f t="shared" si="38"/>
        <v>21.511775317758175</v>
      </c>
      <c r="AA264" s="109">
        <f t="shared" si="39"/>
        <v>-1.6670914868344184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14.331457275232586</v>
      </c>
      <c r="I265" s="97">
        <v>8.6474989523233763</v>
      </c>
      <c r="J265" s="98">
        <v>0.76840663361435635</v>
      </c>
      <c r="K265" s="99">
        <v>50</v>
      </c>
      <c r="M265" s="100">
        <f t="shared" si="32"/>
        <v>0.60339285714285718</v>
      </c>
      <c r="N265" s="89">
        <f t="shared" si="33"/>
        <v>8.6474989523233763</v>
      </c>
      <c r="O265" s="100"/>
      <c r="V265" s="109">
        <f t="shared" si="34"/>
        <v>100.97995989310978</v>
      </c>
      <c r="W265" s="109">
        <f t="shared" si="35"/>
        <v>20.531738590733557</v>
      </c>
      <c r="X265" s="109">
        <f t="shared" si="36"/>
        <v>4.0655069685003058</v>
      </c>
      <c r="Y265" s="109">
        <f t="shared" si="37"/>
        <v>0</v>
      </c>
      <c r="Z265" s="109">
        <f t="shared" si="38"/>
        <v>-8.4688186594944366</v>
      </c>
      <c r="AA265" s="109">
        <f t="shared" si="39"/>
        <v>-14.195798585591595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-2.4102790921466783</v>
      </c>
      <c r="I266" s="97">
        <v>-1.9884802510210096</v>
      </c>
      <c r="J266" s="98">
        <v>1.0532545696581548</v>
      </c>
      <c r="K266" s="99">
        <v>292</v>
      </c>
      <c r="M266" s="100">
        <f t="shared" si="32"/>
        <v>0.82499999999999996</v>
      </c>
      <c r="N266" s="89">
        <f t="shared" si="33"/>
        <v>-1.9884802510210096</v>
      </c>
      <c r="O266" s="100"/>
      <c r="V266" s="109">
        <f t="shared" si="34"/>
        <v>85.990136124678315</v>
      </c>
      <c r="W266" s="109">
        <f t="shared" si="35"/>
        <v>36.011126916775929</v>
      </c>
      <c r="X266" s="109">
        <f t="shared" si="36"/>
        <v>25.781367594020821</v>
      </c>
      <c r="Y266" s="109">
        <f t="shared" si="37"/>
        <v>23.255643508092941</v>
      </c>
      <c r="Z266" s="109">
        <f t="shared" si="38"/>
        <v>17.994331835681535</v>
      </c>
      <c r="AA266" s="109">
        <f t="shared" si="39"/>
        <v>14.436406280260616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15.698549955423569</v>
      </c>
      <c r="I267" s="97">
        <v>11.34743519277867</v>
      </c>
      <c r="J267" s="98">
        <v>0.69609817467136437</v>
      </c>
      <c r="K267" s="99">
        <v>20</v>
      </c>
      <c r="M267" s="100">
        <f t="shared" si="32"/>
        <v>0.72283333333333333</v>
      </c>
      <c r="N267" s="89">
        <f t="shared" si="33"/>
        <v>11.34743519277867</v>
      </c>
      <c r="O267" s="100"/>
      <c r="V267" s="109">
        <f t="shared" si="34"/>
        <v>74.691402387419231</v>
      </c>
      <c r="W267" s="109">
        <f t="shared" si="35"/>
        <v>9.0054536991488661</v>
      </c>
      <c r="X267" s="109">
        <f t="shared" si="36"/>
        <v>-4.4392195070098985</v>
      </c>
      <c r="Y267" s="109">
        <f t="shared" si="37"/>
        <v>-7.7587047336749269</v>
      </c>
      <c r="Z267" s="109">
        <f t="shared" si="38"/>
        <v>-14.673492642122904</v>
      </c>
      <c r="AA267" s="109">
        <f t="shared" si="39"/>
        <v>-19.34957004289523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5.0815982051286968</v>
      </c>
      <c r="I268" s="97">
        <v>3.8493106403849877</v>
      </c>
      <c r="J268" s="98">
        <v>0.89690952096255316</v>
      </c>
      <c r="K268" s="99">
        <v>194</v>
      </c>
      <c r="M268" s="100">
        <f t="shared" si="32"/>
        <v>0.75749999999999995</v>
      </c>
      <c r="N268" s="89">
        <f t="shared" si="33"/>
        <v>3.8493106403849877</v>
      </c>
      <c r="O268" s="100"/>
      <c r="V268" s="109">
        <f t="shared" si="34"/>
        <v>208.0486633790195</v>
      </c>
      <c r="W268" s="109">
        <f t="shared" si="35"/>
        <v>66.048562236067141</v>
      </c>
      <c r="X268" s="109">
        <f t="shared" si="36"/>
        <v>36.983823228203732</v>
      </c>
      <c r="Y268" s="109">
        <f t="shared" si="37"/>
        <v>29.807749085376546</v>
      </c>
      <c r="Z268" s="109">
        <f t="shared" si="38"/>
        <v>14.859337712930063</v>
      </c>
      <c r="AA268" s="109">
        <f t="shared" si="39"/>
        <v>4.7505781209335431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3.4913051278351857</v>
      </c>
      <c r="I269" s="97">
        <v>3.0039771204081909</v>
      </c>
      <c r="J269" s="98">
        <v>0.91954885710927248</v>
      </c>
      <c r="K269" s="99">
        <v>217</v>
      </c>
      <c r="M269" s="100">
        <f t="shared" si="32"/>
        <v>0.86041666666666661</v>
      </c>
      <c r="N269" s="89">
        <f t="shared" si="33"/>
        <v>3.0039771204081909</v>
      </c>
      <c r="O269" s="100"/>
      <c r="V269" s="109">
        <f t="shared" si="34"/>
        <v>149.08570713287693</v>
      </c>
      <c r="W269" s="109">
        <f t="shared" si="35"/>
        <v>49.835011679504113</v>
      </c>
      <c r="X269" s="109">
        <f t="shared" si="36"/>
        <v>29.520268686489079</v>
      </c>
      <c r="Y269" s="109">
        <f t="shared" si="37"/>
        <v>24.504565573830327</v>
      </c>
      <c r="Z269" s="109">
        <f t="shared" si="38"/>
        <v>14.056402419743334</v>
      </c>
      <c r="AA269" s="109">
        <f t="shared" si="39"/>
        <v>6.9909044968469383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11.166858868414225</v>
      </c>
      <c r="I270" s="97">
        <v>8.3918944396132904</v>
      </c>
      <c r="J270" s="98">
        <v>0.77525211690244467</v>
      </c>
      <c r="K270" s="99">
        <v>56</v>
      </c>
      <c r="M270" s="100">
        <f t="shared" si="32"/>
        <v>0.75150000000000006</v>
      </c>
      <c r="N270" s="89">
        <f t="shared" si="33"/>
        <v>8.3918944396132904</v>
      </c>
      <c r="O270" s="100"/>
      <c r="V270" s="109">
        <f t="shared" si="34"/>
        <v>112.48141688970745</v>
      </c>
      <c r="W270" s="109">
        <f t="shared" si="35"/>
        <v>23.661538234193703</v>
      </c>
      <c r="X270" s="109">
        <f t="shared" si="36"/>
        <v>5.4817864519483734</v>
      </c>
      <c r="Y270" s="109">
        <f t="shared" si="37"/>
        <v>0.99321194067230101</v>
      </c>
      <c r="Z270" s="109">
        <f t="shared" si="38"/>
        <v>-8.3568946684545384</v>
      </c>
      <c r="AA270" s="109">
        <f t="shared" si="39"/>
        <v>-14.679839462803745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-1</v>
      </c>
      <c r="I271" s="97">
        <v>-0.215</v>
      </c>
      <c r="J271" s="98">
        <v>1.005758031778603</v>
      </c>
      <c r="K271" s="99">
        <v>287</v>
      </c>
      <c r="M271" s="100">
        <f t="shared" si="32"/>
        <v>0.215</v>
      </c>
      <c r="N271" s="89">
        <f t="shared" si="33"/>
        <v>-0.215</v>
      </c>
      <c r="O271" s="100"/>
      <c r="V271" s="109">
        <f t="shared" si="34"/>
        <v>189.85919042609277</v>
      </c>
      <c r="W271" s="109">
        <f t="shared" si="35"/>
        <v>74.29840812898685</v>
      </c>
      <c r="X271" s="109">
        <f t="shared" si="36"/>
        <v>50.645298377828027</v>
      </c>
      <c r="Y271" s="109">
        <f t="shared" si="37"/>
        <v>44.805353651786533</v>
      </c>
      <c r="Z271" s="109">
        <f t="shared" si="38"/>
        <v>32.640220680790719</v>
      </c>
      <c r="AA271" s="109">
        <f t="shared" si="39"/>
        <v>24.413633818514608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3.4283915773919489</v>
      </c>
      <c r="I272" s="97">
        <v>2.5598657111193215</v>
      </c>
      <c r="J272" s="98">
        <v>0.93144284598334415</v>
      </c>
      <c r="K272" s="99">
        <v>231</v>
      </c>
      <c r="M272" s="100">
        <f t="shared" si="32"/>
        <v>0.74666666666666659</v>
      </c>
      <c r="N272" s="89">
        <f t="shared" si="33"/>
        <v>2.5598657111193215</v>
      </c>
      <c r="O272" s="100"/>
      <c r="V272" s="109">
        <f t="shared" si="34"/>
        <v>132.91013921619245</v>
      </c>
      <c r="W272" s="109">
        <f t="shared" si="35"/>
        <v>45.557856331351353</v>
      </c>
      <c r="X272" s="109">
        <f t="shared" si="36"/>
        <v>27.678493687566593</v>
      </c>
      <c r="Y272" s="109">
        <f t="shared" si="37"/>
        <v>23.264085152069956</v>
      </c>
      <c r="Z272" s="109">
        <f t="shared" si="38"/>
        <v>14.0684729773266</v>
      </c>
      <c r="AA272" s="109">
        <f t="shared" si="39"/>
        <v>7.8500039735194385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2.4436550142986451</v>
      </c>
      <c r="I273" s="97">
        <v>1.647245630093132</v>
      </c>
      <c r="J273" s="98">
        <v>0.95588422006864637</v>
      </c>
      <c r="K273" s="99">
        <v>251</v>
      </c>
      <c r="M273" s="100">
        <f t="shared" si="32"/>
        <v>0.67409090909090907</v>
      </c>
      <c r="N273" s="89">
        <f t="shared" si="33"/>
        <v>1.647245630093132</v>
      </c>
      <c r="O273" s="100"/>
      <c r="V273" s="109">
        <f t="shared" si="34"/>
        <v>259.06944125495875</v>
      </c>
      <c r="W273" s="109">
        <f t="shared" si="35"/>
        <v>93.155357077237454</v>
      </c>
      <c r="X273" s="109">
        <f t="shared" si="36"/>
        <v>59.195877361800058</v>
      </c>
      <c r="Y273" s="109">
        <f t="shared" si="37"/>
        <v>50.81129340858157</v>
      </c>
      <c r="Z273" s="109">
        <f t="shared" si="38"/>
        <v>33.3454468154548</v>
      </c>
      <c r="AA273" s="109">
        <f t="shared" si="39"/>
        <v>21.534289102331584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9.2208779919555059</v>
      </c>
      <c r="I274" s="97">
        <v>6.4753615698507536</v>
      </c>
      <c r="J274" s="98">
        <v>0.82657982466444324</v>
      </c>
      <c r="K274" s="99">
        <v>89</v>
      </c>
      <c r="M274" s="100">
        <f t="shared" si="32"/>
        <v>0.70224999999999993</v>
      </c>
      <c r="N274" s="89">
        <f t="shared" si="33"/>
        <v>6.4753615698507536</v>
      </c>
      <c r="O274" s="100"/>
      <c r="V274" s="109">
        <f t="shared" si="34"/>
        <v>414.46450133892415</v>
      </c>
      <c r="W274" s="109">
        <f t="shared" si="35"/>
        <v>107.50937086950179</v>
      </c>
      <c r="X274" s="109">
        <f t="shared" si="36"/>
        <v>44.681452562337874</v>
      </c>
      <c r="Y274" s="109">
        <f t="shared" si="37"/>
        <v>29.169260972049763</v>
      </c>
      <c r="Z274" s="109">
        <f t="shared" si="38"/>
        <v>-3.1440368792006685</v>
      </c>
      <c r="AA274" s="109">
        <f t="shared" si="39"/>
        <v>-24.995680606704582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6.3193657984144957</v>
      </c>
      <c r="I275" s="97">
        <v>4.7948187995469995</v>
      </c>
      <c r="J275" s="98">
        <v>0.87158735339332882</v>
      </c>
      <c r="K275" s="99">
        <v>141</v>
      </c>
      <c r="M275" s="100">
        <f t="shared" si="32"/>
        <v>0.75875000000000015</v>
      </c>
      <c r="N275" s="89">
        <f t="shared" si="33"/>
        <v>4.7948187995469995</v>
      </c>
      <c r="O275" s="100"/>
      <c r="V275" s="109">
        <f t="shared" si="34"/>
        <v>88.531238914938143</v>
      </c>
      <c r="W275" s="109">
        <f t="shared" si="35"/>
        <v>26.350199173728054</v>
      </c>
      <c r="X275" s="109">
        <f t="shared" si="36"/>
        <v>13.622914638230027</v>
      </c>
      <c r="Y275" s="109">
        <f t="shared" si="37"/>
        <v>10.480552429545408</v>
      </c>
      <c r="Z275" s="109">
        <f t="shared" si="38"/>
        <v>3.9347277847987789</v>
      </c>
      <c r="AA275" s="109">
        <f t="shared" si="39"/>
        <v>-0.49184076596222293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21.489482660602633</v>
      </c>
      <c r="I276" s="97">
        <v>14.481225127913598</v>
      </c>
      <c r="J276" s="98">
        <v>0.61217044428079292</v>
      </c>
      <c r="K276" s="99">
        <v>10</v>
      </c>
      <c r="M276" s="100">
        <f t="shared" si="32"/>
        <v>0.673875</v>
      </c>
      <c r="N276" s="89">
        <f t="shared" si="33"/>
        <v>14.481225127913598</v>
      </c>
      <c r="O276" s="100"/>
      <c r="V276" s="109">
        <f t="shared" si="34"/>
        <v>68.628359753861318</v>
      </c>
      <c r="W276" s="109">
        <f t="shared" si="35"/>
        <v>0</v>
      </c>
      <c r="X276" s="109">
        <f t="shared" si="36"/>
        <v>-14.046929183351034</v>
      </c>
      <c r="Y276" s="109">
        <f t="shared" si="37"/>
        <v>-17.515111205267633</v>
      </c>
      <c r="Z276" s="109">
        <f t="shared" si="38"/>
        <v>-24.739647984887274</v>
      </c>
      <c r="AA276" s="109">
        <f t="shared" si="39"/>
        <v>-29.625190913102756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3.6900521825561188</v>
      </c>
      <c r="I277" s="97">
        <v>2.3985339186614771</v>
      </c>
      <c r="J277" s="98">
        <v>0.93576356034553598</v>
      </c>
      <c r="K277" s="99">
        <v>233</v>
      </c>
      <c r="M277" s="100">
        <f t="shared" si="32"/>
        <v>0.65</v>
      </c>
      <c r="N277" s="89">
        <f t="shared" si="33"/>
        <v>2.3985339186614771</v>
      </c>
      <c r="O277" s="100"/>
      <c r="V277" s="109">
        <f t="shared" si="34"/>
        <v>237.51339042015022</v>
      </c>
      <c r="W277" s="109">
        <f t="shared" si="35"/>
        <v>82.133672831605224</v>
      </c>
      <c r="X277" s="109">
        <f t="shared" si="36"/>
        <v>50.330379013664718</v>
      </c>
      <c r="Y277" s="109">
        <f t="shared" si="37"/>
        <v>42.478156622749275</v>
      </c>
      <c r="Z277" s="109">
        <f t="shared" si="38"/>
        <v>26.121267305396792</v>
      </c>
      <c r="AA277" s="109">
        <f t="shared" si="39"/>
        <v>15.060034264487296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3.9507027050601287</v>
      </c>
      <c r="I278" s="97">
        <v>2.3506681095107766</v>
      </c>
      <c r="J278" s="98">
        <v>0.93704548057901627</v>
      </c>
      <c r="K278" s="99">
        <v>234</v>
      </c>
      <c r="M278" s="100">
        <f t="shared" si="32"/>
        <v>0.59499999999999997</v>
      </c>
      <c r="N278" s="89">
        <f t="shared" si="33"/>
        <v>2.3506681095107766</v>
      </c>
      <c r="O278" s="100"/>
      <c r="V278" s="109">
        <f t="shared" si="34"/>
        <v>177.96664579672012</v>
      </c>
      <c r="W278" s="109">
        <f t="shared" si="35"/>
        <v>61.70129594708304</v>
      </c>
      <c r="X278" s="109">
        <f t="shared" si="36"/>
        <v>37.903974523799327</v>
      </c>
      <c r="Y278" s="109">
        <f t="shared" si="37"/>
        <v>32.028423985121805</v>
      </c>
      <c r="Z278" s="109">
        <f t="shared" si="38"/>
        <v>19.789120886568739</v>
      </c>
      <c r="AA278" s="109">
        <f t="shared" si="39"/>
        <v>11.512376989561444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1.301577897011382</v>
      </c>
      <c r="I279" s="97">
        <v>0.45012902271643634</v>
      </c>
      <c r="J279" s="98">
        <v>0.98794485015221989</v>
      </c>
      <c r="K279" s="99">
        <v>278</v>
      </c>
      <c r="M279" s="100">
        <f t="shared" si="32"/>
        <v>0.34583333333333338</v>
      </c>
      <c r="N279" s="89">
        <f t="shared" si="33"/>
        <v>0.45012902271643634</v>
      </c>
      <c r="O279" s="100"/>
      <c r="V279" s="109">
        <f t="shared" si="34"/>
        <v>534.47021972404195</v>
      </c>
      <c r="W279" s="109">
        <f t="shared" si="35"/>
        <v>203.29093191976051</v>
      </c>
      <c r="X279" s="109">
        <f t="shared" si="36"/>
        <v>135.50478608348865</v>
      </c>
      <c r="Y279" s="109">
        <f t="shared" si="37"/>
        <v>118.76840980823712</v>
      </c>
      <c r="Z279" s="109">
        <f t="shared" si="38"/>
        <v>83.905024555092538</v>
      </c>
      <c r="AA279" s="109">
        <f t="shared" si="39"/>
        <v>60.328901895209057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1.9496717724288841</v>
      </c>
      <c r="I280" s="97">
        <v>1.7222100656455144</v>
      </c>
      <c r="J280" s="98">
        <v>0.9538765568027131</v>
      </c>
      <c r="K280" s="99">
        <v>250</v>
      </c>
      <c r="M280" s="100">
        <f t="shared" si="32"/>
        <v>0.88333333333333341</v>
      </c>
      <c r="N280" s="89">
        <f t="shared" si="33"/>
        <v>1.7222100656455144</v>
      </c>
      <c r="O280" s="100"/>
      <c r="V280" s="109">
        <f t="shared" si="34"/>
        <v>202.31362735091457</v>
      </c>
      <c r="W280" s="109">
        <f t="shared" si="35"/>
        <v>72.474580300003893</v>
      </c>
      <c r="X280" s="109">
        <f t="shared" si="36"/>
        <v>45.898979401203327</v>
      </c>
      <c r="Y280" s="109">
        <f t="shared" si="37"/>
        <v>39.337472608096334</v>
      </c>
      <c r="Z280" s="109">
        <f t="shared" si="38"/>
        <v>25.669260600489778</v>
      </c>
      <c r="AA280" s="109">
        <f t="shared" si="39"/>
        <v>16.426226956659711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9.065186929216555</v>
      </c>
      <c r="I281" s="97">
        <v>4.9803824396463021</v>
      </c>
      <c r="J281" s="98">
        <v>0.86661767275777069</v>
      </c>
      <c r="K281" s="99">
        <v>132</v>
      </c>
      <c r="M281" s="100">
        <f t="shared" si="32"/>
        <v>0.54939655172413793</v>
      </c>
      <c r="N281" s="89">
        <f t="shared" si="33"/>
        <v>4.9803824396463021</v>
      </c>
      <c r="O281" s="100"/>
      <c r="V281" s="109">
        <f t="shared" si="34"/>
        <v>409.60893052773463</v>
      </c>
      <c r="W281" s="109">
        <f t="shared" si="35"/>
        <v>120.26509544922786</v>
      </c>
      <c r="X281" s="109">
        <f t="shared" si="36"/>
        <v>61.041876716270949</v>
      </c>
      <c r="Y281" s="109">
        <f t="shared" si="37"/>
        <v>46.419684220766683</v>
      </c>
      <c r="Z281" s="109">
        <f t="shared" si="38"/>
        <v>15.960334966637678</v>
      </c>
      <c r="AA281" s="109">
        <f t="shared" si="39"/>
        <v>-4.6375888706868622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-0.59470978567243371</v>
      </c>
      <c r="I282" s="97">
        <v>-2.4779574403018069E-2</v>
      </c>
      <c r="J282" s="98">
        <v>1.000663635241269</v>
      </c>
      <c r="K282" s="99">
        <v>284</v>
      </c>
      <c r="M282" s="100">
        <f t="shared" si="32"/>
        <v>4.1666666666666664E-2</v>
      </c>
      <c r="N282" s="89">
        <f t="shared" si="33"/>
        <v>-2.4779574403018069E-2</v>
      </c>
      <c r="O282" s="100"/>
      <c r="V282" s="109">
        <f t="shared" si="34"/>
        <v>4916.908250590388</v>
      </c>
      <c r="W282" s="109">
        <f t="shared" si="35"/>
        <v>1908.9185503090548</v>
      </c>
      <c r="X282" s="109">
        <f t="shared" si="36"/>
        <v>1293.2398650593486</v>
      </c>
      <c r="Y282" s="109">
        <f t="shared" si="37"/>
        <v>1141.2290077688385</v>
      </c>
      <c r="Z282" s="109">
        <f t="shared" si="38"/>
        <v>824.57664567917243</v>
      </c>
      <c r="AA282" s="109">
        <f t="shared" si="39"/>
        <v>610.44268034674815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2.7581395008064082</v>
      </c>
      <c r="I283" s="97">
        <v>2.592651130758024</v>
      </c>
      <c r="J283" s="98">
        <v>0.93056480185239321</v>
      </c>
      <c r="K283" s="99">
        <v>229</v>
      </c>
      <c r="M283" s="100">
        <f t="shared" si="32"/>
        <v>0.94000000000000006</v>
      </c>
      <c r="N283" s="89">
        <f t="shared" si="33"/>
        <v>2.592651130758024</v>
      </c>
      <c r="O283" s="100"/>
      <c r="V283" s="109">
        <f t="shared" si="34"/>
        <v>131.105715333554</v>
      </c>
      <c r="W283" s="109">
        <f t="shared" si="35"/>
        <v>44.858047418618547</v>
      </c>
      <c r="X283" s="109">
        <f t="shared" si="36"/>
        <v>27.2047785983316</v>
      </c>
      <c r="Y283" s="109">
        <f t="shared" si="37"/>
        <v>22.846192550703062</v>
      </c>
      <c r="Z283" s="109">
        <f t="shared" si="38"/>
        <v>13.766863666220809</v>
      </c>
      <c r="AA283" s="109">
        <f t="shared" si="39"/>
        <v>7.6270304315618391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16.480228592497006</v>
      </c>
      <c r="I284" s="97">
        <v>9.9111328233016867</v>
      </c>
      <c r="J284" s="98">
        <v>0.73456456856499763</v>
      </c>
      <c r="K284" s="99">
        <v>29</v>
      </c>
      <c r="M284" s="100">
        <f t="shared" si="32"/>
        <v>0.60139534883720924</v>
      </c>
      <c r="N284" s="89">
        <f t="shared" si="33"/>
        <v>9.9111328233016867</v>
      </c>
      <c r="O284" s="100"/>
      <c r="V284" s="109">
        <f t="shared" si="34"/>
        <v>129.34561523048359</v>
      </c>
      <c r="W284" s="109">
        <f t="shared" si="35"/>
        <v>21.55173824550717</v>
      </c>
      <c r="X284" s="109">
        <f t="shared" si="36"/>
        <v>-0.51163266758861492</v>
      </c>
      <c r="Y284" s="109">
        <f t="shared" si="37"/>
        <v>-5.9590714170037247</v>
      </c>
      <c r="Z284" s="109">
        <f t="shared" si="38"/>
        <v>-17.306578944341087</v>
      </c>
      <c r="AA284" s="109">
        <f t="shared" si="39"/>
        <v>-24.980252266822763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8.5690936335257657</v>
      </c>
      <c r="I285" s="97">
        <v>5.8425638410402954</v>
      </c>
      <c r="J285" s="98">
        <v>0.84352712434778454</v>
      </c>
      <c r="K285" s="99">
        <v>111</v>
      </c>
      <c r="M285" s="100">
        <f t="shared" si="32"/>
        <v>0.68181818181818188</v>
      </c>
      <c r="N285" s="89">
        <f t="shared" si="33"/>
        <v>5.8425638410402954</v>
      </c>
      <c r="O285" s="100"/>
      <c r="V285" s="109">
        <f t="shared" si="34"/>
        <v>128.91244386953488</v>
      </c>
      <c r="W285" s="109">
        <f t="shared" si="35"/>
        <v>35.357197382406071</v>
      </c>
      <c r="X285" s="109">
        <f t="shared" si="36"/>
        <v>16.208205233257274</v>
      </c>
      <c r="Y285" s="109">
        <f t="shared" si="37"/>
        <v>11.480325606141749</v>
      </c>
      <c r="Z285" s="109">
        <f t="shared" si="38"/>
        <v>1.631724800341271</v>
      </c>
      <c r="AA285" s="109">
        <f t="shared" si="39"/>
        <v>-5.0283232397392954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6.1479307396536997</v>
      </c>
      <c r="I286" s="97">
        <v>5.3657773288866455</v>
      </c>
      <c r="J286" s="98">
        <v>0.85629620289936581</v>
      </c>
      <c r="K286" s="99">
        <v>124</v>
      </c>
      <c r="M286" s="100">
        <f t="shared" si="32"/>
        <v>0.87277777777777776</v>
      </c>
      <c r="N286" s="89">
        <f t="shared" si="33"/>
        <v>5.3657773288866455</v>
      </c>
      <c r="O286" s="100"/>
      <c r="V286" s="109">
        <f t="shared" si="34"/>
        <v>116.58440277219792</v>
      </c>
      <c r="W286" s="109">
        <f t="shared" si="35"/>
        <v>33.237629308045541</v>
      </c>
      <c r="X286" s="109">
        <f t="shared" si="36"/>
        <v>16.178118797948034</v>
      </c>
      <c r="Y286" s="109">
        <f t="shared" si="37"/>
        <v>11.966131474487856</v>
      </c>
      <c r="Z286" s="109">
        <f t="shared" si="38"/>
        <v>3.1921809893822215</v>
      </c>
      <c r="AA286" s="109">
        <f t="shared" si="39"/>
        <v>-2.7411422190958401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6.2755358387829263</v>
      </c>
      <c r="I287" s="97">
        <v>4.036424651505178</v>
      </c>
      <c r="J287" s="98">
        <v>0.89189831899859062</v>
      </c>
      <c r="K287" s="99">
        <v>182</v>
      </c>
      <c r="M287" s="100">
        <f t="shared" si="32"/>
        <v>0.64319999999999999</v>
      </c>
      <c r="N287" s="89">
        <f t="shared" si="33"/>
        <v>4.036424651505178</v>
      </c>
      <c r="O287" s="100"/>
      <c r="V287" s="109">
        <f t="shared" si="34"/>
        <v>224.19972695684689</v>
      </c>
      <c r="W287" s="109">
        <f t="shared" si="35"/>
        <v>70.316214077367775</v>
      </c>
      <c r="X287" s="109">
        <f t="shared" si="36"/>
        <v>38.819165107292235</v>
      </c>
      <c r="Y287" s="109">
        <f t="shared" si="37"/>
        <v>31.042554464809953</v>
      </c>
      <c r="Z287" s="109">
        <f t="shared" si="38"/>
        <v>14.843171257019977</v>
      </c>
      <c r="AA287" s="109">
        <f t="shared" si="39"/>
        <v>3.8884506311201985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12.166222242394666</v>
      </c>
      <c r="I288" s="97">
        <v>8.4156352052105401</v>
      </c>
      <c r="J288" s="98">
        <v>0.77461630256403835</v>
      </c>
      <c r="K288" s="99">
        <v>55</v>
      </c>
      <c r="M288" s="100">
        <f t="shared" si="32"/>
        <v>0.69172131147540983</v>
      </c>
      <c r="N288" s="89">
        <f t="shared" si="33"/>
        <v>8.4156352052105401</v>
      </c>
      <c r="O288" s="100"/>
      <c r="V288" s="109">
        <f t="shared" si="34"/>
        <v>227.87996355218411</v>
      </c>
      <c r="W288" s="109">
        <f t="shared" si="35"/>
        <v>47.789022955308809</v>
      </c>
      <c r="X288" s="109">
        <f t="shared" si="36"/>
        <v>10.927808463219</v>
      </c>
      <c r="Y288" s="109">
        <f t="shared" si="37"/>
        <v>1.8267871838492726</v>
      </c>
      <c r="Z288" s="109">
        <f t="shared" si="38"/>
        <v>-17.131463147133157</v>
      </c>
      <c r="AA288" s="109">
        <f t="shared" si="39"/>
        <v>-29.951848545011391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21.897094254334633</v>
      </c>
      <c r="I289" s="97">
        <v>15.071609752617643</v>
      </c>
      <c r="J289" s="98">
        <v>0.59635903297546988</v>
      </c>
      <c r="K289" s="99">
        <v>9</v>
      </c>
      <c r="M289" s="100">
        <f t="shared" si="32"/>
        <v>0.68829268292682932</v>
      </c>
      <c r="N289" s="89">
        <f t="shared" si="33"/>
        <v>15.071609752617643</v>
      </c>
      <c r="O289" s="100"/>
      <c r="V289" s="109">
        <f t="shared" si="34"/>
        <v>65.842845793709316</v>
      </c>
      <c r="W289" s="109">
        <f t="shared" si="35"/>
        <v>-1.7457072984423423</v>
      </c>
      <c r="X289" s="109">
        <f t="shared" si="36"/>
        <v>-15.579807695067345</v>
      </c>
      <c r="Y289" s="109">
        <f t="shared" si="37"/>
        <v>-18.99544236216817</v>
      </c>
      <c r="Z289" s="109">
        <f t="shared" si="38"/>
        <v>-26.110518249845228</v>
      </c>
      <c r="AA289" s="109">
        <f t="shared" si="39"/>
        <v>-30.922039008493389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7.922374110468243</v>
      </c>
      <c r="I290" s="97">
        <v>4.9341536256760019</v>
      </c>
      <c r="J290" s="98">
        <v>0.86785575173418039</v>
      </c>
      <c r="K290" s="99">
        <v>136</v>
      </c>
      <c r="M290" s="100">
        <f t="shared" si="32"/>
        <v>0.62281249999999988</v>
      </c>
      <c r="N290" s="89">
        <f t="shared" si="33"/>
        <v>4.9341536256760019</v>
      </c>
      <c r="O290" s="100"/>
      <c r="V290" s="109">
        <f t="shared" si="34"/>
        <v>114.21718089507287</v>
      </c>
      <c r="W290" s="109">
        <f t="shared" si="35"/>
        <v>33.650356012805247</v>
      </c>
      <c r="X290" s="109">
        <f t="shared" si="36"/>
        <v>17.159848477617032</v>
      </c>
      <c r="Y290" s="109">
        <f t="shared" si="37"/>
        <v>13.088347794492195</v>
      </c>
      <c r="Z290" s="109">
        <f t="shared" si="38"/>
        <v>4.6070436854227852</v>
      </c>
      <c r="AA290" s="109">
        <f t="shared" si="39"/>
        <v>-1.1283794394201649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10.020653310206626</v>
      </c>
      <c r="I291" s="97">
        <v>5.6115658537157103</v>
      </c>
      <c r="J291" s="98">
        <v>0.84971360691433462</v>
      </c>
      <c r="K291" s="99">
        <v>117</v>
      </c>
      <c r="M291" s="100">
        <f t="shared" si="32"/>
        <v>0.55999999999999994</v>
      </c>
      <c r="N291" s="89">
        <f t="shared" si="33"/>
        <v>5.6115658537157103</v>
      </c>
      <c r="O291" s="100"/>
      <c r="V291" s="109">
        <f t="shared" si="34"/>
        <v>178.2227259753779</v>
      </c>
      <c r="W291" s="109">
        <f t="shared" si="35"/>
        <v>49.823363586115299</v>
      </c>
      <c r="X291" s="109">
        <f t="shared" si="36"/>
        <v>23.542438948864014</v>
      </c>
      <c r="Y291" s="109">
        <f t="shared" si="37"/>
        <v>17.053687624176561</v>
      </c>
      <c r="Z291" s="109">
        <f t="shared" si="38"/>
        <v>3.537031836570518</v>
      </c>
      <c r="AA291" s="109">
        <f t="shared" si="39"/>
        <v>-5.6035129638309487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3.782007389580015</v>
      </c>
      <c r="I292" s="97">
        <v>2.9283542930748117</v>
      </c>
      <c r="J292" s="98">
        <v>0.9215741531231022</v>
      </c>
      <c r="K292" s="99">
        <v>220</v>
      </c>
      <c r="M292" s="100">
        <f t="shared" si="32"/>
        <v>0.77428571428571424</v>
      </c>
      <c r="N292" s="89">
        <f t="shared" si="33"/>
        <v>2.9283542930748117</v>
      </c>
      <c r="O292" s="100"/>
      <c r="V292" s="109">
        <f t="shared" si="34"/>
        <v>178.8180180707528</v>
      </c>
      <c r="W292" s="109">
        <f t="shared" si="35"/>
        <v>60.035275307391927</v>
      </c>
      <c r="X292" s="109">
        <f t="shared" si="36"/>
        <v>35.72269109606296</v>
      </c>
      <c r="Y292" s="109">
        <f t="shared" si="37"/>
        <v>29.719922350848222</v>
      </c>
      <c r="Z292" s="109">
        <f t="shared" si="38"/>
        <v>17.215612223725927</v>
      </c>
      <c r="AA292" s="109">
        <f t="shared" si="39"/>
        <v>8.7596591602560565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8.6653069198743271</v>
      </c>
      <c r="I293" s="97">
        <v>5.8591916956550252</v>
      </c>
      <c r="J293" s="98">
        <v>0.84308180474182359</v>
      </c>
      <c r="K293" s="99">
        <v>109</v>
      </c>
      <c r="M293" s="100">
        <f t="shared" si="32"/>
        <v>0.6761666666666668</v>
      </c>
      <c r="N293" s="89">
        <f t="shared" si="33"/>
        <v>5.8591916956550252</v>
      </c>
      <c r="O293" s="100"/>
      <c r="V293" s="109">
        <f t="shared" si="34"/>
        <v>175.19828045103102</v>
      </c>
      <c r="W293" s="109">
        <f t="shared" si="35"/>
        <v>47.984991565283956</v>
      </c>
      <c r="X293" s="109">
        <f t="shared" si="36"/>
        <v>21.946833775002151</v>
      </c>
      <c r="Y293" s="109">
        <f t="shared" si="37"/>
        <v>15.518021501988343</v>
      </c>
      <c r="Z293" s="109">
        <f t="shared" si="38"/>
        <v>2.1262241793115626</v>
      </c>
      <c r="AA293" s="109">
        <f t="shared" si="39"/>
        <v>-6.9298859495018519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6.3246509076186044</v>
      </c>
      <c r="I294" s="97">
        <v>4.2380026197127432</v>
      </c>
      <c r="J294" s="98">
        <v>0.88649974994368197</v>
      </c>
      <c r="K294" s="99">
        <v>167</v>
      </c>
      <c r="M294" s="100">
        <f t="shared" si="32"/>
        <v>0.67007692307692301</v>
      </c>
      <c r="N294" s="89">
        <f t="shared" si="33"/>
        <v>4.2380026197127432</v>
      </c>
      <c r="O294" s="100"/>
      <c r="V294" s="109">
        <f t="shared" si="34"/>
        <v>551.83256843762422</v>
      </c>
      <c r="W294" s="109">
        <f t="shared" si="35"/>
        <v>170.76580715480114</v>
      </c>
      <c r="X294" s="109">
        <f t="shared" si="36"/>
        <v>92.768637630906454</v>
      </c>
      <c r="Y294" s="109">
        <f t="shared" si="37"/>
        <v>73.511163091647759</v>
      </c>
      <c r="Z294" s="109">
        <f t="shared" si="38"/>
        <v>33.396102171466005</v>
      </c>
      <c r="AA294" s="109">
        <f t="shared" si="39"/>
        <v>6.2685702380144814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10.773578538889826</v>
      </c>
      <c r="I295" s="97">
        <v>6.4365868061413876</v>
      </c>
      <c r="J295" s="98">
        <v>0.82761827267210075</v>
      </c>
      <c r="K295" s="99">
        <v>92</v>
      </c>
      <c r="M295" s="100">
        <f t="shared" si="32"/>
        <v>0.59744186046511638</v>
      </c>
      <c r="N295" s="89">
        <f t="shared" si="33"/>
        <v>6.4365868061413876</v>
      </c>
      <c r="O295" s="100"/>
      <c r="V295" s="109">
        <f t="shared" si="34"/>
        <v>224.39825262367148</v>
      </c>
      <c r="W295" s="109">
        <f t="shared" si="35"/>
        <v>58.415960375646144</v>
      </c>
      <c r="X295" s="109">
        <f t="shared" si="36"/>
        <v>24.44251975633852</v>
      </c>
      <c r="Y295" s="109">
        <f t="shared" si="37"/>
        <v>16.054488860718585</v>
      </c>
      <c r="Z295" s="109">
        <f t="shared" si="38"/>
        <v>-1.4185380251376991</v>
      </c>
      <c r="AA295" s="109">
        <f t="shared" si="39"/>
        <v>-13.23455136145687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7.4121422023021326</v>
      </c>
      <c r="I296" s="97">
        <v>4.3122784455536332</v>
      </c>
      <c r="J296" s="98">
        <v>0.88451052870845503</v>
      </c>
      <c r="K296" s="99">
        <v>165</v>
      </c>
      <c r="M296" s="100">
        <f t="shared" si="32"/>
        <v>0.58178571428571424</v>
      </c>
      <c r="N296" s="89">
        <f t="shared" si="33"/>
        <v>4.3122784455536332</v>
      </c>
      <c r="O296" s="100"/>
      <c r="V296" s="109">
        <f t="shared" si="34"/>
        <v>116.54692568635507</v>
      </c>
      <c r="W296" s="109">
        <f t="shared" si="35"/>
        <v>35.884705213801254</v>
      </c>
      <c r="X296" s="109">
        <f t="shared" si="36"/>
        <v>19.374672002843425</v>
      </c>
      <c r="Y296" s="109">
        <f t="shared" si="37"/>
        <v>15.298350437034124</v>
      </c>
      <c r="Z296" s="109">
        <f t="shared" si="38"/>
        <v>6.8070039933801816</v>
      </c>
      <c r="AA296" s="109">
        <f t="shared" si="39"/>
        <v>1.0647898093719375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17.771452669394318</v>
      </c>
      <c r="I297" s="105">
        <v>11.716687566944534</v>
      </c>
      <c r="J297" s="106">
        <v>0.68620902627707769</v>
      </c>
      <c r="K297" s="107">
        <v>17</v>
      </c>
      <c r="M297" s="100">
        <f t="shared" si="32"/>
        <v>0.65929824561403505</v>
      </c>
      <c r="N297" s="89">
        <f t="shared" si="33"/>
        <v>11.716687566944534</v>
      </c>
      <c r="O297" s="100"/>
      <c r="V297" s="109">
        <f t="shared" si="34"/>
        <v>135.48867881605861</v>
      </c>
      <c r="W297" s="109">
        <f t="shared" si="35"/>
        <v>14.618562671078287</v>
      </c>
      <c r="X297" s="109">
        <f t="shared" si="36"/>
        <v>-10.121267451066302</v>
      </c>
      <c r="Y297" s="109">
        <f t="shared" si="37"/>
        <v>-16.229523065865632</v>
      </c>
      <c r="Z297" s="109">
        <f t="shared" si="38"/>
        <v>-28.953571881518368</v>
      </c>
      <c r="AA297" s="109">
        <f t="shared" si="39"/>
        <v>-37.558121710227731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activeCell="F9" sqref="F9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265" t="s">
        <v>445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M1" s="266" t="s">
        <v>446</v>
      </c>
      <c r="N1" s="266"/>
      <c r="O1" s="266"/>
      <c r="P1" s="266"/>
      <c r="Q1" s="266"/>
      <c r="R1" s="266"/>
      <c r="S1" s="266"/>
      <c r="T1" s="266"/>
      <c r="V1" s="267" t="s">
        <v>547</v>
      </c>
      <c r="W1" s="267"/>
      <c r="X1" s="267"/>
      <c r="Y1" s="267"/>
      <c r="Z1" s="267"/>
      <c r="AA1" s="267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46</v>
      </c>
    </row>
    <row r="3" spans="1:27" ht="15.75" thickBot="1" x14ac:dyDescent="0.3">
      <c r="M3" s="55">
        <f>SUM(H5:H297)</f>
        <v>3953.677740504118</v>
      </c>
      <c r="N3" s="55">
        <f>SUM(I5:I297)</f>
        <v>2660.5627134439819</v>
      </c>
      <c r="O3" s="108">
        <f>N3/M3</f>
        <v>0.67293362991813899</v>
      </c>
      <c r="Q3" s="55" t="s">
        <v>449</v>
      </c>
      <c r="R3" s="55"/>
      <c r="S3" s="55"/>
      <c r="T3">
        <f>'[1]CA UC'!O3</f>
        <v>4</v>
      </c>
    </row>
    <row r="4" spans="1:27" ht="30.75" thickBot="1" x14ac:dyDescent="0.3">
      <c r="A4" s="79"/>
      <c r="B4" s="80" t="s">
        <v>450</v>
      </c>
      <c r="C4" s="79" t="s">
        <v>451</v>
      </c>
      <c r="D4" s="80" t="s">
        <v>452</v>
      </c>
      <c r="E4" s="79" t="s">
        <v>451</v>
      </c>
      <c r="F4" s="80" t="s">
        <v>453</v>
      </c>
      <c r="G4" s="80" t="s">
        <v>454</v>
      </c>
      <c r="H4" s="81" t="s">
        <v>551</v>
      </c>
      <c r="I4" s="82" t="s">
        <v>456</v>
      </c>
      <c r="J4" s="82" t="s">
        <v>457</v>
      </c>
      <c r="K4" s="83" t="s">
        <v>458</v>
      </c>
      <c r="M4" s="84" t="s">
        <v>552</v>
      </c>
      <c r="N4" s="84" t="s">
        <v>456</v>
      </c>
      <c r="O4" s="84" t="s">
        <v>459</v>
      </c>
      <c r="P4" s="84" t="s">
        <v>460</v>
      </c>
      <c r="Q4" s="84" t="s">
        <v>461</v>
      </c>
      <c r="R4" s="84" t="s">
        <v>462</v>
      </c>
      <c r="S4" s="84" t="s">
        <v>463</v>
      </c>
      <c r="T4" s="84" t="s">
        <v>464</v>
      </c>
      <c r="V4" s="84" t="s">
        <v>465</v>
      </c>
      <c r="W4" s="84" t="s">
        <v>466</v>
      </c>
      <c r="X4" s="84" t="s">
        <v>467</v>
      </c>
      <c r="Y4" s="84" t="s">
        <v>468</v>
      </c>
      <c r="Z4" s="84" t="s">
        <v>469</v>
      </c>
      <c r="AA4" s="84" t="s">
        <v>470</v>
      </c>
    </row>
    <row r="5" spans="1:27" ht="19.5" thickBot="1" x14ac:dyDescent="0.35">
      <c r="A5" s="85">
        <v>50</v>
      </c>
      <c r="B5" s="86" t="s">
        <v>4</v>
      </c>
      <c r="C5" s="85">
        <v>21</v>
      </c>
      <c r="D5" s="86" t="s">
        <v>0</v>
      </c>
      <c r="E5" s="85">
        <v>410560</v>
      </c>
      <c r="F5" s="86" t="s">
        <v>5</v>
      </c>
      <c r="G5" s="87">
        <v>1.8999518999518987</v>
      </c>
      <c r="H5" s="88">
        <v>15.789873417721529</v>
      </c>
      <c r="I5" s="89">
        <v>10.263417721518994</v>
      </c>
      <c r="J5" s="90">
        <v>0.7753128321653977</v>
      </c>
      <c r="K5" s="91">
        <v>103</v>
      </c>
      <c r="M5" s="100">
        <f>IF(ISERROR(I5/H5),$O$3,(I5/H5))</f>
        <v>0.65</v>
      </c>
      <c r="N5" s="89">
        <f>I5</f>
        <v>10.263417721518994</v>
      </c>
      <c r="O5" s="89">
        <f>VLOOKUP(1,$K$5:$N$297,4,0)</f>
        <v>45.678699947271312</v>
      </c>
      <c r="P5" s="89">
        <f>VLOOKUP(10,$K$5:$N$297,4,0)</f>
        <v>21.612063463996208</v>
      </c>
      <c r="Q5" s="89">
        <f>VLOOKUP(30,$K$5:$N$297,4,0)</f>
        <v>16.169175110540269</v>
      </c>
      <c r="R5" s="89">
        <f>VLOOKUP(50,$K$5:$N$297,4,0)</f>
        <v>14.197430133727918</v>
      </c>
      <c r="S5" s="89">
        <f>VLOOKUP(100,$K$5:$N$297,4,0)</f>
        <v>10.326322713788208</v>
      </c>
      <c r="T5" s="89">
        <f>VLOOKUP(150,$K$5:$N$297,4,0)</f>
        <v>8.2679759745644592</v>
      </c>
      <c r="V5" s="109">
        <f>(((($O$5-N5))/M5)*G5)+((((($O$5-N5)/$T$2))*$T$3/M5)*G5)</f>
        <v>112.52062333135591</v>
      </c>
      <c r="W5" s="109">
        <f>(((($P$5-N5))/M5)*G5)+((((($P$5-N5)/$T$2))*$T$3/M5)*G5)</f>
        <v>36.056657258027776</v>
      </c>
      <c r="X5" s="109">
        <f>(((($Q$5-N5))/M5)*G5)+((((($Q$5-N5)/$T$2))*$T$3/M5)*G5)</f>
        <v>18.763637076799224</v>
      </c>
      <c r="Y5" s="109">
        <f>(((($R$5-N5))/M5)*G5)+((((($R$5-N5)/$T$2))*$T$3/M5)*G5)</f>
        <v>12.499054108713541</v>
      </c>
      <c r="Z5" s="109">
        <f>(((($S$5-N5))/M5)*G5)+((((($S$5-N5)/$T$2))*$T$3/M5)*G5)</f>
        <v>0.19986030029824847</v>
      </c>
      <c r="AA5" s="109">
        <f>(((($T$5-N5))/M5)*G5)+((((($T$5-N5)/$T$2))*$T$3/M5)*G5)</f>
        <v>-6.3398718032936534</v>
      </c>
    </row>
    <row r="6" spans="1:27" ht="19.5" thickBot="1" x14ac:dyDescent="0.35">
      <c r="A6" s="93">
        <v>50</v>
      </c>
      <c r="B6" s="94" t="s">
        <v>4</v>
      </c>
      <c r="C6" s="93">
        <v>21</v>
      </c>
      <c r="D6" s="94" t="s">
        <v>0</v>
      </c>
      <c r="E6" s="93">
        <v>410566</v>
      </c>
      <c r="F6" s="94" t="s">
        <v>56</v>
      </c>
      <c r="G6" s="95">
        <v>9.1914924979441111</v>
      </c>
      <c r="H6" s="96">
        <v>15.993050098542749</v>
      </c>
      <c r="I6" s="97">
        <v>11.02922077373994</v>
      </c>
      <c r="J6" s="98">
        <v>0.75854783988004493</v>
      </c>
      <c r="K6" s="99">
        <v>87</v>
      </c>
      <c r="M6" s="100">
        <f t="shared" ref="M6:M69" si="0">IF(ISERROR(I6/H6),$O$3,(I6/H6))</f>
        <v>0.68962585034013602</v>
      </c>
      <c r="N6" s="89">
        <f t="shared" ref="N6:N69" si="1">I6</f>
        <v>11.02922077373994</v>
      </c>
      <c r="O6" s="100"/>
      <c r="V6" s="109">
        <f t="shared" ref="V6:V69" si="2">(((($O$5-N6))/M6)*G6)+((((($O$5-N6)/$T$2))*$T$3/M6)*G6)</f>
        <v>501.9741907310792</v>
      </c>
      <c r="W6" s="109">
        <f t="shared" ref="W6:W69" si="3">(((($P$5-N6))/M6)*G6)+((((($P$5-N6)/$T$2))*$T$3/M6)*G6)</f>
        <v>153.31583682601979</v>
      </c>
      <c r="X6" s="109">
        <f t="shared" ref="X6:X69" si="4">(((($Q$5-N6))/M6)*G6)+((((($Q$5-N6)/$T$2))*$T$3/M6)*G6)</f>
        <v>74.46358445067176</v>
      </c>
      <c r="Y6" s="109">
        <f t="shared" ref="Y6:Y69" si="5">(((($R$5-N6))/M6)*G6)+((((($R$5-N6)/$T$2))*$T$3/M6)*G6)</f>
        <v>45.898506052046692</v>
      </c>
      <c r="Z6" s="109">
        <f t="shared" ref="Z6:Z69" si="6">(((($S$5-N6))/M6)*G6)+((((($S$5-N6)/$T$2))*$T$3/M6)*G6)</f>
        <v>-10.183029968319033</v>
      </c>
      <c r="AA6" s="109">
        <f t="shared" ref="AA6:AA69" si="7">(((($T$5-N6))/M6)*G6)+((((($T$5-N6)/$T$2))*$T$3/M6)*G6)</f>
        <v>-40.002726059309154</v>
      </c>
    </row>
    <row r="7" spans="1:27" ht="19.5" thickBot="1" x14ac:dyDescent="0.35">
      <c r="A7" s="93">
        <v>50</v>
      </c>
      <c r="B7" s="94" t="s">
        <v>4</v>
      </c>
      <c r="C7" s="93">
        <v>21</v>
      </c>
      <c r="D7" s="94" t="s">
        <v>0</v>
      </c>
      <c r="E7" s="93">
        <v>510590</v>
      </c>
      <c r="F7" s="94" t="s">
        <v>57</v>
      </c>
      <c r="G7" s="95">
        <v>2.4137029144041779</v>
      </c>
      <c r="H7" s="96">
        <v>-6.2145179137353557</v>
      </c>
      <c r="I7" s="97">
        <v>-4.0394366439279814</v>
      </c>
      <c r="J7" s="98">
        <v>1.0884315150954573</v>
      </c>
      <c r="K7" s="99">
        <v>293</v>
      </c>
      <c r="M7" s="100">
        <f t="shared" si="0"/>
        <v>0.65</v>
      </c>
      <c r="N7" s="89">
        <f t="shared" si="1"/>
        <v>-4.0394366439279814</v>
      </c>
      <c r="O7" s="100"/>
      <c r="V7" s="109">
        <f t="shared" si="2"/>
        <v>200.67694178749625</v>
      </c>
      <c r="W7" s="109">
        <f t="shared" si="3"/>
        <v>103.53695747380551</v>
      </c>
      <c r="X7" s="109">
        <f t="shared" si="4"/>
        <v>81.567868039837037</v>
      </c>
      <c r="Y7" s="109">
        <f t="shared" si="5"/>
        <v>73.609328579981224</v>
      </c>
      <c r="Z7" s="109">
        <f t="shared" si="6"/>
        <v>57.98440673804123</v>
      </c>
      <c r="AA7" s="109">
        <f t="shared" si="7"/>
        <v>49.676317234163811</v>
      </c>
    </row>
    <row r="8" spans="1:27" ht="19.5" thickBot="1" x14ac:dyDescent="0.35">
      <c r="A8" s="93">
        <v>50</v>
      </c>
      <c r="B8" s="94" t="s">
        <v>4</v>
      </c>
      <c r="C8" s="93">
        <v>21</v>
      </c>
      <c r="D8" s="94" t="s">
        <v>0</v>
      </c>
      <c r="E8" s="93">
        <v>451154</v>
      </c>
      <c r="F8" s="94" t="s">
        <v>58</v>
      </c>
      <c r="G8" s="95">
        <v>2.8152337732047874</v>
      </c>
      <c r="H8" s="96">
        <v>-1.4208411528988252</v>
      </c>
      <c r="I8" s="97">
        <v>-0.67489954762694193</v>
      </c>
      <c r="J8" s="98">
        <v>1.0147749289801593</v>
      </c>
      <c r="K8" s="99">
        <v>290</v>
      </c>
      <c r="M8" s="100">
        <f t="shared" si="0"/>
        <v>0.47499999999999998</v>
      </c>
      <c r="N8" s="89">
        <f t="shared" si="1"/>
        <v>-0.67489954762694193</v>
      </c>
      <c r="O8" s="100"/>
      <c r="V8" s="109">
        <f t="shared" si="2"/>
        <v>298.61834967424704</v>
      </c>
      <c r="W8" s="109">
        <f t="shared" si="3"/>
        <v>143.57668414756836</v>
      </c>
      <c r="X8" s="109">
        <f t="shared" si="4"/>
        <v>108.51260378960005</v>
      </c>
      <c r="Y8" s="109">
        <f t="shared" si="5"/>
        <v>95.810262712096545</v>
      </c>
      <c r="Z8" s="109">
        <f t="shared" si="6"/>
        <v>70.871882052330164</v>
      </c>
      <c r="AA8" s="109">
        <f t="shared" si="7"/>
        <v>57.611636612447661</v>
      </c>
    </row>
    <row r="9" spans="1:27" ht="19.5" thickBot="1" x14ac:dyDescent="0.35">
      <c r="A9" s="93">
        <v>50</v>
      </c>
      <c r="B9" s="94" t="s">
        <v>4</v>
      </c>
      <c r="C9" s="93">
        <v>21</v>
      </c>
      <c r="D9" s="94" t="s">
        <v>0</v>
      </c>
      <c r="E9" s="93">
        <v>410541</v>
      </c>
      <c r="F9" s="94" t="s">
        <v>59</v>
      </c>
      <c r="G9" s="95">
        <v>6.6773487932149918</v>
      </c>
      <c r="H9" s="96">
        <v>7.9372819424761101</v>
      </c>
      <c r="I9" s="97">
        <v>5.4213133267478346</v>
      </c>
      <c r="J9" s="98">
        <v>0.88131638306243687</v>
      </c>
      <c r="K9" s="99">
        <v>215</v>
      </c>
      <c r="M9" s="100">
        <f t="shared" si="0"/>
        <v>0.68301886792452837</v>
      </c>
      <c r="N9" s="89">
        <f t="shared" si="1"/>
        <v>5.4213133267478346</v>
      </c>
      <c r="O9" s="100"/>
      <c r="V9" s="109">
        <f t="shared" si="2"/>
        <v>427.78850691606755</v>
      </c>
      <c r="W9" s="109">
        <f t="shared" si="3"/>
        <v>172.04834711087693</v>
      </c>
      <c r="X9" s="109">
        <f t="shared" si="4"/>
        <v>114.21038798094345</v>
      </c>
      <c r="Y9" s="109">
        <f t="shared" si="5"/>
        <v>93.257963830792704</v>
      </c>
      <c r="Z9" s="109">
        <f t="shared" si="6"/>
        <v>52.122276636346953</v>
      </c>
      <c r="AA9" s="109">
        <f t="shared" si="7"/>
        <v>30.249593081692655</v>
      </c>
    </row>
    <row r="10" spans="1:27" ht="19.5" thickBot="1" x14ac:dyDescent="0.35">
      <c r="A10" s="93">
        <v>50</v>
      </c>
      <c r="B10" s="94" t="s">
        <v>4</v>
      </c>
      <c r="C10" s="93">
        <v>21</v>
      </c>
      <c r="D10" s="94" t="s">
        <v>0</v>
      </c>
      <c r="E10" s="93">
        <v>410582</v>
      </c>
      <c r="F10" s="94" t="s">
        <v>471</v>
      </c>
      <c r="G10" s="95">
        <v>2.0789473684210522</v>
      </c>
      <c r="H10" s="96">
        <v>12.987341772151902</v>
      </c>
      <c r="I10" s="97">
        <v>8.4417721518987356</v>
      </c>
      <c r="J10" s="98">
        <v>0.81519237277673406</v>
      </c>
      <c r="K10" s="99">
        <v>141</v>
      </c>
      <c r="M10" s="100">
        <f t="shared" si="0"/>
        <v>0.64999999999999991</v>
      </c>
      <c r="N10" s="89">
        <f t="shared" si="1"/>
        <v>8.4417721518987356</v>
      </c>
      <c r="O10" s="100"/>
      <c r="V10" s="109">
        <f t="shared" si="2"/>
        <v>129.45420242186381</v>
      </c>
      <c r="W10" s="109">
        <f t="shared" si="3"/>
        <v>45.786525860574734</v>
      </c>
      <c r="X10" s="109">
        <f t="shared" si="4"/>
        <v>26.864321146483064</v>
      </c>
      <c r="Y10" s="109">
        <f t="shared" si="5"/>
        <v>20.009548519825096</v>
      </c>
      <c r="Z10" s="109">
        <f t="shared" si="6"/>
        <v>6.5516411894590885</v>
      </c>
      <c r="AA10" s="109">
        <f t="shared" si="7"/>
        <v>-0.60420251757647581</v>
      </c>
    </row>
    <row r="11" spans="1:27" ht="19.5" thickBot="1" x14ac:dyDescent="0.35">
      <c r="A11" s="93">
        <v>50</v>
      </c>
      <c r="B11" s="94" t="s">
        <v>4</v>
      </c>
      <c r="C11" s="93">
        <v>21</v>
      </c>
      <c r="D11" s="94" t="s">
        <v>0</v>
      </c>
      <c r="E11" s="93">
        <v>451156</v>
      </c>
      <c r="F11" s="94" t="s">
        <v>61</v>
      </c>
      <c r="G11" s="95">
        <v>5.4163613696573032</v>
      </c>
      <c r="H11" s="96">
        <v>11.816050597829539</v>
      </c>
      <c r="I11" s="97">
        <v>7.680432888589201</v>
      </c>
      <c r="J11" s="98">
        <v>0.8318596436094936</v>
      </c>
      <c r="K11" s="99">
        <v>164</v>
      </c>
      <c r="M11" s="100">
        <f t="shared" si="0"/>
        <v>0.65</v>
      </c>
      <c r="N11" s="89">
        <f t="shared" si="1"/>
        <v>7.680432888589201</v>
      </c>
      <c r="O11" s="100"/>
      <c r="V11" s="109">
        <f t="shared" si="2"/>
        <v>344.16780235880839</v>
      </c>
      <c r="W11" s="109">
        <f t="shared" si="3"/>
        <v>126.18519341968403</v>
      </c>
      <c r="X11" s="109">
        <f t="shared" si="4"/>
        <v>76.886447237382384</v>
      </c>
      <c r="Y11" s="109">
        <f t="shared" si="5"/>
        <v>59.027445024636151</v>
      </c>
      <c r="Z11" s="109">
        <f t="shared" si="6"/>
        <v>23.965042537754542</v>
      </c>
      <c r="AA11" s="109">
        <f t="shared" si="7"/>
        <v>5.3216482840896786</v>
      </c>
    </row>
    <row r="12" spans="1:27" ht="19.5" thickBot="1" x14ac:dyDescent="0.35">
      <c r="A12" s="93">
        <v>50</v>
      </c>
      <c r="B12" s="94" t="s">
        <v>4</v>
      </c>
      <c r="C12" s="93">
        <v>21</v>
      </c>
      <c r="D12" s="94" t="s">
        <v>0</v>
      </c>
      <c r="E12" s="93">
        <v>551157</v>
      </c>
      <c r="F12" s="94" t="s">
        <v>62</v>
      </c>
      <c r="G12" s="95">
        <v>2.5347178251492424</v>
      </c>
      <c r="H12" s="96">
        <v>11.835636970057454</v>
      </c>
      <c r="I12" s="97">
        <v>8.1961786017647871</v>
      </c>
      <c r="J12" s="98">
        <v>0.82056891699575618</v>
      </c>
      <c r="K12" s="99">
        <v>152</v>
      </c>
      <c r="M12" s="100">
        <f t="shared" si="0"/>
        <v>0.6925</v>
      </c>
      <c r="N12" s="89">
        <f t="shared" si="1"/>
        <v>8.1961786017647871</v>
      </c>
      <c r="O12" s="100"/>
      <c r="V12" s="109">
        <f t="shared" si="2"/>
        <v>149.12512162296713</v>
      </c>
      <c r="W12" s="109">
        <f t="shared" si="3"/>
        <v>53.37542379602553</v>
      </c>
      <c r="X12" s="109">
        <f t="shared" si="4"/>
        <v>31.720760274126345</v>
      </c>
      <c r="Y12" s="109">
        <f t="shared" si="5"/>
        <v>23.876124990223119</v>
      </c>
      <c r="Z12" s="109">
        <f t="shared" si="6"/>
        <v>8.4748300908530378</v>
      </c>
      <c r="AA12" s="109">
        <f t="shared" si="7"/>
        <v>0.28564759164058123</v>
      </c>
    </row>
    <row r="13" spans="1:27" ht="19.5" thickBot="1" x14ac:dyDescent="0.35">
      <c r="A13" s="93">
        <v>50</v>
      </c>
      <c r="B13" s="94" t="s">
        <v>4</v>
      </c>
      <c r="C13" s="93">
        <v>21</v>
      </c>
      <c r="D13" s="94" t="s">
        <v>0</v>
      </c>
      <c r="E13" s="93">
        <v>451151</v>
      </c>
      <c r="F13" s="94" t="s">
        <v>63</v>
      </c>
      <c r="G13" s="95">
        <v>2.8184251680890458</v>
      </c>
      <c r="H13" s="96">
        <v>15.256747096519488</v>
      </c>
      <c r="I13" s="97">
        <v>10.165251263146123</v>
      </c>
      <c r="J13" s="98">
        <v>0.77746189635693952</v>
      </c>
      <c r="K13" s="99">
        <v>106</v>
      </c>
      <c r="M13" s="100">
        <f t="shared" si="0"/>
        <v>0.66627906976744178</v>
      </c>
      <c r="N13" s="89">
        <f t="shared" si="1"/>
        <v>10.165251263146123</v>
      </c>
      <c r="O13" s="100"/>
      <c r="V13" s="109">
        <f t="shared" si="2"/>
        <v>163.28840943205179</v>
      </c>
      <c r="W13" s="109">
        <f t="shared" si="3"/>
        <v>52.631660021791475</v>
      </c>
      <c r="X13" s="109">
        <f t="shared" si="4"/>
        <v>27.605631435912599</v>
      </c>
      <c r="Y13" s="109">
        <f t="shared" si="5"/>
        <v>18.539682816474606</v>
      </c>
      <c r="Z13" s="109">
        <f t="shared" si="6"/>
        <v>0.74059551957892911</v>
      </c>
      <c r="AA13" s="109">
        <f t="shared" si="7"/>
        <v>-8.7235420835296562</v>
      </c>
    </row>
    <row r="14" spans="1:27" ht="19.5" thickBot="1" x14ac:dyDescent="0.35">
      <c r="A14" s="93">
        <v>50</v>
      </c>
      <c r="B14" s="94" t="s">
        <v>4</v>
      </c>
      <c r="C14" s="93">
        <v>14</v>
      </c>
      <c r="D14" s="94" t="s">
        <v>64</v>
      </c>
      <c r="E14" s="93">
        <v>510530</v>
      </c>
      <c r="F14" s="94" t="s">
        <v>65</v>
      </c>
      <c r="G14" s="95">
        <v>3.6851069298474619</v>
      </c>
      <c r="H14" s="96">
        <v>13.839489863082765</v>
      </c>
      <c r="I14" s="97">
        <v>9.2805990846555027</v>
      </c>
      <c r="J14" s="98">
        <v>0.79682873866006565</v>
      </c>
      <c r="K14" s="99">
        <v>122</v>
      </c>
      <c r="M14" s="100">
        <f t="shared" si="0"/>
        <v>0.67058823529411771</v>
      </c>
      <c r="N14" s="89">
        <f t="shared" si="1"/>
        <v>9.2805990846555027</v>
      </c>
      <c r="O14" s="100"/>
      <c r="V14" s="109">
        <f t="shared" si="2"/>
        <v>217.4127758653614</v>
      </c>
      <c r="W14" s="109">
        <f t="shared" si="3"/>
        <v>73.658180994573272</v>
      </c>
      <c r="X14" s="109">
        <f t="shared" si="4"/>
        <v>41.146774146269415</v>
      </c>
      <c r="Y14" s="109">
        <f t="shared" si="5"/>
        <v>29.369166563791065</v>
      </c>
      <c r="Z14" s="109">
        <f t="shared" si="6"/>
        <v>6.2463060327209092</v>
      </c>
      <c r="AA14" s="109">
        <f t="shared" si="7"/>
        <v>-6.0485903399545471</v>
      </c>
    </row>
    <row r="15" spans="1:27" ht="19.5" thickBot="1" x14ac:dyDescent="0.35">
      <c r="A15" s="93">
        <v>50</v>
      </c>
      <c r="B15" s="94" t="s">
        <v>4</v>
      </c>
      <c r="C15" s="93">
        <v>14</v>
      </c>
      <c r="D15" s="94" t="s">
        <v>64</v>
      </c>
      <c r="E15" s="93">
        <v>410550</v>
      </c>
      <c r="F15" s="94" t="s">
        <v>66</v>
      </c>
      <c r="G15" s="95">
        <v>2.9880840429759532</v>
      </c>
      <c r="H15" s="96">
        <v>9.3705530357552043</v>
      </c>
      <c r="I15" s="97">
        <v>6.2079913861878229</v>
      </c>
      <c r="J15" s="98">
        <v>0.86409439425040679</v>
      </c>
      <c r="K15" s="99">
        <v>195</v>
      </c>
      <c r="M15" s="100">
        <f t="shared" si="0"/>
        <v>0.66249999999999998</v>
      </c>
      <c r="N15" s="89">
        <f t="shared" si="1"/>
        <v>6.2079913861878229</v>
      </c>
      <c r="O15" s="100"/>
      <c r="V15" s="109">
        <f t="shared" si="2"/>
        <v>193.5058152851976</v>
      </c>
      <c r="W15" s="109">
        <f t="shared" si="3"/>
        <v>75.518723498852609</v>
      </c>
      <c r="X15" s="109">
        <f t="shared" si="4"/>
        <v>48.834871428858612</v>
      </c>
      <c r="Y15" s="109">
        <f t="shared" si="5"/>
        <v>39.16835838204814</v>
      </c>
      <c r="Z15" s="109">
        <f t="shared" si="6"/>
        <v>20.190188882183239</v>
      </c>
      <c r="AA15" s="109">
        <f t="shared" si="7"/>
        <v>10.099109232657284</v>
      </c>
    </row>
    <row r="16" spans="1:27" ht="19.5" thickBot="1" x14ac:dyDescent="0.35">
      <c r="A16" s="93">
        <v>50</v>
      </c>
      <c r="B16" s="94" t="s">
        <v>4</v>
      </c>
      <c r="C16" s="93">
        <v>14</v>
      </c>
      <c r="D16" s="94" t="s">
        <v>64</v>
      </c>
      <c r="E16" s="93">
        <v>510556</v>
      </c>
      <c r="F16" s="94" t="s">
        <v>67</v>
      </c>
      <c r="G16" s="95">
        <v>3.73188092915326</v>
      </c>
      <c r="H16" s="96">
        <v>7.7708803015266392</v>
      </c>
      <c r="I16" s="97">
        <v>6.0760245116247091</v>
      </c>
      <c r="J16" s="98">
        <v>0.86698341855966787</v>
      </c>
      <c r="K16" s="99">
        <v>202</v>
      </c>
      <c r="M16" s="100">
        <f t="shared" si="0"/>
        <v>0.78189655172413797</v>
      </c>
      <c r="N16" s="89">
        <f t="shared" si="1"/>
        <v>6.0760245116247091</v>
      </c>
      <c r="O16" s="100"/>
      <c r="V16" s="109">
        <f t="shared" si="2"/>
        <v>205.45427385313928</v>
      </c>
      <c r="W16" s="109">
        <f t="shared" si="3"/>
        <v>80.59924150075183</v>
      </c>
      <c r="X16" s="109">
        <f t="shared" si="4"/>
        <v>52.362142314355907</v>
      </c>
      <c r="Y16" s="109">
        <f t="shared" si="5"/>
        <v>42.132948756641866</v>
      </c>
      <c r="Z16" s="109">
        <f t="shared" si="6"/>
        <v>22.050074172483686</v>
      </c>
      <c r="AA16" s="109">
        <f t="shared" si="7"/>
        <v>11.371600306939207</v>
      </c>
    </row>
    <row r="17" spans="1:27" ht="19.5" thickBot="1" x14ac:dyDescent="0.35">
      <c r="A17" s="93">
        <v>50</v>
      </c>
      <c r="B17" s="94" t="s">
        <v>4</v>
      </c>
      <c r="C17" s="93">
        <v>14</v>
      </c>
      <c r="D17" s="94" t="s">
        <v>64</v>
      </c>
      <c r="E17" s="93">
        <v>410551</v>
      </c>
      <c r="F17" s="94" t="s">
        <v>472</v>
      </c>
      <c r="G17" s="95">
        <v>2.4135234435568145</v>
      </c>
      <c r="H17" s="96">
        <v>12.844292058881035</v>
      </c>
      <c r="I17" s="97">
        <v>8.3487898382726708</v>
      </c>
      <c r="J17" s="98">
        <v>0.81722794545575939</v>
      </c>
      <c r="K17" s="99">
        <v>145</v>
      </c>
      <c r="M17" s="100">
        <f t="shared" si="0"/>
        <v>0.64999999999999991</v>
      </c>
      <c r="N17" s="89">
        <f t="shared" si="1"/>
        <v>8.3487898382726708</v>
      </c>
      <c r="O17" s="100"/>
      <c r="V17" s="109">
        <f t="shared" si="2"/>
        <v>150.66323276578052</v>
      </c>
      <c r="W17" s="109">
        <f t="shared" si="3"/>
        <v>53.530471294301925</v>
      </c>
      <c r="X17" s="109">
        <f t="shared" si="4"/>
        <v>31.563015371679416</v>
      </c>
      <c r="Y17" s="109">
        <f t="shared" si="5"/>
        <v>23.605067668916881</v>
      </c>
      <c r="Z17" s="109">
        <f t="shared" si="6"/>
        <v>7.981307617827877</v>
      </c>
      <c r="AA17" s="109">
        <f t="shared" si="7"/>
        <v>-0.32616413816751516</v>
      </c>
    </row>
    <row r="18" spans="1:27" ht="19.5" thickBot="1" x14ac:dyDescent="0.35">
      <c r="A18" s="93">
        <v>50</v>
      </c>
      <c r="B18" s="94" t="s">
        <v>4</v>
      </c>
      <c r="C18" s="93">
        <v>14</v>
      </c>
      <c r="D18" s="94" t="s">
        <v>64</v>
      </c>
      <c r="E18" s="93">
        <v>510523</v>
      </c>
      <c r="F18" s="94" t="s">
        <v>69</v>
      </c>
      <c r="G18" s="95">
        <v>5.7520380455864339</v>
      </c>
      <c r="H18" s="96">
        <v>13.212708156253445</v>
      </c>
      <c r="I18" s="97">
        <v>8.5056808755881548</v>
      </c>
      <c r="J18" s="98">
        <v>0.81379328033839426</v>
      </c>
      <c r="K18" s="99">
        <v>139</v>
      </c>
      <c r="M18" s="100">
        <f t="shared" si="0"/>
        <v>0.64374999999999993</v>
      </c>
      <c r="N18" s="89">
        <f t="shared" si="1"/>
        <v>8.5056808755881548</v>
      </c>
      <c r="O18" s="100"/>
      <c r="V18" s="109">
        <f t="shared" si="2"/>
        <v>361.0310172556043</v>
      </c>
      <c r="W18" s="109">
        <f t="shared" si="3"/>
        <v>127.29153446776654</v>
      </c>
      <c r="X18" s="109">
        <f t="shared" si="4"/>
        <v>74.429228200214226</v>
      </c>
      <c r="Y18" s="109">
        <f t="shared" si="5"/>
        <v>55.279287933741294</v>
      </c>
      <c r="Z18" s="109">
        <f t="shared" si="6"/>
        <v>17.682399528430778</v>
      </c>
      <c r="AA18" s="109">
        <f t="shared" si="7"/>
        <v>-2.3086325610986154</v>
      </c>
    </row>
    <row r="19" spans="1:27" ht="19.5" thickBot="1" x14ac:dyDescent="0.35">
      <c r="A19" s="93">
        <v>50</v>
      </c>
      <c r="B19" s="94" t="s">
        <v>4</v>
      </c>
      <c r="C19" s="93">
        <v>14</v>
      </c>
      <c r="D19" s="94" t="s">
        <v>64</v>
      </c>
      <c r="E19" s="93">
        <v>510570</v>
      </c>
      <c r="F19" s="94" t="s">
        <v>70</v>
      </c>
      <c r="G19" s="95">
        <v>3.7144129870129854</v>
      </c>
      <c r="H19" s="96">
        <v>9.6919755896476314</v>
      </c>
      <c r="I19" s="97">
        <v>6.2997841332709603</v>
      </c>
      <c r="J19" s="98">
        <v>0.86208486361163861</v>
      </c>
      <c r="K19" s="99">
        <v>193</v>
      </c>
      <c r="M19" s="100">
        <f t="shared" si="0"/>
        <v>0.65</v>
      </c>
      <c r="N19" s="89">
        <f t="shared" si="1"/>
        <v>6.2997841332709603</v>
      </c>
      <c r="O19" s="100"/>
      <c r="V19" s="109">
        <f t="shared" si="2"/>
        <v>244.59792025754837</v>
      </c>
      <c r="W19" s="109">
        <f t="shared" si="3"/>
        <v>95.110583957886888</v>
      </c>
      <c r="X19" s="109">
        <f t="shared" si="4"/>
        <v>61.302665585080092</v>
      </c>
      <c r="Y19" s="109">
        <f t="shared" si="5"/>
        <v>49.055382727305158</v>
      </c>
      <c r="Z19" s="109">
        <f t="shared" si="6"/>
        <v>25.010413371541965</v>
      </c>
      <c r="AA19" s="109">
        <f t="shared" si="7"/>
        <v>12.225212936845439</v>
      </c>
    </row>
    <row r="20" spans="1:27" ht="19.5" thickBot="1" x14ac:dyDescent="0.35">
      <c r="A20" s="93">
        <v>50</v>
      </c>
      <c r="B20" s="94" t="s">
        <v>4</v>
      </c>
      <c r="C20" s="93">
        <v>14</v>
      </c>
      <c r="D20" s="94" t="s">
        <v>64</v>
      </c>
      <c r="E20" s="93">
        <v>410571</v>
      </c>
      <c r="F20" s="94" t="s">
        <v>473</v>
      </c>
      <c r="G20" s="95">
        <v>6.6311696410441163</v>
      </c>
      <c r="H20" s="96">
        <v>17.040734307350263</v>
      </c>
      <c r="I20" s="97">
        <v>11.129258335242914</v>
      </c>
      <c r="J20" s="98">
        <v>0.75635781342091934</v>
      </c>
      <c r="K20" s="99">
        <v>85</v>
      </c>
      <c r="M20" s="100">
        <f t="shared" si="0"/>
        <v>0.65309734513274331</v>
      </c>
      <c r="N20" s="89">
        <f t="shared" si="1"/>
        <v>11.129258335242914</v>
      </c>
      <c r="O20" s="100"/>
      <c r="V20" s="109">
        <f t="shared" si="2"/>
        <v>381.29878846465363</v>
      </c>
      <c r="W20" s="109">
        <f t="shared" si="3"/>
        <v>115.69162072689195</v>
      </c>
      <c r="X20" s="109">
        <f t="shared" si="4"/>
        <v>55.622148165616657</v>
      </c>
      <c r="Y20" s="109">
        <f t="shared" si="5"/>
        <v>33.861334220708557</v>
      </c>
      <c r="Z20" s="109">
        <f t="shared" si="6"/>
        <v>-8.8614566658930887</v>
      </c>
      <c r="AA20" s="109">
        <f t="shared" si="7"/>
        <v>-31.578035611497285</v>
      </c>
    </row>
    <row r="21" spans="1:27" ht="19.5" thickBot="1" x14ac:dyDescent="0.35">
      <c r="A21" s="93">
        <v>50</v>
      </c>
      <c r="B21" s="94" t="s">
        <v>4</v>
      </c>
      <c r="C21" s="93">
        <v>14</v>
      </c>
      <c r="D21" s="94" t="s">
        <v>64</v>
      </c>
      <c r="E21" s="93">
        <v>510520</v>
      </c>
      <c r="F21" s="94" t="s">
        <v>72</v>
      </c>
      <c r="G21" s="95">
        <v>4.317006661822929</v>
      </c>
      <c r="H21" s="96">
        <v>12.277025298269949</v>
      </c>
      <c r="I21" s="97">
        <v>8.0090216922204434</v>
      </c>
      <c r="J21" s="98">
        <v>0.82466616384736069</v>
      </c>
      <c r="K21" s="99">
        <v>157</v>
      </c>
      <c r="M21" s="100">
        <f t="shared" si="0"/>
        <v>0.65235849056603779</v>
      </c>
      <c r="N21" s="89">
        <f t="shared" si="1"/>
        <v>8.0090216922204434</v>
      </c>
      <c r="O21" s="100"/>
      <c r="V21" s="109">
        <f t="shared" si="2"/>
        <v>270.95706733051617</v>
      </c>
      <c r="W21" s="109">
        <f t="shared" si="3"/>
        <v>97.84634422144714</v>
      </c>
      <c r="X21" s="109">
        <f t="shared" si="4"/>
        <v>58.695782433410145</v>
      </c>
      <c r="Y21" s="109">
        <f t="shared" si="5"/>
        <v>44.513069408269921</v>
      </c>
      <c r="Z21" s="109">
        <f t="shared" si="6"/>
        <v>16.668289138939524</v>
      </c>
      <c r="AA21" s="109">
        <f t="shared" si="7"/>
        <v>1.8626517710489068</v>
      </c>
    </row>
    <row r="22" spans="1:27" ht="19.5" thickBot="1" x14ac:dyDescent="0.35">
      <c r="A22" s="93">
        <v>50</v>
      </c>
      <c r="B22" s="94" t="s">
        <v>4</v>
      </c>
      <c r="C22" s="93">
        <v>14</v>
      </c>
      <c r="D22" s="94" t="s">
        <v>64</v>
      </c>
      <c r="E22" s="93">
        <v>410524</v>
      </c>
      <c r="F22" s="94" t="s">
        <v>74</v>
      </c>
      <c r="G22" s="95">
        <v>5.2411436324383089</v>
      </c>
      <c r="H22" s="96">
        <v>8.0135182214917791</v>
      </c>
      <c r="I22" s="97">
        <v>5.1658572820688073</v>
      </c>
      <c r="J22" s="98">
        <v>0.88690883742243198</v>
      </c>
      <c r="K22" s="99">
        <v>219</v>
      </c>
      <c r="M22" s="100">
        <f t="shared" si="0"/>
        <v>0.64464285714285707</v>
      </c>
      <c r="N22" s="89">
        <f t="shared" si="1"/>
        <v>5.1658572820688073</v>
      </c>
      <c r="O22" s="100"/>
      <c r="V22" s="109">
        <f t="shared" si="2"/>
        <v>358.02370024494957</v>
      </c>
      <c r="W22" s="109">
        <f t="shared" si="3"/>
        <v>145.33987755202565</v>
      </c>
      <c r="X22" s="109">
        <f t="shared" si="4"/>
        <v>97.239499989574114</v>
      </c>
      <c r="Y22" s="109">
        <f t="shared" si="5"/>
        <v>79.814619726997705</v>
      </c>
      <c r="Z22" s="109">
        <f t="shared" si="6"/>
        <v>45.604524573074563</v>
      </c>
      <c r="AA22" s="109">
        <f t="shared" si="7"/>
        <v>27.414319505164418</v>
      </c>
    </row>
    <row r="23" spans="1:27" ht="19.5" thickBot="1" x14ac:dyDescent="0.35">
      <c r="A23" s="93">
        <v>50</v>
      </c>
      <c r="B23" s="94" t="s">
        <v>4</v>
      </c>
      <c r="C23" s="93">
        <v>14</v>
      </c>
      <c r="D23" s="94" t="s">
        <v>64</v>
      </c>
      <c r="E23" s="93">
        <v>410521</v>
      </c>
      <c r="F23" s="94" t="s">
        <v>73</v>
      </c>
      <c r="G23" s="95">
        <v>4.4760896212509138</v>
      </c>
      <c r="H23" s="96">
        <v>0.67022786714480542</v>
      </c>
      <c r="I23" s="97">
        <v>0.35745486247722957</v>
      </c>
      <c r="J23" s="98">
        <v>0.9921745832764538</v>
      </c>
      <c r="K23" s="99">
        <v>282</v>
      </c>
      <c r="M23" s="100">
        <f t="shared" si="0"/>
        <v>0.53333333333333333</v>
      </c>
      <c r="N23" s="89">
        <f t="shared" si="1"/>
        <v>0.35745486247722957</v>
      </c>
      <c r="O23" s="100"/>
      <c r="V23" s="109">
        <f t="shared" si="2"/>
        <v>413.44148385777675</v>
      </c>
      <c r="W23" s="109">
        <f t="shared" si="3"/>
        <v>193.89442859716613</v>
      </c>
      <c r="X23" s="109">
        <f t="shared" si="4"/>
        <v>144.241868674887</v>
      </c>
      <c r="Y23" s="109">
        <f t="shared" si="5"/>
        <v>126.25469362095347</v>
      </c>
      <c r="Z23" s="109">
        <f t="shared" si="6"/>
        <v>90.940650662109306</v>
      </c>
      <c r="AA23" s="109">
        <f t="shared" si="7"/>
        <v>72.163454039062273</v>
      </c>
    </row>
    <row r="24" spans="1:27" ht="19.5" thickBot="1" x14ac:dyDescent="0.35">
      <c r="A24" s="93">
        <v>50</v>
      </c>
      <c r="B24" s="94" t="s">
        <v>4</v>
      </c>
      <c r="C24" s="93">
        <v>14</v>
      </c>
      <c r="D24" s="94" t="s">
        <v>64</v>
      </c>
      <c r="E24" s="93">
        <v>510513</v>
      </c>
      <c r="F24" s="94" t="s">
        <v>474</v>
      </c>
      <c r="G24" s="95">
        <v>4.2224398656301876</v>
      </c>
      <c r="H24" s="96">
        <v>0.71048969208996848</v>
      </c>
      <c r="I24" s="97">
        <v>0.32564110887456893</v>
      </c>
      <c r="J24" s="98">
        <v>0.99287105129413777</v>
      </c>
      <c r="K24" s="99">
        <v>283</v>
      </c>
      <c r="M24" s="100">
        <f t="shared" si="0"/>
        <v>0.45833333333333337</v>
      </c>
      <c r="N24" s="89">
        <f t="shared" si="1"/>
        <v>0.32564110887456893</v>
      </c>
      <c r="O24" s="100"/>
      <c r="V24" s="109">
        <f t="shared" si="2"/>
        <v>454.15153438937057</v>
      </c>
      <c r="W24" s="109">
        <f t="shared" si="3"/>
        <v>213.1556640685547</v>
      </c>
      <c r="X24" s="109">
        <f t="shared" si="4"/>
        <v>158.65225987612797</v>
      </c>
      <c r="Y24" s="109">
        <f t="shared" si="5"/>
        <v>138.90781419640808</v>
      </c>
      <c r="Z24" s="109">
        <f t="shared" si="6"/>
        <v>100.14373919066047</v>
      </c>
      <c r="AA24" s="109">
        <f t="shared" si="7"/>
        <v>79.532090189107279</v>
      </c>
    </row>
    <row r="25" spans="1:27" ht="19.5" thickBot="1" x14ac:dyDescent="0.35">
      <c r="A25" s="93">
        <v>50</v>
      </c>
      <c r="B25" s="94" t="s">
        <v>4</v>
      </c>
      <c r="C25" s="93">
        <v>14</v>
      </c>
      <c r="D25" s="94" t="s">
        <v>64</v>
      </c>
      <c r="E25" s="93">
        <v>510511</v>
      </c>
      <c r="F25" s="94" t="s">
        <v>76</v>
      </c>
      <c r="G25" s="95">
        <v>3.24608091615878</v>
      </c>
      <c r="H25" s="96">
        <v>15.403189658983313</v>
      </c>
      <c r="I25" s="97">
        <v>10.227717933564922</v>
      </c>
      <c r="J25" s="98">
        <v>0.77609437340880616</v>
      </c>
      <c r="K25" s="99">
        <v>105</v>
      </c>
      <c r="M25" s="100">
        <f t="shared" si="0"/>
        <v>0.66400000000000003</v>
      </c>
      <c r="N25" s="89">
        <f t="shared" si="1"/>
        <v>10.227717933564922</v>
      </c>
      <c r="O25" s="100"/>
      <c r="V25" s="109">
        <f t="shared" si="2"/>
        <v>188.37866057782293</v>
      </c>
      <c r="W25" s="109">
        <f t="shared" si="3"/>
        <v>60.493888765863183</v>
      </c>
      <c r="X25" s="109">
        <f t="shared" si="4"/>
        <v>31.571586492198627</v>
      </c>
      <c r="Y25" s="109">
        <f t="shared" si="5"/>
        <v>21.094170730080847</v>
      </c>
      <c r="Z25" s="109">
        <f t="shared" si="6"/>
        <v>0.52396394598749652</v>
      </c>
      <c r="AA25" s="109">
        <f t="shared" si="7"/>
        <v>-10.413634385979281</v>
      </c>
    </row>
    <row r="26" spans="1:27" ht="19.5" thickBot="1" x14ac:dyDescent="0.35">
      <c r="A26" s="93">
        <v>50</v>
      </c>
      <c r="B26" s="94" t="s">
        <v>4</v>
      </c>
      <c r="C26" s="93">
        <v>14</v>
      </c>
      <c r="D26" s="94" t="s">
        <v>64</v>
      </c>
      <c r="E26" s="93">
        <v>510522</v>
      </c>
      <c r="F26" s="94" t="s">
        <v>77</v>
      </c>
      <c r="G26" s="95">
        <v>2.5803141951809545</v>
      </c>
      <c r="H26" s="96">
        <v>9.3011928721017281</v>
      </c>
      <c r="I26" s="97">
        <v>6.1814177629176061</v>
      </c>
      <c r="J26" s="98">
        <v>0.8646761451168038</v>
      </c>
      <c r="K26" s="99">
        <v>197</v>
      </c>
      <c r="M26" s="100">
        <f t="shared" si="0"/>
        <v>0.6645833333333333</v>
      </c>
      <c r="N26" s="89">
        <f t="shared" si="1"/>
        <v>6.1814177629176061</v>
      </c>
      <c r="O26" s="100"/>
      <c r="V26" s="109">
        <f t="shared" si="2"/>
        <v>166.68730744122507</v>
      </c>
      <c r="W26" s="109">
        <f t="shared" si="3"/>
        <v>65.120753675836596</v>
      </c>
      <c r="X26" s="109">
        <f t="shared" si="4"/>
        <v>42.150555369377628</v>
      </c>
      <c r="Y26" s="109">
        <f t="shared" si="5"/>
        <v>33.829353429163938</v>
      </c>
      <c r="Z26" s="109">
        <f t="shared" si="6"/>
        <v>17.492419924885755</v>
      </c>
      <c r="AA26" s="109">
        <f t="shared" si="7"/>
        <v>8.8057393036670497</v>
      </c>
    </row>
    <row r="27" spans="1:27" ht="19.5" thickBot="1" x14ac:dyDescent="0.35">
      <c r="A27" s="93">
        <v>50</v>
      </c>
      <c r="B27" s="94" t="s">
        <v>4</v>
      </c>
      <c r="C27" s="93">
        <v>14</v>
      </c>
      <c r="D27" s="94" t="s">
        <v>64</v>
      </c>
      <c r="E27" s="93">
        <v>410510</v>
      </c>
      <c r="F27" s="94" t="s">
        <v>78</v>
      </c>
      <c r="G27" s="95">
        <v>9.6894159427710651</v>
      </c>
      <c r="H27" s="96">
        <v>3.9218050112040523</v>
      </c>
      <c r="I27" s="97">
        <v>3.3412746641508209</v>
      </c>
      <c r="J27" s="98">
        <v>0.92685267601731691</v>
      </c>
      <c r="K27" s="99">
        <v>247</v>
      </c>
      <c r="M27" s="100">
        <f t="shared" si="0"/>
        <v>0.85197368421052633</v>
      </c>
      <c r="N27" s="89">
        <f t="shared" si="1"/>
        <v>3.3412746641508209</v>
      </c>
      <c r="O27" s="100"/>
      <c r="V27" s="109">
        <f t="shared" si="2"/>
        <v>523.3690479616439</v>
      </c>
      <c r="W27" s="109">
        <f t="shared" si="3"/>
        <v>225.86081406078722</v>
      </c>
      <c r="X27" s="109">
        <f t="shared" si="4"/>
        <v>158.57662574134591</v>
      </c>
      <c r="Y27" s="109">
        <f t="shared" si="5"/>
        <v>134.20220324312982</v>
      </c>
      <c r="Z27" s="109">
        <f t="shared" si="6"/>
        <v>86.348140522436822</v>
      </c>
      <c r="AA27" s="109">
        <f t="shared" si="7"/>
        <v>60.9031597264037</v>
      </c>
    </row>
    <row r="28" spans="1:27" ht="19.5" thickBot="1" x14ac:dyDescent="0.35">
      <c r="A28" s="93">
        <v>50</v>
      </c>
      <c r="B28" s="94" t="s">
        <v>4</v>
      </c>
      <c r="C28" s="93">
        <v>14</v>
      </c>
      <c r="D28" s="94" t="s">
        <v>64</v>
      </c>
      <c r="E28" s="93">
        <v>410512</v>
      </c>
      <c r="F28" s="94" t="s">
        <v>79</v>
      </c>
      <c r="G28" s="95">
        <v>4.4281860372366975</v>
      </c>
      <c r="H28" s="96">
        <v>13.097914024450857</v>
      </c>
      <c r="I28" s="97">
        <v>9.061272417777424</v>
      </c>
      <c r="J28" s="98">
        <v>0.8016302471778487</v>
      </c>
      <c r="K28" s="99">
        <v>125</v>
      </c>
      <c r="M28" s="100">
        <f t="shared" si="0"/>
        <v>0.69181034482758619</v>
      </c>
      <c r="N28" s="89">
        <f t="shared" si="1"/>
        <v>9.061272417777424</v>
      </c>
      <c r="O28" s="100"/>
      <c r="V28" s="109">
        <f t="shared" si="2"/>
        <v>254.76444035559061</v>
      </c>
      <c r="W28" s="109">
        <f t="shared" si="3"/>
        <v>87.321679119441967</v>
      </c>
      <c r="X28" s="109">
        <f t="shared" si="4"/>
        <v>49.452978371163873</v>
      </c>
      <c r="Y28" s="109">
        <f t="shared" si="5"/>
        <v>35.734633325299079</v>
      </c>
      <c r="Z28" s="109">
        <f t="shared" si="6"/>
        <v>8.8015421188522875</v>
      </c>
      <c r="AA28" s="109">
        <f t="shared" si="7"/>
        <v>-5.5193315868091757</v>
      </c>
    </row>
    <row r="29" spans="1:27" ht="19.5" thickBot="1" x14ac:dyDescent="0.35">
      <c r="A29" s="93">
        <v>262</v>
      </c>
      <c r="B29" s="94" t="s">
        <v>475</v>
      </c>
      <c r="C29" s="93">
        <v>5060</v>
      </c>
      <c r="D29" s="94" t="s">
        <v>81</v>
      </c>
      <c r="E29" s="93">
        <v>4057</v>
      </c>
      <c r="F29" s="94" t="s">
        <v>82</v>
      </c>
      <c r="G29" s="95">
        <v>6.243624835140964</v>
      </c>
      <c r="H29" s="96">
        <v>25.465975967213957</v>
      </c>
      <c r="I29" s="97">
        <v>17.22557053631359</v>
      </c>
      <c r="J29" s="98">
        <v>0.62289709303903718</v>
      </c>
      <c r="K29" s="99">
        <v>22</v>
      </c>
      <c r="M29" s="100">
        <f t="shared" si="0"/>
        <v>0.67641509433962255</v>
      </c>
      <c r="N29" s="89">
        <f t="shared" si="1"/>
        <v>17.22557053631359</v>
      </c>
      <c r="O29" s="100"/>
      <c r="V29" s="109">
        <f t="shared" si="2"/>
        <v>285.47344817385175</v>
      </c>
      <c r="W29" s="109">
        <f t="shared" si="3"/>
        <v>44.010176995628463</v>
      </c>
      <c r="X29" s="109">
        <f t="shared" si="4"/>
        <v>-10.598934144461943</v>
      </c>
      <c r="Y29" s="109">
        <f t="shared" si="5"/>
        <v>-30.381673305424655</v>
      </c>
      <c r="Z29" s="109">
        <f t="shared" si="6"/>
        <v>-69.220929524319928</v>
      </c>
      <c r="AA29" s="109">
        <f t="shared" si="7"/>
        <v>-89.872553909696435</v>
      </c>
    </row>
    <row r="30" spans="1:27" ht="19.5" thickBot="1" x14ac:dyDescent="0.35">
      <c r="A30" s="93">
        <v>262</v>
      </c>
      <c r="B30" s="94" t="s">
        <v>475</v>
      </c>
      <c r="C30" s="93">
        <v>5060</v>
      </c>
      <c r="D30" s="94" t="s">
        <v>81</v>
      </c>
      <c r="E30" s="93">
        <v>4082</v>
      </c>
      <c r="F30" s="94" t="s">
        <v>476</v>
      </c>
      <c r="G30" s="95">
        <v>2.8402116402116402</v>
      </c>
      <c r="H30" s="96">
        <v>17.604321907600596</v>
      </c>
      <c r="I30" s="97">
        <v>11.117129284649776</v>
      </c>
      <c r="J30" s="98">
        <v>0.75662334310121104</v>
      </c>
      <c r="K30" s="99">
        <v>86</v>
      </c>
      <c r="M30" s="100">
        <f t="shared" si="0"/>
        <v>0.63149999999999995</v>
      </c>
      <c r="N30" s="89">
        <f t="shared" si="1"/>
        <v>11.117129284649776</v>
      </c>
      <c r="O30" s="100"/>
      <c r="V30" s="109">
        <f t="shared" si="2"/>
        <v>168.95964628726432</v>
      </c>
      <c r="W30" s="109">
        <f t="shared" si="3"/>
        <v>51.306127955238964</v>
      </c>
      <c r="X30" s="109">
        <f t="shared" si="4"/>
        <v>24.697716550615873</v>
      </c>
      <c r="Y30" s="109">
        <f t="shared" si="5"/>
        <v>15.058532698037006</v>
      </c>
      <c r="Z30" s="109">
        <f t="shared" si="6"/>
        <v>-3.8659816649744845</v>
      </c>
      <c r="AA30" s="109">
        <f t="shared" si="7"/>
        <v>-13.928531784315883</v>
      </c>
    </row>
    <row r="31" spans="1:27" ht="19.5" thickBot="1" x14ac:dyDescent="0.35">
      <c r="A31" s="93">
        <v>262</v>
      </c>
      <c r="B31" s="94" t="s">
        <v>475</v>
      </c>
      <c r="C31" s="93">
        <v>5060</v>
      </c>
      <c r="D31" s="94" t="s">
        <v>81</v>
      </c>
      <c r="E31" s="93">
        <v>4030</v>
      </c>
      <c r="F31" s="94" t="s">
        <v>477</v>
      </c>
      <c r="G31" s="95">
        <v>7.4919696310260804</v>
      </c>
      <c r="H31" s="96">
        <v>7.7416224112558867</v>
      </c>
      <c r="I31" s="97">
        <v>5.5759702798312869</v>
      </c>
      <c r="J31" s="98">
        <v>0.87793062661004262</v>
      </c>
      <c r="K31" s="99">
        <v>213</v>
      </c>
      <c r="M31" s="100">
        <f t="shared" si="0"/>
        <v>0.72025862068965507</v>
      </c>
      <c r="N31" s="89">
        <f t="shared" si="1"/>
        <v>5.5759702798312869</v>
      </c>
      <c r="O31" s="100"/>
      <c r="V31" s="109">
        <f t="shared" si="2"/>
        <v>453.41266884716623</v>
      </c>
      <c r="W31" s="109">
        <f t="shared" si="3"/>
        <v>181.30855103405767</v>
      </c>
      <c r="X31" s="109">
        <f t="shared" si="4"/>
        <v>119.7697342242554</v>
      </c>
      <c r="Y31" s="109">
        <f t="shared" si="5"/>
        <v>97.476634486749376</v>
      </c>
      <c r="Z31" s="109">
        <f t="shared" si="6"/>
        <v>53.70881216581617</v>
      </c>
      <c r="AA31" s="109">
        <f t="shared" si="7"/>
        <v>30.436568700502988</v>
      </c>
    </row>
    <row r="32" spans="1:27" ht="19.5" thickBot="1" x14ac:dyDescent="0.35">
      <c r="A32" s="93">
        <v>262</v>
      </c>
      <c r="B32" s="94" t="s">
        <v>475</v>
      </c>
      <c r="C32" s="93">
        <v>5060</v>
      </c>
      <c r="D32" s="94" t="s">
        <v>81</v>
      </c>
      <c r="E32" s="93">
        <v>4060</v>
      </c>
      <c r="F32" s="94" t="s">
        <v>478</v>
      </c>
      <c r="G32" s="95">
        <v>8.0712319790393234</v>
      </c>
      <c r="H32" s="96">
        <v>10.90292042510147</v>
      </c>
      <c r="I32" s="97">
        <v>7.1581389495481522</v>
      </c>
      <c r="J32" s="98">
        <v>0.84329372425635862</v>
      </c>
      <c r="K32" s="99">
        <v>176</v>
      </c>
      <c r="M32" s="100">
        <f t="shared" si="0"/>
        <v>0.65653409090909087</v>
      </c>
      <c r="N32" s="89">
        <f t="shared" si="1"/>
        <v>7.1581389495481522</v>
      </c>
      <c r="O32" s="100"/>
      <c r="V32" s="109">
        <f t="shared" si="2"/>
        <v>514.73929547215607</v>
      </c>
      <c r="W32" s="109">
        <f t="shared" si="3"/>
        <v>193.14368037927784</v>
      </c>
      <c r="X32" s="109">
        <f t="shared" si="4"/>
        <v>120.41191210214623</v>
      </c>
      <c r="Y32" s="109">
        <f t="shared" si="5"/>
        <v>94.064045042911516</v>
      </c>
      <c r="Z32" s="109">
        <f t="shared" si="6"/>
        <v>42.335538125408952</v>
      </c>
      <c r="AA32" s="109">
        <f t="shared" si="7"/>
        <v>14.830436357860261</v>
      </c>
    </row>
    <row r="33" spans="1:27" ht="19.5" thickBot="1" x14ac:dyDescent="0.35">
      <c r="A33" s="93">
        <v>262</v>
      </c>
      <c r="B33" s="94" t="s">
        <v>475</v>
      </c>
      <c r="C33" s="93">
        <v>5060</v>
      </c>
      <c r="D33" s="94" t="s">
        <v>81</v>
      </c>
      <c r="E33" s="93">
        <v>4064</v>
      </c>
      <c r="F33" s="94" t="s">
        <v>86</v>
      </c>
      <c r="G33" s="95">
        <v>1.4323658323796258</v>
      </c>
      <c r="H33" s="96">
        <v>2.0944370021840188</v>
      </c>
      <c r="I33" s="97">
        <v>1.3613840514196121</v>
      </c>
      <c r="J33" s="98">
        <v>0.97019652369723497</v>
      </c>
      <c r="K33" s="99">
        <v>276</v>
      </c>
      <c r="M33" s="100">
        <f t="shared" si="0"/>
        <v>0.64999999999999991</v>
      </c>
      <c r="N33" s="89">
        <f t="shared" si="1"/>
        <v>1.3613840514196121</v>
      </c>
      <c r="O33" s="100"/>
      <c r="V33" s="109">
        <f t="shared" si="2"/>
        <v>106.15152018727834</v>
      </c>
      <c r="W33" s="109">
        <f t="shared" si="3"/>
        <v>48.505654302756241</v>
      </c>
      <c r="X33" s="109">
        <f t="shared" si="4"/>
        <v>35.468518337961441</v>
      </c>
      <c r="Y33" s="109">
        <f t="shared" si="5"/>
        <v>30.745675302924369</v>
      </c>
      <c r="Z33" s="109">
        <f t="shared" si="6"/>
        <v>21.473364263136933</v>
      </c>
      <c r="AA33" s="109">
        <f t="shared" si="7"/>
        <v>16.54308743963507</v>
      </c>
    </row>
    <row r="34" spans="1:27" ht="19.5" thickBot="1" x14ac:dyDescent="0.35">
      <c r="A34" s="93">
        <v>262</v>
      </c>
      <c r="B34" s="94" t="s">
        <v>475</v>
      </c>
      <c r="C34" s="93">
        <v>5060</v>
      </c>
      <c r="D34" s="94" t="s">
        <v>81</v>
      </c>
      <c r="E34" s="93">
        <v>4092</v>
      </c>
      <c r="F34" s="94" t="s">
        <v>479</v>
      </c>
      <c r="G34" s="95">
        <v>2.4192814679252703</v>
      </c>
      <c r="H34" s="96">
        <v>2.4800752122263332</v>
      </c>
      <c r="I34" s="97">
        <v>1.9943938164986765</v>
      </c>
      <c r="J34" s="98">
        <v>0.95633864757970599</v>
      </c>
      <c r="K34" s="99">
        <v>270</v>
      </c>
      <c r="M34" s="100">
        <f t="shared" si="0"/>
        <v>0.80416666666666681</v>
      </c>
      <c r="N34" s="89">
        <f t="shared" si="1"/>
        <v>1.9943938164986765</v>
      </c>
      <c r="O34" s="100"/>
      <c r="V34" s="109">
        <f t="shared" si="2"/>
        <v>142.84924387657466</v>
      </c>
      <c r="W34" s="109">
        <f t="shared" si="3"/>
        <v>64.150481579730808</v>
      </c>
      <c r="X34" s="109">
        <f t="shared" si="4"/>
        <v>46.352041941746251</v>
      </c>
      <c r="Y34" s="109">
        <f t="shared" si="5"/>
        <v>39.904365327359862</v>
      </c>
      <c r="Z34" s="109">
        <f t="shared" si="6"/>
        <v>27.245705573260093</v>
      </c>
      <c r="AA34" s="109">
        <f t="shared" si="7"/>
        <v>20.514838097564997</v>
      </c>
    </row>
    <row r="35" spans="1:27" ht="19.5" thickBot="1" x14ac:dyDescent="0.35">
      <c r="A35" s="93">
        <v>262</v>
      </c>
      <c r="B35" s="94" t="s">
        <v>475</v>
      </c>
      <c r="C35" s="93">
        <v>5060</v>
      </c>
      <c r="D35" s="94" t="s">
        <v>81</v>
      </c>
      <c r="E35" s="93">
        <v>4041</v>
      </c>
      <c r="F35" s="94" t="s">
        <v>480</v>
      </c>
      <c r="G35" s="95">
        <v>2.4492784858856167</v>
      </c>
      <c r="H35" s="96">
        <v>11.431938083543686</v>
      </c>
      <c r="I35" s="97">
        <v>7.2878605282591007</v>
      </c>
      <c r="J35" s="98">
        <v>0.84045385405732298</v>
      </c>
      <c r="K35" s="99">
        <v>171</v>
      </c>
      <c r="M35" s="100">
        <f t="shared" si="0"/>
        <v>0.63750000000000007</v>
      </c>
      <c r="N35" s="89">
        <f t="shared" si="1"/>
        <v>7.2878605282591007</v>
      </c>
      <c r="O35" s="100"/>
      <c r="V35" s="109">
        <f t="shared" si="2"/>
        <v>160.32371192510837</v>
      </c>
      <c r="W35" s="109">
        <f t="shared" si="3"/>
        <v>59.819202178960758</v>
      </c>
      <c r="X35" s="109">
        <f t="shared" si="4"/>
        <v>37.08919477027019</v>
      </c>
      <c r="Y35" s="109">
        <f t="shared" si="5"/>
        <v>28.855004571873724</v>
      </c>
      <c r="Z35" s="109">
        <f t="shared" si="6"/>
        <v>12.688900360091107</v>
      </c>
      <c r="AA35" s="109">
        <f t="shared" si="7"/>
        <v>4.0930531565556585</v>
      </c>
    </row>
    <row r="36" spans="1:27" ht="19.5" thickBot="1" x14ac:dyDescent="0.35">
      <c r="A36" s="93">
        <v>262</v>
      </c>
      <c r="B36" s="94" t="s">
        <v>475</v>
      </c>
      <c r="C36" s="93">
        <v>5060</v>
      </c>
      <c r="D36" s="94" t="s">
        <v>81</v>
      </c>
      <c r="E36" s="93">
        <v>4085</v>
      </c>
      <c r="F36" s="94" t="s">
        <v>481</v>
      </c>
      <c r="G36" s="95">
        <v>3.7485407748762594</v>
      </c>
      <c r="H36" s="96">
        <v>6.6692618545213129</v>
      </c>
      <c r="I36" s="97">
        <v>4.3350202054388536</v>
      </c>
      <c r="J36" s="98">
        <v>0.90509755727630314</v>
      </c>
      <c r="K36" s="99">
        <v>236</v>
      </c>
      <c r="M36" s="100">
        <f t="shared" si="0"/>
        <v>0.65</v>
      </c>
      <c r="N36" s="89">
        <f t="shared" si="1"/>
        <v>4.3350202054388536</v>
      </c>
      <c r="O36" s="100"/>
      <c r="V36" s="109">
        <f t="shared" si="2"/>
        <v>259.16131989244906</v>
      </c>
      <c r="W36" s="109">
        <f t="shared" si="3"/>
        <v>108.30050355184488</v>
      </c>
      <c r="X36" s="109">
        <f t="shared" si="4"/>
        <v>74.181960197281839</v>
      </c>
      <c r="Y36" s="109">
        <f t="shared" si="5"/>
        <v>61.822150091531782</v>
      </c>
      <c r="Z36" s="109">
        <f t="shared" si="6"/>
        <v>37.556257102284221</v>
      </c>
      <c r="AA36" s="109">
        <f t="shared" si="7"/>
        <v>24.653587067478519</v>
      </c>
    </row>
    <row r="37" spans="1:27" ht="19.5" thickBot="1" x14ac:dyDescent="0.35">
      <c r="A37" s="93">
        <v>262</v>
      </c>
      <c r="B37" s="94" t="s">
        <v>475</v>
      </c>
      <c r="C37" s="93">
        <v>5060</v>
      </c>
      <c r="D37" s="94" t="s">
        <v>81</v>
      </c>
      <c r="E37" s="93">
        <v>4066</v>
      </c>
      <c r="F37" s="94" t="s">
        <v>482</v>
      </c>
      <c r="G37" s="95">
        <v>5.8039269676717034</v>
      </c>
      <c r="H37" s="96">
        <v>4.8243198365455049</v>
      </c>
      <c r="I37" s="97">
        <v>3.1142707516271426</v>
      </c>
      <c r="J37" s="98">
        <v>0.93182225511623429</v>
      </c>
      <c r="K37" s="99">
        <v>256</v>
      </c>
      <c r="M37" s="100">
        <f t="shared" si="0"/>
        <v>0.64553571428571421</v>
      </c>
      <c r="N37" s="89">
        <f t="shared" si="1"/>
        <v>3.1142707516271426</v>
      </c>
      <c r="O37" s="100"/>
      <c r="V37" s="109">
        <f t="shared" si="2"/>
        <v>415.96869789044774</v>
      </c>
      <c r="W37" s="109">
        <f t="shared" si="3"/>
        <v>180.77307493175527</v>
      </c>
      <c r="X37" s="109">
        <f t="shared" si="4"/>
        <v>127.58144934355533</v>
      </c>
      <c r="Y37" s="109">
        <f t="shared" si="5"/>
        <v>108.31220960333117</v>
      </c>
      <c r="Z37" s="109">
        <f t="shared" si="6"/>
        <v>70.481101720621481</v>
      </c>
      <c r="AA37" s="109">
        <f t="shared" si="7"/>
        <v>50.365530359698077</v>
      </c>
    </row>
    <row r="38" spans="1:27" ht="19.5" thickBot="1" x14ac:dyDescent="0.35">
      <c r="A38" s="93">
        <v>262</v>
      </c>
      <c r="B38" s="94" t="s">
        <v>475</v>
      </c>
      <c r="C38" s="93">
        <v>5060</v>
      </c>
      <c r="D38" s="94" t="s">
        <v>81</v>
      </c>
      <c r="E38" s="93">
        <v>4067</v>
      </c>
      <c r="F38" s="94" t="s">
        <v>483</v>
      </c>
      <c r="G38" s="95">
        <v>2.9206349206349214</v>
      </c>
      <c r="H38" s="96">
        <v>7.1902173913043459</v>
      </c>
      <c r="I38" s="97">
        <v>4.990353260869564</v>
      </c>
      <c r="J38" s="98">
        <v>0.89075097875749265</v>
      </c>
      <c r="K38" s="99">
        <v>223</v>
      </c>
      <c r="M38" s="100">
        <f t="shared" si="0"/>
        <v>0.69404761904761902</v>
      </c>
      <c r="N38" s="89">
        <f t="shared" si="1"/>
        <v>4.990353260869564</v>
      </c>
      <c r="O38" s="100"/>
      <c r="V38" s="109">
        <f t="shared" si="2"/>
        <v>186.11021926312986</v>
      </c>
      <c r="W38" s="109">
        <f t="shared" si="3"/>
        <v>76.028405731854306</v>
      </c>
      <c r="X38" s="109">
        <f t="shared" si="4"/>
        <v>51.132404115131884</v>
      </c>
      <c r="Y38" s="109">
        <f t="shared" si="5"/>
        <v>42.113559166876421</v>
      </c>
      <c r="Z38" s="109">
        <f t="shared" si="6"/>
        <v>24.406950041937773</v>
      </c>
      <c r="AA38" s="109">
        <f t="shared" si="7"/>
        <v>14.991984968301411</v>
      </c>
    </row>
    <row r="39" spans="1:27" ht="19.5" thickBot="1" x14ac:dyDescent="0.35">
      <c r="A39" s="93">
        <v>262</v>
      </c>
      <c r="B39" s="94" t="s">
        <v>475</v>
      </c>
      <c r="C39" s="93">
        <v>5060</v>
      </c>
      <c r="D39" s="94" t="s">
        <v>81</v>
      </c>
      <c r="E39" s="93">
        <v>4095</v>
      </c>
      <c r="F39" s="94" t="s">
        <v>92</v>
      </c>
      <c r="G39" s="95">
        <v>4.1371847501813255</v>
      </c>
      <c r="H39" s="96">
        <v>6.7678872689388143</v>
      </c>
      <c r="I39" s="97">
        <v>4.5683239065336991</v>
      </c>
      <c r="J39" s="98">
        <v>0.89999006294384276</v>
      </c>
      <c r="K39" s="99">
        <v>231</v>
      </c>
      <c r="M39" s="100">
        <f t="shared" si="0"/>
        <v>0.67499999999999993</v>
      </c>
      <c r="N39" s="89">
        <f t="shared" si="1"/>
        <v>4.5683239065336991</v>
      </c>
      <c r="O39" s="100"/>
      <c r="V39" s="109">
        <f t="shared" si="2"/>
        <v>273.88280326885575</v>
      </c>
      <c r="W39" s="109">
        <f t="shared" si="3"/>
        <v>113.54766406311772</v>
      </c>
      <c r="X39" s="109">
        <f t="shared" si="4"/>
        <v>77.286416570593644</v>
      </c>
      <c r="Y39" s="109">
        <f t="shared" si="5"/>
        <v>64.150388793919433</v>
      </c>
      <c r="Z39" s="109">
        <f t="shared" si="6"/>
        <v>38.360555325178126</v>
      </c>
      <c r="AA39" s="109">
        <f t="shared" si="7"/>
        <v>24.647575067365</v>
      </c>
    </row>
    <row r="40" spans="1:27" ht="19.5" thickBot="1" x14ac:dyDescent="0.35">
      <c r="A40" s="93">
        <v>262</v>
      </c>
      <c r="B40" s="94" t="s">
        <v>475</v>
      </c>
      <c r="C40" s="93">
        <v>5060</v>
      </c>
      <c r="D40" s="94" t="s">
        <v>81</v>
      </c>
      <c r="E40" s="93">
        <v>4087</v>
      </c>
      <c r="F40" s="94" t="s">
        <v>93</v>
      </c>
      <c r="G40" s="95">
        <v>7.6785695594795067</v>
      </c>
      <c r="H40" s="96">
        <v>11.981398265308707</v>
      </c>
      <c r="I40" s="97">
        <v>7.8497693526248069</v>
      </c>
      <c r="J40" s="98">
        <v>0.82815252269250006</v>
      </c>
      <c r="K40" s="99">
        <v>160</v>
      </c>
      <c r="M40" s="100">
        <f t="shared" si="0"/>
        <v>0.65516304347826082</v>
      </c>
      <c r="N40" s="89">
        <f t="shared" si="1"/>
        <v>7.8497693526248069</v>
      </c>
      <c r="O40" s="100"/>
      <c r="V40" s="109">
        <f t="shared" si="2"/>
        <v>481.91136446572494</v>
      </c>
      <c r="W40" s="109">
        <f t="shared" si="3"/>
        <v>175.32099980453006</v>
      </c>
      <c r="X40" s="109">
        <f t="shared" si="4"/>
        <v>105.98280515253123</v>
      </c>
      <c r="Y40" s="109">
        <f t="shared" si="5"/>
        <v>80.864296719502718</v>
      </c>
      <c r="Z40" s="109">
        <f t="shared" si="6"/>
        <v>31.549377439163752</v>
      </c>
      <c r="AA40" s="109">
        <f t="shared" si="7"/>
        <v>5.3276294264596746</v>
      </c>
    </row>
    <row r="41" spans="1:27" ht="19.5" thickBot="1" x14ac:dyDescent="0.35">
      <c r="A41" s="93">
        <v>262</v>
      </c>
      <c r="B41" s="94" t="s">
        <v>475</v>
      </c>
      <c r="C41" s="93">
        <v>5060</v>
      </c>
      <c r="D41" s="94" t="s">
        <v>81</v>
      </c>
      <c r="E41" s="93">
        <v>4073</v>
      </c>
      <c r="F41" s="94" t="s">
        <v>484</v>
      </c>
      <c r="G41" s="95">
        <v>2.4205745913741672</v>
      </c>
      <c r="H41" s="96">
        <v>16.525002015034737</v>
      </c>
      <c r="I41" s="97">
        <v>10.885845077404134</v>
      </c>
      <c r="J41" s="98">
        <v>0.76168662659029074</v>
      </c>
      <c r="K41" s="99">
        <v>90</v>
      </c>
      <c r="M41" s="100">
        <f t="shared" si="0"/>
        <v>0.65875000000000006</v>
      </c>
      <c r="N41" s="89">
        <f t="shared" si="1"/>
        <v>10.885845077404134</v>
      </c>
      <c r="O41" s="100"/>
      <c r="V41" s="109">
        <f t="shared" si="2"/>
        <v>138.96328761549285</v>
      </c>
      <c r="W41" s="109">
        <f t="shared" si="3"/>
        <v>42.84070899779752</v>
      </c>
      <c r="X41" s="109">
        <f t="shared" si="4"/>
        <v>21.10171509950229</v>
      </c>
      <c r="Y41" s="109">
        <f t="shared" si="5"/>
        <v>13.226530227723359</v>
      </c>
      <c r="Z41" s="109">
        <f t="shared" si="6"/>
        <v>-2.2347423755042133</v>
      </c>
      <c r="AA41" s="109">
        <f t="shared" si="7"/>
        <v>-10.455816242681633</v>
      </c>
    </row>
    <row r="42" spans="1:27" ht="19.5" thickBot="1" x14ac:dyDescent="0.35">
      <c r="A42" s="93">
        <v>262</v>
      </c>
      <c r="B42" s="94" t="s">
        <v>475</v>
      </c>
      <c r="C42" s="93">
        <v>5060</v>
      </c>
      <c r="D42" s="94" t="s">
        <v>81</v>
      </c>
      <c r="E42" s="93">
        <v>4074</v>
      </c>
      <c r="F42" s="94" t="s">
        <v>485</v>
      </c>
      <c r="G42" s="95">
        <v>1.6157698529477824</v>
      </c>
      <c r="H42" s="96">
        <v>12.37800047049544</v>
      </c>
      <c r="I42" s="97">
        <v>8.0457003058220362</v>
      </c>
      <c r="J42" s="98">
        <v>0.82386319411214637</v>
      </c>
      <c r="K42" s="99">
        <v>155</v>
      </c>
      <c r="M42" s="100">
        <f t="shared" si="0"/>
        <v>0.65</v>
      </c>
      <c r="N42" s="89">
        <f t="shared" si="1"/>
        <v>8.0457003058220362</v>
      </c>
      <c r="O42" s="100"/>
      <c r="V42" s="109">
        <f t="shared" si="2"/>
        <v>101.68271955961276</v>
      </c>
      <c r="W42" s="109">
        <f t="shared" si="3"/>
        <v>36.655720075450319</v>
      </c>
      <c r="X42" s="109">
        <f t="shared" si="4"/>
        <v>21.949273730174909</v>
      </c>
      <c r="Y42" s="109">
        <f t="shared" si="5"/>
        <v>16.621705015735742</v>
      </c>
      <c r="Z42" s="109">
        <f t="shared" si="6"/>
        <v>6.1621420280082262</v>
      </c>
      <c r="AA42" s="109">
        <f t="shared" si="7"/>
        <v>0.60057913812343611</v>
      </c>
    </row>
    <row r="43" spans="1:27" ht="19.5" thickBot="1" x14ac:dyDescent="0.35">
      <c r="A43" s="93">
        <v>262</v>
      </c>
      <c r="B43" s="94" t="s">
        <v>475</v>
      </c>
      <c r="C43" s="93">
        <v>5060</v>
      </c>
      <c r="D43" s="94" t="s">
        <v>81</v>
      </c>
      <c r="E43" s="93">
        <v>4079</v>
      </c>
      <c r="F43" s="94" t="s">
        <v>486</v>
      </c>
      <c r="G43" s="95">
        <v>2.3852260407453945</v>
      </c>
      <c r="H43" s="96">
        <v>18.446888994323487</v>
      </c>
      <c r="I43" s="97">
        <v>12.137214463310567</v>
      </c>
      <c r="J43" s="98">
        <v>0.73429159592280369</v>
      </c>
      <c r="K43" s="99">
        <v>69</v>
      </c>
      <c r="M43" s="100">
        <f t="shared" si="0"/>
        <v>0.65795454545454546</v>
      </c>
      <c r="N43" s="89">
        <f t="shared" si="1"/>
        <v>12.137214463310567</v>
      </c>
      <c r="O43" s="100"/>
      <c r="V43" s="109">
        <f t="shared" si="2"/>
        <v>132.16854709587668</v>
      </c>
      <c r="W43" s="109">
        <f t="shared" si="3"/>
        <v>37.335168920060752</v>
      </c>
      <c r="X43" s="109">
        <f t="shared" si="4"/>
        <v>15.8877394069779</v>
      </c>
      <c r="Y43" s="109">
        <f t="shared" si="5"/>
        <v>8.1181768766153297</v>
      </c>
      <c r="Z43" s="109">
        <f t="shared" si="6"/>
        <v>-7.1357284279115234</v>
      </c>
      <c r="AA43" s="109">
        <f t="shared" si="7"/>
        <v>-15.246540874570444</v>
      </c>
    </row>
    <row r="44" spans="1:27" ht="19.5" thickBot="1" x14ac:dyDescent="0.35">
      <c r="A44" s="93">
        <v>262</v>
      </c>
      <c r="B44" s="94" t="s">
        <v>475</v>
      </c>
      <c r="C44" s="93">
        <v>5060</v>
      </c>
      <c r="D44" s="94" t="s">
        <v>81</v>
      </c>
      <c r="E44" s="93">
        <v>4031</v>
      </c>
      <c r="F44" s="94" t="s">
        <v>487</v>
      </c>
      <c r="G44" s="95">
        <v>2.9406015037593991</v>
      </c>
      <c r="H44" s="96">
        <v>23.124520582971101</v>
      </c>
      <c r="I44" s="97">
        <v>14.835400153413445</v>
      </c>
      <c r="J44" s="98">
        <v>0.67522280251980638</v>
      </c>
      <c r="K44" s="99">
        <v>41</v>
      </c>
      <c r="M44" s="100">
        <f t="shared" si="0"/>
        <v>0.64154411764705888</v>
      </c>
      <c r="N44" s="89">
        <f t="shared" si="1"/>
        <v>14.835400153413445</v>
      </c>
      <c r="O44" s="100"/>
      <c r="V44" s="109">
        <f t="shared" si="2"/>
        <v>153.6677228185122</v>
      </c>
      <c r="W44" s="109">
        <f t="shared" si="3"/>
        <v>33.762743487400414</v>
      </c>
      <c r="X44" s="109">
        <f t="shared" si="4"/>
        <v>6.6451437357183529</v>
      </c>
      <c r="Y44" s="109">
        <f t="shared" si="5"/>
        <v>-3.1784990842996352</v>
      </c>
      <c r="Z44" s="109">
        <f t="shared" si="6"/>
        <v>-22.46515991448884</v>
      </c>
      <c r="AA44" s="109">
        <f t="shared" si="7"/>
        <v>-32.720270693861799</v>
      </c>
    </row>
    <row r="45" spans="1:27" ht="19.5" thickBot="1" x14ac:dyDescent="0.35">
      <c r="A45" s="93">
        <v>262</v>
      </c>
      <c r="B45" s="94" t="s">
        <v>475</v>
      </c>
      <c r="C45" s="93">
        <v>5060</v>
      </c>
      <c r="D45" s="94" t="s">
        <v>81</v>
      </c>
      <c r="E45" s="93">
        <v>4071</v>
      </c>
      <c r="F45" s="94" t="s">
        <v>98</v>
      </c>
      <c r="G45" s="95">
        <v>8.6630214135911014</v>
      </c>
      <c r="H45" s="96">
        <v>12.813081568268561</v>
      </c>
      <c r="I45" s="97">
        <v>8.3429321652847772</v>
      </c>
      <c r="J45" s="98">
        <v>0.81735618187655634</v>
      </c>
      <c r="K45" s="99">
        <v>146</v>
      </c>
      <c r="M45" s="100">
        <f t="shared" si="0"/>
        <v>0.65112612612612608</v>
      </c>
      <c r="N45" s="89">
        <f t="shared" si="1"/>
        <v>8.3429321652847772</v>
      </c>
      <c r="O45" s="100"/>
      <c r="V45" s="109">
        <f t="shared" si="2"/>
        <v>539.93505620880046</v>
      </c>
      <c r="W45" s="109">
        <f t="shared" si="3"/>
        <v>191.89291071893706</v>
      </c>
      <c r="X45" s="109">
        <f t="shared" si="4"/>
        <v>113.18001947154323</v>
      </c>
      <c r="Y45" s="109">
        <f t="shared" si="5"/>
        <v>84.665426143741271</v>
      </c>
      <c r="Z45" s="109">
        <f t="shared" si="6"/>
        <v>28.683006963817789</v>
      </c>
      <c r="AA45" s="109">
        <f t="shared" si="7"/>
        <v>-1.0839866823175073</v>
      </c>
    </row>
    <row r="46" spans="1:27" ht="19.5" thickBot="1" x14ac:dyDescent="0.35">
      <c r="A46" s="93">
        <v>262</v>
      </c>
      <c r="B46" s="94" t="s">
        <v>475</v>
      </c>
      <c r="C46" s="93">
        <v>5060</v>
      </c>
      <c r="D46" s="94" t="s">
        <v>81</v>
      </c>
      <c r="E46" s="93">
        <v>4080</v>
      </c>
      <c r="F46" s="94" t="s">
        <v>488</v>
      </c>
      <c r="G46" s="95">
        <v>2.3098195906539942</v>
      </c>
      <c r="H46" s="96">
        <v>0.43293424475496095</v>
      </c>
      <c r="I46" s="97">
        <v>3.247006835662207E-2</v>
      </c>
      <c r="J46" s="98">
        <v>0.99928916391241207</v>
      </c>
      <c r="K46" s="99">
        <v>286</v>
      </c>
      <c r="M46" s="100">
        <f t="shared" si="0"/>
        <v>7.4999999999999997E-2</v>
      </c>
      <c r="N46" s="89">
        <f t="shared" si="1"/>
        <v>3.247006835662207E-2</v>
      </c>
      <c r="O46" s="100"/>
      <c r="V46" s="109">
        <f t="shared" si="2"/>
        <v>1528.0370436784472</v>
      </c>
      <c r="W46" s="109">
        <f t="shared" si="3"/>
        <v>722.39083454486763</v>
      </c>
      <c r="X46" s="109">
        <f t="shared" si="4"/>
        <v>540.186629493346</v>
      </c>
      <c r="Y46" s="109">
        <f t="shared" si="5"/>
        <v>474.18119217139281</v>
      </c>
      <c r="Z46" s="109">
        <f t="shared" si="6"/>
        <v>344.59336961917859</v>
      </c>
      <c r="AA46" s="109">
        <f t="shared" si="7"/>
        <v>275.68888233486291</v>
      </c>
    </row>
    <row r="47" spans="1:27" ht="19.5" thickBot="1" x14ac:dyDescent="0.35">
      <c r="A47" s="93">
        <v>262</v>
      </c>
      <c r="B47" s="94" t="s">
        <v>475</v>
      </c>
      <c r="C47" s="93">
        <v>5101</v>
      </c>
      <c r="D47" s="94" t="s">
        <v>100</v>
      </c>
      <c r="E47" s="93">
        <v>4113</v>
      </c>
      <c r="F47" s="94" t="s">
        <v>489</v>
      </c>
      <c r="G47" s="95">
        <v>2.9631336405529956</v>
      </c>
      <c r="H47" s="96">
        <v>21.598755832037323</v>
      </c>
      <c r="I47" s="97">
        <v>15.330054432348366</v>
      </c>
      <c r="J47" s="98">
        <v>0.66439381046210944</v>
      </c>
      <c r="K47" s="99">
        <v>36</v>
      </c>
      <c r="M47" s="100">
        <f t="shared" si="0"/>
        <v>0.70976562499999996</v>
      </c>
      <c r="N47" s="89">
        <f t="shared" si="1"/>
        <v>15.330054432348366</v>
      </c>
      <c r="O47" s="100"/>
      <c r="V47" s="109">
        <f t="shared" si="2"/>
        <v>137.71706630880098</v>
      </c>
      <c r="W47" s="109">
        <f t="shared" si="3"/>
        <v>28.506703995686685</v>
      </c>
      <c r="X47" s="109">
        <f t="shared" si="4"/>
        <v>3.807788984283238</v>
      </c>
      <c r="Y47" s="109">
        <f t="shared" si="5"/>
        <v>-5.1396592167308599</v>
      </c>
      <c r="Z47" s="109">
        <f t="shared" si="6"/>
        <v>-22.706095813651981</v>
      </c>
      <c r="AA47" s="109">
        <f t="shared" si="7"/>
        <v>-32.046528296307415</v>
      </c>
    </row>
    <row r="48" spans="1:27" ht="19.5" thickBot="1" x14ac:dyDescent="0.35">
      <c r="A48" s="93">
        <v>262</v>
      </c>
      <c r="B48" s="94" t="s">
        <v>475</v>
      </c>
      <c r="C48" s="93">
        <v>5101</v>
      </c>
      <c r="D48" s="94" t="s">
        <v>100</v>
      </c>
      <c r="E48" s="93">
        <v>4111</v>
      </c>
      <c r="F48" s="94" t="s">
        <v>490</v>
      </c>
      <c r="G48" s="95">
        <v>3.6627518924840063</v>
      </c>
      <c r="H48" s="96">
        <v>10.374713088805244</v>
      </c>
      <c r="I48" s="97">
        <v>6.4568938039537898</v>
      </c>
      <c r="J48" s="98">
        <v>0.85864541216349788</v>
      </c>
      <c r="K48" s="99">
        <v>191</v>
      </c>
      <c r="M48" s="100">
        <f t="shared" si="0"/>
        <v>0.62236842105263157</v>
      </c>
      <c r="N48" s="89">
        <f t="shared" si="1"/>
        <v>6.4568938039537898</v>
      </c>
      <c r="O48" s="100"/>
      <c r="V48" s="109">
        <f t="shared" si="2"/>
        <v>250.89945297209894</v>
      </c>
      <c r="W48" s="109">
        <f t="shared" si="3"/>
        <v>96.946677149691567</v>
      </c>
      <c r="X48" s="109">
        <f t="shared" si="4"/>
        <v>62.128859084906395</v>
      </c>
      <c r="Y48" s="109">
        <f t="shared" si="5"/>
        <v>49.515729177654791</v>
      </c>
      <c r="Z48" s="109">
        <f t="shared" si="6"/>
        <v>24.752495926485754</v>
      </c>
      <c r="AA48" s="109">
        <f t="shared" si="7"/>
        <v>11.585379934655498</v>
      </c>
    </row>
    <row r="49" spans="1:27" ht="19.5" thickBot="1" x14ac:dyDescent="0.35">
      <c r="A49" s="93">
        <v>262</v>
      </c>
      <c r="B49" s="94" t="s">
        <v>475</v>
      </c>
      <c r="C49" s="93">
        <v>5101</v>
      </c>
      <c r="D49" s="94" t="s">
        <v>100</v>
      </c>
      <c r="E49" s="93">
        <v>4104</v>
      </c>
      <c r="F49" s="94" t="s">
        <v>491</v>
      </c>
      <c r="G49" s="95">
        <v>4.5139963627053952</v>
      </c>
      <c r="H49" s="96">
        <v>3.3229978038816976</v>
      </c>
      <c r="I49" s="97">
        <v>2.1599485725231036</v>
      </c>
      <c r="J49" s="98">
        <v>0.95271431597185519</v>
      </c>
      <c r="K49" s="99">
        <v>268</v>
      </c>
      <c r="M49" s="100">
        <f t="shared" si="0"/>
        <v>0.65</v>
      </c>
      <c r="N49" s="89">
        <f t="shared" si="1"/>
        <v>2.1599485725231036</v>
      </c>
      <c r="O49" s="100"/>
      <c r="V49" s="109">
        <f t="shared" si="2"/>
        <v>328.5008117309261</v>
      </c>
      <c r="W49" s="109">
        <f t="shared" si="3"/>
        <v>146.83407335624923</v>
      </c>
      <c r="X49" s="109">
        <f t="shared" si="4"/>
        <v>105.7484910316478</v>
      </c>
      <c r="Y49" s="109">
        <f t="shared" si="5"/>
        <v>90.864795958882596</v>
      </c>
      <c r="Z49" s="109">
        <f t="shared" si="6"/>
        <v>61.643784565488424</v>
      </c>
      <c r="AA49" s="109">
        <f t="shared" si="7"/>
        <v>46.106377050367165</v>
      </c>
    </row>
    <row r="50" spans="1:27" ht="19.5" thickBot="1" x14ac:dyDescent="0.35">
      <c r="A50" s="93">
        <v>262</v>
      </c>
      <c r="B50" s="94" t="s">
        <v>475</v>
      </c>
      <c r="C50" s="93">
        <v>5101</v>
      </c>
      <c r="D50" s="94" t="s">
        <v>100</v>
      </c>
      <c r="E50" s="93">
        <v>4008</v>
      </c>
      <c r="F50" s="94" t="s">
        <v>492</v>
      </c>
      <c r="G50" s="95">
        <v>2.2098362646270302</v>
      </c>
      <c r="H50" s="96">
        <v>10.408010931923897</v>
      </c>
      <c r="I50" s="97">
        <v>6.4484415556485013</v>
      </c>
      <c r="J50" s="98">
        <v>0.85883044913510709</v>
      </c>
      <c r="K50" s="99">
        <v>192</v>
      </c>
      <c r="M50" s="100">
        <f t="shared" si="0"/>
        <v>0.61956521739130432</v>
      </c>
      <c r="N50" s="89">
        <f t="shared" si="1"/>
        <v>6.4484415556485013</v>
      </c>
      <c r="O50" s="100"/>
      <c r="V50" s="109">
        <f t="shared" si="2"/>
        <v>152.09201344648591</v>
      </c>
      <c r="W50" s="109">
        <f t="shared" si="3"/>
        <v>58.787932624841581</v>
      </c>
      <c r="X50" s="109">
        <f t="shared" si="4"/>
        <v>37.686367593643261</v>
      </c>
      <c r="Y50" s="109">
        <f t="shared" si="5"/>
        <v>30.04209820003604</v>
      </c>
      <c r="Z50" s="109">
        <f t="shared" si="6"/>
        <v>15.034179672229813</v>
      </c>
      <c r="AA50" s="109">
        <f t="shared" si="7"/>
        <v>7.0541634099255335</v>
      </c>
    </row>
    <row r="51" spans="1:27" ht="19.5" thickBot="1" x14ac:dyDescent="0.35">
      <c r="A51" s="93">
        <v>262</v>
      </c>
      <c r="B51" s="94" t="s">
        <v>475</v>
      </c>
      <c r="C51" s="93">
        <v>5101</v>
      </c>
      <c r="D51" s="94" t="s">
        <v>100</v>
      </c>
      <c r="E51" s="93">
        <v>4007</v>
      </c>
      <c r="F51" s="94" t="s">
        <v>493</v>
      </c>
      <c r="G51" s="95">
        <v>7.7514398573821319</v>
      </c>
      <c r="H51" s="96">
        <v>26.575707712395474</v>
      </c>
      <c r="I51" s="97">
        <v>17.664460089901702</v>
      </c>
      <c r="J51" s="98">
        <v>0.61328890466908059</v>
      </c>
      <c r="K51" s="99">
        <v>21</v>
      </c>
      <c r="M51" s="100">
        <f t="shared" si="0"/>
        <v>0.66468446601941755</v>
      </c>
      <c r="N51" s="89">
        <f t="shared" si="1"/>
        <v>17.664460089901702</v>
      </c>
      <c r="O51" s="100"/>
      <c r="V51" s="109">
        <f t="shared" si="2"/>
        <v>355.10588352369712</v>
      </c>
      <c r="W51" s="109">
        <f t="shared" si="3"/>
        <v>50.039451046899849</v>
      </c>
      <c r="X51" s="109">
        <f t="shared" si="4"/>
        <v>-18.954092505071863</v>
      </c>
      <c r="Y51" s="109">
        <f t="shared" si="5"/>
        <v>-43.947747362002346</v>
      </c>
      <c r="Z51" s="109">
        <f t="shared" si="6"/>
        <v>-93.017542850713596</v>
      </c>
      <c r="AA51" s="109">
        <f t="shared" si="7"/>
        <v>-119.10895354583145</v>
      </c>
    </row>
    <row r="52" spans="1:27" ht="19.5" thickBot="1" x14ac:dyDescent="0.35">
      <c r="A52" s="93">
        <v>262</v>
      </c>
      <c r="B52" s="94" t="s">
        <v>475</v>
      </c>
      <c r="C52" s="93">
        <v>5101</v>
      </c>
      <c r="D52" s="94" t="s">
        <v>100</v>
      </c>
      <c r="E52" s="93">
        <v>4015</v>
      </c>
      <c r="F52" s="94" t="s">
        <v>106</v>
      </c>
      <c r="G52" s="95">
        <v>4.7798890689306095</v>
      </c>
      <c r="H52" s="96">
        <v>15.690740709340254</v>
      </c>
      <c r="I52" s="97">
        <v>9.5661215857944413</v>
      </c>
      <c r="J52" s="98">
        <v>0.790578068184143</v>
      </c>
      <c r="K52" s="99">
        <v>116</v>
      </c>
      <c r="M52" s="100">
        <f t="shared" si="0"/>
        <v>0.60966666666666669</v>
      </c>
      <c r="N52" s="89">
        <f t="shared" si="1"/>
        <v>9.5661215857944413</v>
      </c>
      <c r="O52" s="100"/>
      <c r="V52" s="109">
        <f t="shared" si="2"/>
        <v>307.74856519526588</v>
      </c>
      <c r="W52" s="109">
        <f t="shared" si="3"/>
        <v>102.65457349333815</v>
      </c>
      <c r="X52" s="109">
        <f t="shared" si="4"/>
        <v>56.270705121288032</v>
      </c>
      <c r="Y52" s="109">
        <f t="shared" si="5"/>
        <v>39.467648815779803</v>
      </c>
      <c r="Z52" s="109">
        <f t="shared" si="6"/>
        <v>6.4783744893018156</v>
      </c>
      <c r="AA52" s="109">
        <f t="shared" si="7"/>
        <v>-11.062695254591072</v>
      </c>
    </row>
    <row r="53" spans="1:27" ht="19.5" thickBot="1" x14ac:dyDescent="0.35">
      <c r="A53" s="93">
        <v>262</v>
      </c>
      <c r="B53" s="94" t="s">
        <v>475</v>
      </c>
      <c r="C53" s="93">
        <v>5101</v>
      </c>
      <c r="D53" s="94" t="s">
        <v>100</v>
      </c>
      <c r="E53" s="93">
        <v>4109</v>
      </c>
      <c r="F53" s="94" t="s">
        <v>494</v>
      </c>
      <c r="G53" s="95">
        <v>2.5187938061803754</v>
      </c>
      <c r="H53" s="96">
        <v>5.5582159864170455</v>
      </c>
      <c r="I53" s="97">
        <v>3.3349295918502273</v>
      </c>
      <c r="J53" s="98">
        <v>0.92699158260414893</v>
      </c>
      <c r="K53" s="99">
        <v>248</v>
      </c>
      <c r="M53" s="100">
        <f t="shared" si="0"/>
        <v>0.6</v>
      </c>
      <c r="N53" s="89">
        <f t="shared" si="1"/>
        <v>3.3349295918502273</v>
      </c>
      <c r="O53" s="100"/>
      <c r="V53" s="109">
        <f t="shared" si="2"/>
        <v>193.21599003905587</v>
      </c>
      <c r="W53" s="109">
        <f t="shared" si="3"/>
        <v>83.399151434584866</v>
      </c>
      <c r="X53" s="109">
        <f t="shared" si="4"/>
        <v>58.563076303396237</v>
      </c>
      <c r="Y53" s="109">
        <f t="shared" si="5"/>
        <v>49.565940370493657</v>
      </c>
      <c r="Z53" s="109">
        <f t="shared" si="6"/>
        <v>31.901952340778017</v>
      </c>
      <c r="AA53" s="109">
        <f t="shared" si="7"/>
        <v>22.509649772429555</v>
      </c>
    </row>
    <row r="54" spans="1:27" ht="19.5" thickBot="1" x14ac:dyDescent="0.35">
      <c r="A54" s="93">
        <v>262</v>
      </c>
      <c r="B54" s="94" t="s">
        <v>475</v>
      </c>
      <c r="C54" s="93">
        <v>5101</v>
      </c>
      <c r="D54" s="94" t="s">
        <v>100</v>
      </c>
      <c r="E54" s="93">
        <v>4129</v>
      </c>
      <c r="F54" s="94" t="s">
        <v>495</v>
      </c>
      <c r="G54" s="95">
        <v>2.5697043736581602</v>
      </c>
      <c r="H54" s="96">
        <v>23.348989329300029</v>
      </c>
      <c r="I54" s="97">
        <v>16.169175110540269</v>
      </c>
      <c r="J54" s="98">
        <v>0.64602374565815202</v>
      </c>
      <c r="K54" s="99">
        <v>30</v>
      </c>
      <c r="M54" s="100">
        <f t="shared" si="0"/>
        <v>0.6925</v>
      </c>
      <c r="N54" s="89">
        <f t="shared" si="1"/>
        <v>16.169175110540269</v>
      </c>
      <c r="O54" s="100"/>
      <c r="V54" s="109">
        <f t="shared" si="2"/>
        <v>119.02488626200261</v>
      </c>
      <c r="W54" s="109">
        <f t="shared" si="3"/>
        <v>21.95356146163677</v>
      </c>
      <c r="X54" s="109">
        <f t="shared" si="4"/>
        <v>0</v>
      </c>
      <c r="Y54" s="109">
        <f t="shared" si="5"/>
        <v>-7.952914284497262</v>
      </c>
      <c r="Z54" s="109">
        <f t="shared" si="6"/>
        <v>-23.56679227526736</v>
      </c>
      <c r="AA54" s="109">
        <f t="shared" si="7"/>
        <v>-31.869009538315986</v>
      </c>
    </row>
    <row r="55" spans="1:27" ht="19.5" thickBot="1" x14ac:dyDescent="0.35">
      <c r="A55" s="93">
        <v>262</v>
      </c>
      <c r="B55" s="94" t="s">
        <v>475</v>
      </c>
      <c r="C55" s="93">
        <v>5101</v>
      </c>
      <c r="D55" s="94" t="s">
        <v>100</v>
      </c>
      <c r="E55" s="93">
        <v>4116</v>
      </c>
      <c r="F55" s="94" t="s">
        <v>109</v>
      </c>
      <c r="G55" s="95">
        <v>5.2395012254440703</v>
      </c>
      <c r="H55" s="96">
        <v>4.771446541246136</v>
      </c>
      <c r="I55" s="97">
        <v>2.9916969813613274</v>
      </c>
      <c r="J55" s="98">
        <v>0.93450564519535884</v>
      </c>
      <c r="K55" s="99">
        <v>259</v>
      </c>
      <c r="M55" s="100">
        <f t="shared" si="0"/>
        <v>0.627</v>
      </c>
      <c r="N55" s="89">
        <f t="shared" si="1"/>
        <v>2.9916969813613274</v>
      </c>
      <c r="O55" s="100"/>
      <c r="V55" s="109">
        <f t="shared" si="2"/>
        <v>387.73074743502536</v>
      </c>
      <c r="W55" s="109">
        <f t="shared" si="3"/>
        <v>169.13083871434566</v>
      </c>
      <c r="X55" s="109">
        <f t="shared" si="4"/>
        <v>119.69248458167863</v>
      </c>
      <c r="Y55" s="109">
        <f t="shared" si="5"/>
        <v>101.78290788403022</v>
      </c>
      <c r="Z55" s="109">
        <f t="shared" si="6"/>
        <v>66.621213010928955</v>
      </c>
      <c r="AA55" s="109">
        <f t="shared" si="7"/>
        <v>47.925022971140379</v>
      </c>
    </row>
    <row r="56" spans="1:27" ht="19.5" thickBot="1" x14ac:dyDescent="0.35">
      <c r="A56" s="93">
        <v>262</v>
      </c>
      <c r="B56" s="94" t="s">
        <v>475</v>
      </c>
      <c r="C56" s="93">
        <v>5101</v>
      </c>
      <c r="D56" s="94" t="s">
        <v>100</v>
      </c>
      <c r="E56" s="93">
        <v>4126</v>
      </c>
      <c r="F56" s="94" t="s">
        <v>496</v>
      </c>
      <c r="G56" s="95">
        <v>2.6352440240385908</v>
      </c>
      <c r="H56" s="96">
        <v>13.660973963553067</v>
      </c>
      <c r="I56" s="97">
        <v>9.6765232241834216</v>
      </c>
      <c r="J56" s="98">
        <v>0.78816115092256556</v>
      </c>
      <c r="K56" s="99">
        <v>114</v>
      </c>
      <c r="M56" s="100">
        <f t="shared" si="0"/>
        <v>0.70833333333333326</v>
      </c>
      <c r="N56" s="89">
        <f t="shared" si="1"/>
        <v>9.6765232241834216</v>
      </c>
      <c r="O56" s="100"/>
      <c r="V56" s="109">
        <f t="shared" si="2"/>
        <v>145.58750035073962</v>
      </c>
      <c r="W56" s="109">
        <f t="shared" si="3"/>
        <v>48.265566891005804</v>
      </c>
      <c r="X56" s="109">
        <f t="shared" si="4"/>
        <v>26.255328005654377</v>
      </c>
      <c r="Y56" s="109">
        <f t="shared" si="5"/>
        <v>18.281881713470963</v>
      </c>
      <c r="Z56" s="109">
        <f t="shared" si="6"/>
        <v>2.6276934349938732</v>
      </c>
      <c r="AA56" s="109">
        <f t="shared" si="7"/>
        <v>-5.6959576298737051</v>
      </c>
    </row>
    <row r="57" spans="1:27" ht="19.5" thickBot="1" x14ac:dyDescent="0.35">
      <c r="A57" s="93">
        <v>262</v>
      </c>
      <c r="B57" s="94" t="s">
        <v>475</v>
      </c>
      <c r="C57" s="93">
        <v>5101</v>
      </c>
      <c r="D57" s="94" t="s">
        <v>100</v>
      </c>
      <c r="E57" s="93">
        <v>4119</v>
      </c>
      <c r="F57" s="94" t="s">
        <v>497</v>
      </c>
      <c r="G57" s="95">
        <v>5.3559300765240208</v>
      </c>
      <c r="H57" s="96">
        <v>23.712034732615955</v>
      </c>
      <c r="I57" s="97">
        <v>14.890037558473404</v>
      </c>
      <c r="J57" s="98">
        <v>0.6740266781746953</v>
      </c>
      <c r="K57" s="99">
        <v>39</v>
      </c>
      <c r="M57" s="100">
        <f t="shared" si="0"/>
        <v>0.62795275590551181</v>
      </c>
      <c r="N57" s="89">
        <f t="shared" si="1"/>
        <v>14.890037558473404</v>
      </c>
      <c r="O57" s="100"/>
      <c r="V57" s="109">
        <f t="shared" si="2"/>
        <v>285.43742958731832</v>
      </c>
      <c r="W57" s="109">
        <f t="shared" si="3"/>
        <v>62.318972219783653</v>
      </c>
      <c r="X57" s="109">
        <f t="shared" si="4"/>
        <v>11.858707284517267</v>
      </c>
      <c r="Y57" s="109">
        <f t="shared" si="5"/>
        <v>-6.4210676169021497</v>
      </c>
      <c r="Z57" s="109">
        <f t="shared" si="6"/>
        <v>-42.309568963619071</v>
      </c>
      <c r="AA57" s="109">
        <f t="shared" si="7"/>
        <v>-61.392216823541375</v>
      </c>
    </row>
    <row r="58" spans="1:27" ht="19.5" thickBot="1" x14ac:dyDescent="0.35">
      <c r="A58" s="93">
        <v>262</v>
      </c>
      <c r="B58" s="94" t="s">
        <v>475</v>
      </c>
      <c r="C58" s="93">
        <v>5101</v>
      </c>
      <c r="D58" s="94" t="s">
        <v>100</v>
      </c>
      <c r="E58" s="93">
        <v>4127</v>
      </c>
      <c r="F58" s="94" t="s">
        <v>498</v>
      </c>
      <c r="G58" s="95">
        <v>1.3827908004778966</v>
      </c>
      <c r="H58" s="96">
        <v>23.864781273201341</v>
      </c>
      <c r="I58" s="97">
        <v>15.927933561886652</v>
      </c>
      <c r="J58" s="98">
        <v>0.6513050156796738</v>
      </c>
      <c r="K58" s="99">
        <v>32</v>
      </c>
      <c r="M58" s="100">
        <f t="shared" si="0"/>
        <v>0.66742424242424236</v>
      </c>
      <c r="N58" s="89">
        <f t="shared" si="1"/>
        <v>15.927933561886652</v>
      </c>
      <c r="O58" s="100"/>
      <c r="V58" s="109">
        <f t="shared" si="2"/>
        <v>66.998462228739058</v>
      </c>
      <c r="W58" s="109">
        <f t="shared" si="3"/>
        <v>12.800610162997973</v>
      </c>
      <c r="X58" s="109">
        <f t="shared" si="4"/>
        <v>0.54327382952433867</v>
      </c>
      <c r="Y58" s="109">
        <f t="shared" si="5"/>
        <v>-3.8970783833371603</v>
      </c>
      <c r="Z58" s="109">
        <f t="shared" si="6"/>
        <v>-12.614777984703878</v>
      </c>
      <c r="AA58" s="109">
        <f t="shared" si="7"/>
        <v>-17.250156598993229</v>
      </c>
    </row>
    <row r="59" spans="1:27" ht="19.5" thickBot="1" x14ac:dyDescent="0.35">
      <c r="A59" s="93">
        <v>262</v>
      </c>
      <c r="B59" s="94" t="s">
        <v>475</v>
      </c>
      <c r="C59" s="93">
        <v>5101</v>
      </c>
      <c r="D59" s="94" t="s">
        <v>100</v>
      </c>
      <c r="E59" s="93">
        <v>4121</v>
      </c>
      <c r="F59" s="94" t="s">
        <v>499</v>
      </c>
      <c r="G59" s="95">
        <v>3.0026688585262442</v>
      </c>
      <c r="H59" s="96">
        <v>13.987556396949559</v>
      </c>
      <c r="I59" s="97">
        <v>9.0919116580172137</v>
      </c>
      <c r="J59" s="98">
        <v>0.80095949165557789</v>
      </c>
      <c r="K59" s="99">
        <v>123</v>
      </c>
      <c r="M59" s="100">
        <f t="shared" si="0"/>
        <v>0.65</v>
      </c>
      <c r="N59" s="89">
        <f t="shared" si="1"/>
        <v>9.0919116580172137</v>
      </c>
      <c r="O59" s="100"/>
      <c r="V59" s="109">
        <f t="shared" si="2"/>
        <v>183.7090465378528</v>
      </c>
      <c r="W59" s="109">
        <f t="shared" si="3"/>
        <v>62.866003230492041</v>
      </c>
      <c r="X59" s="109">
        <f t="shared" si="4"/>
        <v>35.536251793439646</v>
      </c>
      <c r="Y59" s="109">
        <f t="shared" si="5"/>
        <v>25.635754738539987</v>
      </c>
      <c r="Z59" s="109">
        <f t="shared" si="6"/>
        <v>6.1982067488027903</v>
      </c>
      <c r="AA59" s="109">
        <f t="shared" si="7"/>
        <v>-4.1371338095854897</v>
      </c>
    </row>
    <row r="60" spans="1:27" ht="19.5" thickBot="1" x14ac:dyDescent="0.35">
      <c r="A60" s="93">
        <v>262</v>
      </c>
      <c r="B60" s="94" t="s">
        <v>475</v>
      </c>
      <c r="C60" s="93">
        <v>5101</v>
      </c>
      <c r="D60" s="94" t="s">
        <v>100</v>
      </c>
      <c r="E60" s="93">
        <v>4101</v>
      </c>
      <c r="F60" s="94" t="s">
        <v>500</v>
      </c>
      <c r="G60" s="95">
        <v>8.0969419466873145</v>
      </c>
      <c r="H60" s="96">
        <v>8.3982323755971482</v>
      </c>
      <c r="I60" s="97">
        <v>6.814301048876068</v>
      </c>
      <c r="J60" s="98">
        <v>0.85082103788544594</v>
      </c>
      <c r="K60" s="99">
        <v>184</v>
      </c>
      <c r="M60" s="100">
        <f t="shared" si="0"/>
        <v>0.81139705882352942</v>
      </c>
      <c r="N60" s="89">
        <f t="shared" si="1"/>
        <v>6.814301048876068</v>
      </c>
      <c r="O60" s="100"/>
      <c r="V60" s="109">
        <f t="shared" si="2"/>
        <v>421.55255321561674</v>
      </c>
      <c r="W60" s="109">
        <f t="shared" si="3"/>
        <v>160.50768067403612</v>
      </c>
      <c r="X60" s="109">
        <f t="shared" si="4"/>
        <v>101.47001259468664</v>
      </c>
      <c r="Y60" s="109">
        <f t="shared" si="5"/>
        <v>80.082980945532924</v>
      </c>
      <c r="Z60" s="109">
        <f t="shared" si="6"/>
        <v>38.094033144904905</v>
      </c>
      <c r="AA60" s="109">
        <f t="shared" si="7"/>
        <v>15.767653529687459</v>
      </c>
    </row>
    <row r="61" spans="1:27" ht="19.5" thickBot="1" x14ac:dyDescent="0.35">
      <c r="A61" s="93">
        <v>262</v>
      </c>
      <c r="B61" s="94" t="s">
        <v>475</v>
      </c>
      <c r="C61" s="93">
        <v>5101</v>
      </c>
      <c r="D61" s="94" t="s">
        <v>100</v>
      </c>
      <c r="E61" s="93">
        <v>4110</v>
      </c>
      <c r="F61" s="94" t="s">
        <v>115</v>
      </c>
      <c r="G61" s="95">
        <v>1.8954203691045792</v>
      </c>
      <c r="H61" s="96">
        <v>21.631085467003249</v>
      </c>
      <c r="I61" s="97">
        <v>14.244861161197262</v>
      </c>
      <c r="J61" s="98">
        <v>0.68815090671055312</v>
      </c>
      <c r="K61" s="99">
        <v>49</v>
      </c>
      <c r="M61" s="100">
        <f t="shared" si="0"/>
        <v>0.65853658536585369</v>
      </c>
      <c r="N61" s="89">
        <f t="shared" si="1"/>
        <v>14.244861161197262</v>
      </c>
      <c r="O61" s="100"/>
      <c r="V61" s="109">
        <f t="shared" si="2"/>
        <v>98.341138119373852</v>
      </c>
      <c r="W61" s="109">
        <f t="shared" si="3"/>
        <v>23.048379936779813</v>
      </c>
      <c r="X61" s="109">
        <f t="shared" si="4"/>
        <v>6.0202390540100383</v>
      </c>
      <c r="Y61" s="109">
        <f t="shared" si="5"/>
        <v>-0.1483885329835373</v>
      </c>
      <c r="Z61" s="109">
        <f t="shared" si="6"/>
        <v>-12.259194090333359</v>
      </c>
      <c r="AA61" s="109">
        <f t="shared" si="7"/>
        <v>-18.698756319978777</v>
      </c>
    </row>
    <row r="62" spans="1:27" ht="19.5" thickBot="1" x14ac:dyDescent="0.35">
      <c r="A62" s="93">
        <v>262</v>
      </c>
      <c r="B62" s="94" t="s">
        <v>475</v>
      </c>
      <c r="C62" s="93">
        <v>5101</v>
      </c>
      <c r="D62" s="94" t="s">
        <v>100</v>
      </c>
      <c r="E62" s="93">
        <v>4107</v>
      </c>
      <c r="F62" s="94" t="s">
        <v>116</v>
      </c>
      <c r="G62" s="95">
        <v>2.1204174576225512</v>
      </c>
      <c r="H62" s="96">
        <v>15.091367921427583</v>
      </c>
      <c r="I62" s="97">
        <v>10.304574658849772</v>
      </c>
      <c r="J62" s="98">
        <v>0.77441182278075471</v>
      </c>
      <c r="K62" s="99">
        <v>101</v>
      </c>
      <c r="M62" s="100">
        <f t="shared" si="0"/>
        <v>0.68281250000000004</v>
      </c>
      <c r="N62" s="89">
        <f t="shared" si="1"/>
        <v>10.304574658849772</v>
      </c>
      <c r="O62" s="100"/>
      <c r="V62" s="109">
        <f t="shared" si="2"/>
        <v>119.40370161726617</v>
      </c>
      <c r="W62" s="109">
        <f t="shared" si="3"/>
        <v>38.167898381142678</v>
      </c>
      <c r="X62" s="109">
        <f t="shared" si="4"/>
        <v>19.795683899704514</v>
      </c>
      <c r="Y62" s="109">
        <f t="shared" si="5"/>
        <v>13.140151163359903</v>
      </c>
      <c r="Z62" s="109">
        <f t="shared" si="6"/>
        <v>7.3409539923661685E-2</v>
      </c>
      <c r="AA62" s="109">
        <f t="shared" si="7"/>
        <v>-6.8744433856606433</v>
      </c>
    </row>
    <row r="63" spans="1:27" ht="19.5" thickBot="1" x14ac:dyDescent="0.35">
      <c r="A63" s="93">
        <v>262</v>
      </c>
      <c r="B63" s="94" t="s">
        <v>475</v>
      </c>
      <c r="C63" s="93">
        <v>5101</v>
      </c>
      <c r="D63" s="94" t="s">
        <v>100</v>
      </c>
      <c r="E63" s="93">
        <v>4120</v>
      </c>
      <c r="F63" s="94" t="s">
        <v>501</v>
      </c>
      <c r="G63" s="95">
        <v>2.5505437581225676</v>
      </c>
      <c r="H63" s="96">
        <v>6.6652453798767786</v>
      </c>
      <c r="I63" s="97">
        <v>4.6068607772677739</v>
      </c>
      <c r="J63" s="98">
        <v>0.89914641216615943</v>
      </c>
      <c r="K63" s="99">
        <v>229</v>
      </c>
      <c r="M63" s="100">
        <f t="shared" si="0"/>
        <v>0.69117647058823539</v>
      </c>
      <c r="N63" s="89">
        <f t="shared" si="1"/>
        <v>4.6068607772677739</v>
      </c>
      <c r="O63" s="100"/>
      <c r="V63" s="109">
        <f t="shared" si="2"/>
        <v>164.74041549531267</v>
      </c>
      <c r="W63" s="109">
        <f t="shared" si="3"/>
        <v>68.208393215555361</v>
      </c>
      <c r="X63" s="109">
        <f t="shared" si="4"/>
        <v>46.376799915545547</v>
      </c>
      <c r="Y63" s="109">
        <f t="shared" si="5"/>
        <v>38.46806991233457</v>
      </c>
      <c r="Z63" s="109">
        <f t="shared" si="6"/>
        <v>22.940938484199879</v>
      </c>
      <c r="AA63" s="109">
        <f t="shared" si="7"/>
        <v>14.684846137091252</v>
      </c>
    </row>
    <row r="64" spans="1:27" ht="19.5" thickBot="1" x14ac:dyDescent="0.35">
      <c r="A64" s="93">
        <v>262</v>
      </c>
      <c r="B64" s="94" t="s">
        <v>475</v>
      </c>
      <c r="C64" s="93">
        <v>5006</v>
      </c>
      <c r="D64" s="94" t="s">
        <v>118</v>
      </c>
      <c r="E64" s="93">
        <v>4028</v>
      </c>
      <c r="F64" s="94" t="s">
        <v>502</v>
      </c>
      <c r="G64" s="95">
        <v>2.7952903573694758</v>
      </c>
      <c r="H64" s="96">
        <v>19.318207805366242</v>
      </c>
      <c r="I64" s="97">
        <v>12.968241350824561</v>
      </c>
      <c r="J64" s="98">
        <v>0.71609872072116099</v>
      </c>
      <c r="K64" s="99">
        <v>61</v>
      </c>
      <c r="M64" s="100">
        <f t="shared" si="0"/>
        <v>0.67129629629629628</v>
      </c>
      <c r="N64" s="89">
        <f t="shared" si="1"/>
        <v>12.968241350824561</v>
      </c>
      <c r="O64" s="100"/>
      <c r="V64" s="109">
        <f t="shared" si="2"/>
        <v>148.05104626651209</v>
      </c>
      <c r="W64" s="109">
        <f t="shared" si="3"/>
        <v>39.122866584808115</v>
      </c>
      <c r="X64" s="109">
        <f t="shared" si="4"/>
        <v>14.487769737572236</v>
      </c>
      <c r="Y64" s="109">
        <f t="shared" si="5"/>
        <v>5.5634403544458682</v>
      </c>
      <c r="Z64" s="109">
        <f t="shared" si="6"/>
        <v>-11.957607295873192</v>
      </c>
      <c r="AA64" s="109">
        <f t="shared" si="7"/>
        <v>-21.273905550231593</v>
      </c>
    </row>
    <row r="65" spans="1:27" ht="19.5" thickBot="1" x14ac:dyDescent="0.35">
      <c r="A65" s="93">
        <v>262</v>
      </c>
      <c r="B65" s="94" t="s">
        <v>475</v>
      </c>
      <c r="C65" s="93">
        <v>5006</v>
      </c>
      <c r="D65" s="94" t="s">
        <v>118</v>
      </c>
      <c r="E65" s="93">
        <v>4033</v>
      </c>
      <c r="F65" s="94" t="s">
        <v>503</v>
      </c>
      <c r="G65" s="95">
        <v>1.4210880737196536</v>
      </c>
      <c r="H65" s="96">
        <v>18.295839984038295</v>
      </c>
      <c r="I65" s="97">
        <v>11.892295989624891</v>
      </c>
      <c r="J65" s="98">
        <v>0.73965336134012949</v>
      </c>
      <c r="K65" s="99">
        <v>71</v>
      </c>
      <c r="M65" s="100">
        <f t="shared" si="0"/>
        <v>0.64999999999999991</v>
      </c>
      <c r="N65" s="89">
        <f t="shared" si="1"/>
        <v>11.892295989624891</v>
      </c>
      <c r="O65" s="100"/>
      <c r="V65" s="109">
        <f t="shared" si="2"/>
        <v>80.290059729240539</v>
      </c>
      <c r="W65" s="109">
        <f t="shared" si="3"/>
        <v>23.098069627353311</v>
      </c>
      <c r="X65" s="109">
        <f t="shared" si="4"/>
        <v>10.163581791761606</v>
      </c>
      <c r="Y65" s="109">
        <f t="shared" si="5"/>
        <v>5.4779241480079826</v>
      </c>
      <c r="Z65" s="109">
        <f t="shared" si="6"/>
        <v>-3.7213811806943276</v>
      </c>
      <c r="AA65" s="109">
        <f t="shared" si="7"/>
        <v>-8.6128393791736055</v>
      </c>
    </row>
    <row r="66" spans="1:27" ht="19.5" thickBot="1" x14ac:dyDescent="0.35">
      <c r="A66" s="93">
        <v>262</v>
      </c>
      <c r="B66" s="94" t="s">
        <v>475</v>
      </c>
      <c r="C66" s="93">
        <v>5006</v>
      </c>
      <c r="D66" s="94" t="s">
        <v>118</v>
      </c>
      <c r="E66" s="93">
        <v>4037</v>
      </c>
      <c r="F66" s="94" t="s">
        <v>121</v>
      </c>
      <c r="G66" s="95">
        <v>4.3565891624630178</v>
      </c>
      <c r="H66" s="96">
        <v>26.855871792568458</v>
      </c>
      <c r="I66" s="97">
        <v>17.800622713792169</v>
      </c>
      <c r="J66" s="98">
        <v>0.61030802684095398</v>
      </c>
      <c r="K66" s="99">
        <v>20</v>
      </c>
      <c r="M66" s="100">
        <f t="shared" si="0"/>
        <v>0.6628205128205128</v>
      </c>
      <c r="N66" s="89">
        <f t="shared" si="1"/>
        <v>17.800622713792169</v>
      </c>
      <c r="O66" s="100"/>
      <c r="V66" s="109">
        <f t="shared" si="2"/>
        <v>199.170794579161</v>
      </c>
      <c r="W66" s="109">
        <f t="shared" si="3"/>
        <v>27.23027403761855</v>
      </c>
      <c r="X66" s="109">
        <f t="shared" si="4"/>
        <v>-11.655635814930879</v>
      </c>
      <c r="Y66" s="109">
        <f t="shared" si="5"/>
        <v>-25.74247582366613</v>
      </c>
      <c r="Z66" s="109">
        <f t="shared" si="6"/>
        <v>-53.399029547707052</v>
      </c>
      <c r="AA66" s="109">
        <f t="shared" si="7"/>
        <v>-68.104583023909129</v>
      </c>
    </row>
    <row r="67" spans="1:27" ht="19.5" thickBot="1" x14ac:dyDescent="0.35">
      <c r="A67" s="93">
        <v>262</v>
      </c>
      <c r="B67" s="94" t="s">
        <v>475</v>
      </c>
      <c r="C67" s="93">
        <v>5006</v>
      </c>
      <c r="D67" s="94" t="s">
        <v>118</v>
      </c>
      <c r="E67" s="93">
        <v>4038</v>
      </c>
      <c r="F67" s="94" t="s">
        <v>122</v>
      </c>
      <c r="G67" s="95">
        <v>4.5469934366708564</v>
      </c>
      <c r="H67" s="96">
        <v>24.411735258907736</v>
      </c>
      <c r="I67" s="97">
        <v>16.071059045447594</v>
      </c>
      <c r="J67" s="98">
        <v>0.64817170663790702</v>
      </c>
      <c r="K67" s="99">
        <v>31</v>
      </c>
      <c r="M67" s="100">
        <f t="shared" si="0"/>
        <v>0.65833333333333333</v>
      </c>
      <c r="N67" s="89">
        <f t="shared" si="1"/>
        <v>16.071059045447594</v>
      </c>
      <c r="O67" s="100"/>
      <c r="V67" s="109">
        <f t="shared" si="2"/>
        <v>222.27696563990102</v>
      </c>
      <c r="W67" s="109">
        <f t="shared" si="3"/>
        <v>41.598641811290193</v>
      </c>
      <c r="X67" s="109">
        <f t="shared" si="4"/>
        <v>0.7365984105806801</v>
      </c>
      <c r="Y67" s="109">
        <f t="shared" si="5"/>
        <v>-14.066117277401418</v>
      </c>
      <c r="Z67" s="109">
        <f t="shared" si="6"/>
        <v>-43.128142645228138</v>
      </c>
      <c r="AA67" s="109">
        <f t="shared" si="7"/>
        <v>-58.581014049152031</v>
      </c>
    </row>
    <row r="68" spans="1:27" ht="19.5" thickBot="1" x14ac:dyDescent="0.35">
      <c r="A68" s="93">
        <v>262</v>
      </c>
      <c r="B68" s="94" t="s">
        <v>475</v>
      </c>
      <c r="C68" s="93">
        <v>5006</v>
      </c>
      <c r="D68" s="94" t="s">
        <v>118</v>
      </c>
      <c r="E68" s="93">
        <v>4039</v>
      </c>
      <c r="F68" s="94" t="s">
        <v>504</v>
      </c>
      <c r="G68" s="95">
        <v>1.5103209234800916</v>
      </c>
      <c r="H68" s="96">
        <v>25.822326496103848</v>
      </c>
      <c r="I68" s="97">
        <v>17.016251049996637</v>
      </c>
      <c r="J68" s="98">
        <v>0.62747952394356332</v>
      </c>
      <c r="K68" s="99">
        <v>24</v>
      </c>
      <c r="M68" s="100">
        <f t="shared" si="0"/>
        <v>0.65897435897435885</v>
      </c>
      <c r="N68" s="89">
        <f t="shared" si="1"/>
        <v>17.016251049996637</v>
      </c>
      <c r="O68" s="100"/>
      <c r="V68" s="109">
        <f t="shared" si="2"/>
        <v>71.404599696395721</v>
      </c>
      <c r="W68" s="109">
        <f t="shared" si="3"/>
        <v>11.449201248556546</v>
      </c>
      <c r="X68" s="109">
        <f t="shared" si="4"/>
        <v>-2.1102564748081023</v>
      </c>
      <c r="Y68" s="109">
        <f t="shared" si="5"/>
        <v>-7.0223161971736943</v>
      </c>
      <c r="Z68" s="109">
        <f t="shared" si="6"/>
        <v>-16.666114488562002</v>
      </c>
      <c r="AA68" s="109">
        <f t="shared" si="7"/>
        <v>-21.793918657612895</v>
      </c>
    </row>
    <row r="69" spans="1:27" ht="19.5" thickBot="1" x14ac:dyDescent="0.35">
      <c r="A69" s="93">
        <v>262</v>
      </c>
      <c r="B69" s="94" t="s">
        <v>475</v>
      </c>
      <c r="C69" s="93">
        <v>5006</v>
      </c>
      <c r="D69" s="94" t="s">
        <v>118</v>
      </c>
      <c r="E69" s="93">
        <v>4027</v>
      </c>
      <c r="F69" s="94" t="s">
        <v>505</v>
      </c>
      <c r="G69" s="95">
        <v>3.0536943670474646</v>
      </c>
      <c r="H69" s="96">
        <v>23.905470301070682</v>
      </c>
      <c r="I69" s="97">
        <v>15.726852208341363</v>
      </c>
      <c r="J69" s="98">
        <v>0.65570709703876262</v>
      </c>
      <c r="K69" s="99">
        <v>34</v>
      </c>
      <c r="M69" s="100">
        <f t="shared" si="0"/>
        <v>0.6578767123287671</v>
      </c>
      <c r="N69" s="89">
        <f t="shared" si="1"/>
        <v>15.726852208341363</v>
      </c>
      <c r="O69" s="100"/>
      <c r="V69" s="109">
        <f t="shared" si="2"/>
        <v>151.11822594168487</v>
      </c>
      <c r="W69" s="109">
        <f t="shared" si="3"/>
        <v>29.693082443479618</v>
      </c>
      <c r="X69" s="109">
        <f t="shared" si="4"/>
        <v>2.2316837630954165</v>
      </c>
      <c r="Y69" s="109">
        <f t="shared" si="5"/>
        <v>-7.7165039247722875</v>
      </c>
      <c r="Z69" s="109">
        <f t="shared" si="6"/>
        <v>-27.24768246273721</v>
      </c>
      <c r="AA69" s="109">
        <f t="shared" si="7"/>
        <v>-37.63280829255546</v>
      </c>
    </row>
    <row r="70" spans="1:27" ht="19.5" thickBot="1" x14ac:dyDescent="0.35">
      <c r="A70" s="93">
        <v>262</v>
      </c>
      <c r="B70" s="94" t="s">
        <v>475</v>
      </c>
      <c r="C70" s="93">
        <v>5006</v>
      </c>
      <c r="D70" s="94" t="s">
        <v>118</v>
      </c>
      <c r="E70" s="93">
        <v>4029</v>
      </c>
      <c r="F70" s="94" t="s">
        <v>506</v>
      </c>
      <c r="G70" s="95">
        <v>2.1938047859956189</v>
      </c>
      <c r="H70" s="96">
        <v>32.363864120105802</v>
      </c>
      <c r="I70" s="97">
        <v>20.717431327588855</v>
      </c>
      <c r="J70" s="98">
        <v>0.54645313129524731</v>
      </c>
      <c r="K70" s="99">
        <v>12</v>
      </c>
      <c r="M70" s="100">
        <f t="shared" ref="M70:M133" si="8">IF(ISERROR(I70/H70),$O$3,(I70/H70))</f>
        <v>0.64014084507042257</v>
      </c>
      <c r="N70" s="89">
        <f t="shared" ref="N70:N133" si="9">I70</f>
        <v>20.717431327588855</v>
      </c>
      <c r="O70" s="100"/>
      <c r="V70" s="109">
        <f t="shared" ref="V70:V133" si="10">(((($O$5-N70))/M70)*G70)+((((($O$5-N70)/$T$2))*$T$3/M70)*G70)</f>
        <v>92.982510401518525</v>
      </c>
      <c r="W70" s="109">
        <f t="shared" ref="W70:W133" si="11">(((($P$5-N70))/M70)*G70)+((((($P$5-N70)/$T$2))*$T$3/M70)*G70)</f>
        <v>3.3325686765550153</v>
      </c>
      <c r="X70" s="109">
        <f t="shared" ref="X70:X133" si="12">(((($Q$5-N70))/M70)*G70)+((((($Q$5-N70)/$T$2))*$T$3/M70)*G70)</f>
        <v>-16.942579620212886</v>
      </c>
      <c r="Y70" s="109">
        <f t="shared" ref="Y70:Y133" si="13">(((($R$5-N70))/M70)*G70)+((((($R$5-N70)/$T$2))*$T$3/M70)*G70)</f>
        <v>-24.287470643541358</v>
      </c>
      <c r="Z70" s="109">
        <f t="shared" ref="Z70:Z133" si="14">(((($S$5-N70))/M70)*G70)+((((($S$5-N70)/$T$2))*$T$3/M70)*G70)</f>
        <v>-38.707622576689324</v>
      </c>
      <c r="AA70" s="109">
        <f t="shared" ref="AA70:AA133" si="15">(((($T$5-N70))/M70)*G70)+((((($T$5-N70)/$T$2))*$T$3/M70)*G70)</f>
        <v>-46.375111357243078</v>
      </c>
    </row>
    <row r="71" spans="1:27" ht="19.5" thickBot="1" x14ac:dyDescent="0.35">
      <c r="A71" s="93">
        <v>262</v>
      </c>
      <c r="B71" s="94" t="s">
        <v>475</v>
      </c>
      <c r="C71" s="93">
        <v>5006</v>
      </c>
      <c r="D71" s="94" t="s">
        <v>118</v>
      </c>
      <c r="E71" s="93">
        <v>4019</v>
      </c>
      <c r="F71" s="94" t="s">
        <v>126</v>
      </c>
      <c r="G71" s="95">
        <v>4.5919046557416676</v>
      </c>
      <c r="H71" s="96">
        <v>23.955201217529027</v>
      </c>
      <c r="I71" s="97">
        <v>16.980971044880235</v>
      </c>
      <c r="J71" s="98">
        <v>0.62825187528362181</v>
      </c>
      <c r="K71" s="99">
        <v>25</v>
      </c>
      <c r="M71" s="100">
        <f t="shared" si="8"/>
        <v>0.70886363636363636</v>
      </c>
      <c r="N71" s="89">
        <f t="shared" si="9"/>
        <v>16.980971044880235</v>
      </c>
      <c r="O71" s="100"/>
      <c r="V71" s="109">
        <f t="shared" si="10"/>
        <v>202.06442763387369</v>
      </c>
      <c r="W71" s="109">
        <f t="shared" si="11"/>
        <v>32.608121784517664</v>
      </c>
      <c r="X71" s="109">
        <f t="shared" si="12"/>
        <v>-5.7159603599936286</v>
      </c>
      <c r="Y71" s="109">
        <f t="shared" si="13"/>
        <v>-19.599272225357208</v>
      </c>
      <c r="Z71" s="109">
        <f t="shared" si="14"/>
        <v>-46.856241157633434</v>
      </c>
      <c r="AA71" s="109">
        <f t="shared" si="15"/>
        <v>-61.34932725332942</v>
      </c>
    </row>
    <row r="72" spans="1:27" ht="19.5" thickBot="1" x14ac:dyDescent="0.35">
      <c r="A72" s="93">
        <v>262</v>
      </c>
      <c r="B72" s="94" t="s">
        <v>475</v>
      </c>
      <c r="C72" s="93">
        <v>5006</v>
      </c>
      <c r="D72" s="94" t="s">
        <v>118</v>
      </c>
      <c r="E72" s="93">
        <v>4024</v>
      </c>
      <c r="F72" s="94" t="s">
        <v>507</v>
      </c>
      <c r="G72" s="95">
        <v>2.7606706159337735</v>
      </c>
      <c r="H72" s="96">
        <v>22.820542094512344</v>
      </c>
      <c r="I72" s="97">
        <v>15.005412004209107</v>
      </c>
      <c r="J72" s="98">
        <v>0.67150089600775786</v>
      </c>
      <c r="K72" s="99">
        <v>38</v>
      </c>
      <c r="M72" s="100">
        <f t="shared" si="8"/>
        <v>0.65753968253968242</v>
      </c>
      <c r="N72" s="89">
        <f t="shared" si="9"/>
        <v>15.005412004209107</v>
      </c>
      <c r="O72" s="100"/>
      <c r="V72" s="109">
        <f t="shared" si="10"/>
        <v>139.97972284287252</v>
      </c>
      <c r="W72" s="109">
        <f t="shared" si="11"/>
        <v>30.14992204217323</v>
      </c>
      <c r="X72" s="109">
        <f t="shared" si="12"/>
        <v>5.3109153926174546</v>
      </c>
      <c r="Y72" s="109">
        <f t="shared" si="13"/>
        <v>-3.6872825144134636</v>
      </c>
      <c r="Z72" s="109">
        <f t="shared" si="14"/>
        <v>-21.353355507436422</v>
      </c>
      <c r="AA72" s="109">
        <f t="shared" si="15"/>
        <v>-30.746766693283565</v>
      </c>
    </row>
    <row r="73" spans="1:27" ht="19.5" thickBot="1" x14ac:dyDescent="0.35">
      <c r="A73" s="93">
        <v>262</v>
      </c>
      <c r="B73" s="94" t="s">
        <v>475</v>
      </c>
      <c r="C73" s="93">
        <v>5006</v>
      </c>
      <c r="D73" s="94" t="s">
        <v>118</v>
      </c>
      <c r="E73" s="93">
        <v>4047</v>
      </c>
      <c r="F73" s="94" t="s">
        <v>128</v>
      </c>
      <c r="G73" s="95">
        <v>5.5965996495066284</v>
      </c>
      <c r="H73" s="96">
        <v>30.554267003013983</v>
      </c>
      <c r="I73" s="97">
        <v>20.235501392346979</v>
      </c>
      <c r="J73" s="98">
        <v>0.55700356149133845</v>
      </c>
      <c r="K73" s="99">
        <v>15</v>
      </c>
      <c r="M73" s="100">
        <f t="shared" si="8"/>
        <v>0.66228070175438591</v>
      </c>
      <c r="N73" s="89">
        <f t="shared" si="9"/>
        <v>20.235501392346979</v>
      </c>
      <c r="O73" s="100"/>
      <c r="V73" s="109">
        <f t="shared" si="10"/>
        <v>233.70393258118554</v>
      </c>
      <c r="W73" s="109">
        <f t="shared" si="11"/>
        <v>12.644163778860436</v>
      </c>
      <c r="X73" s="109">
        <f t="shared" si="12"/>
        <v>-37.350510045543466</v>
      </c>
      <c r="Y73" s="109">
        <f t="shared" si="13"/>
        <v>-55.461619548285597</v>
      </c>
      <c r="Z73" s="109">
        <f t="shared" si="14"/>
        <v>-91.018981785236761</v>
      </c>
      <c r="AA73" s="109">
        <f t="shared" si="15"/>
        <v>-109.9255562292407</v>
      </c>
    </row>
    <row r="74" spans="1:27" ht="19.5" thickBot="1" x14ac:dyDescent="0.35">
      <c r="A74" s="93">
        <v>262</v>
      </c>
      <c r="B74" s="94" t="s">
        <v>475</v>
      </c>
      <c r="C74" s="93">
        <v>5006</v>
      </c>
      <c r="D74" s="94" t="s">
        <v>118</v>
      </c>
      <c r="E74" s="93">
        <v>4026</v>
      </c>
      <c r="F74" s="94" t="s">
        <v>129</v>
      </c>
      <c r="G74" s="95">
        <v>4.2868855299321398</v>
      </c>
      <c r="H74" s="96">
        <v>21.4608016373734</v>
      </c>
      <c r="I74" s="97">
        <v>13.512140596139719</v>
      </c>
      <c r="J74" s="98">
        <v>0.7041916558103164</v>
      </c>
      <c r="K74" s="99">
        <v>58</v>
      </c>
      <c r="M74" s="100">
        <f t="shared" si="8"/>
        <v>0.62961956521739126</v>
      </c>
      <c r="N74" s="89">
        <f t="shared" si="9"/>
        <v>13.512140596139719</v>
      </c>
      <c r="O74" s="100"/>
      <c r="V74" s="109">
        <f t="shared" si="10"/>
        <v>238.05672478216556</v>
      </c>
      <c r="W74" s="109">
        <f t="shared" si="11"/>
        <v>59.945519440276939</v>
      </c>
      <c r="X74" s="109">
        <f t="shared" si="12"/>
        <v>19.664053193463939</v>
      </c>
      <c r="Y74" s="109">
        <f t="shared" si="13"/>
        <v>5.0716578377224639</v>
      </c>
      <c r="Z74" s="109">
        <f t="shared" si="14"/>
        <v>-23.577447701081994</v>
      </c>
      <c r="AA74" s="109">
        <f t="shared" si="15"/>
        <v>-38.810761213315565</v>
      </c>
    </row>
    <row r="75" spans="1:27" ht="19.5" thickBot="1" x14ac:dyDescent="0.35">
      <c r="A75" s="93">
        <v>262</v>
      </c>
      <c r="B75" s="94" t="s">
        <v>475</v>
      </c>
      <c r="C75" s="93">
        <v>5006</v>
      </c>
      <c r="D75" s="94" t="s">
        <v>118</v>
      </c>
      <c r="E75" s="93">
        <v>4045</v>
      </c>
      <c r="F75" s="94" t="s">
        <v>508</v>
      </c>
      <c r="G75" s="95">
        <v>5.9599043153562459</v>
      </c>
      <c r="H75" s="96">
        <v>34.228737443716184</v>
      </c>
      <c r="I75" s="97">
        <v>22.382909681332055</v>
      </c>
      <c r="J75" s="98">
        <v>0.50999240987222683</v>
      </c>
      <c r="K75" s="99">
        <v>8</v>
      </c>
      <c r="M75" s="100">
        <f t="shared" si="8"/>
        <v>0.65392156862745099</v>
      </c>
      <c r="N75" s="89">
        <f t="shared" si="9"/>
        <v>22.382909681332055</v>
      </c>
      <c r="O75" s="100"/>
      <c r="V75" s="109">
        <f t="shared" si="10"/>
        <v>230.78269759845759</v>
      </c>
      <c r="W75" s="109">
        <f t="shared" si="11"/>
        <v>-7.636485710057161</v>
      </c>
      <c r="X75" s="109">
        <f t="shared" si="12"/>
        <v>-61.55714873965038</v>
      </c>
      <c r="Y75" s="109">
        <f t="shared" si="13"/>
        <v>-81.090490151565589</v>
      </c>
      <c r="Z75" s="109">
        <f t="shared" si="14"/>
        <v>-119.44010623534825</v>
      </c>
      <c r="AA75" s="109">
        <f t="shared" si="15"/>
        <v>-139.83137897811446</v>
      </c>
    </row>
    <row r="76" spans="1:27" ht="19.5" thickBot="1" x14ac:dyDescent="0.35">
      <c r="A76" s="93">
        <v>262</v>
      </c>
      <c r="B76" s="94" t="s">
        <v>475</v>
      </c>
      <c r="C76" s="93">
        <v>5006</v>
      </c>
      <c r="D76" s="94" t="s">
        <v>118</v>
      </c>
      <c r="E76" s="93">
        <v>4043</v>
      </c>
      <c r="F76" s="94" t="s">
        <v>131</v>
      </c>
      <c r="G76" s="95">
        <v>8.4737407849749893</v>
      </c>
      <c r="H76" s="96">
        <v>19.943966223236178</v>
      </c>
      <c r="I76" s="97">
        <v>13.80146064974835</v>
      </c>
      <c r="J76" s="98">
        <v>0.69785784915770566</v>
      </c>
      <c r="K76" s="99">
        <v>57</v>
      </c>
      <c r="M76" s="100">
        <f t="shared" si="8"/>
        <v>0.69201183431952662</v>
      </c>
      <c r="N76" s="89">
        <f t="shared" si="9"/>
        <v>13.80146064974835</v>
      </c>
      <c r="O76" s="100"/>
      <c r="V76" s="109">
        <f t="shared" si="10"/>
        <v>424.28192282453386</v>
      </c>
      <c r="W76" s="109">
        <f t="shared" si="11"/>
        <v>103.95811097434981</v>
      </c>
      <c r="X76" s="109">
        <f t="shared" si="12"/>
        <v>31.513972547877174</v>
      </c>
      <c r="Y76" s="109">
        <f t="shared" si="13"/>
        <v>5.2703025025051176</v>
      </c>
      <c r="Z76" s="109">
        <f t="shared" si="14"/>
        <v>-46.253635447791829</v>
      </c>
      <c r="AA76" s="109">
        <f t="shared" si="15"/>
        <v>-73.64996372473027</v>
      </c>
    </row>
    <row r="77" spans="1:27" ht="19.5" thickBot="1" x14ac:dyDescent="0.35">
      <c r="A77" s="93">
        <v>262</v>
      </c>
      <c r="B77" s="94" t="s">
        <v>475</v>
      </c>
      <c r="C77" s="93">
        <v>5006</v>
      </c>
      <c r="D77" s="94" t="s">
        <v>118</v>
      </c>
      <c r="E77" s="93">
        <v>4048</v>
      </c>
      <c r="F77" s="94" t="s">
        <v>509</v>
      </c>
      <c r="G77" s="95">
        <v>2.7902579681527038</v>
      </c>
      <c r="H77" s="96">
        <v>17.202710483353087</v>
      </c>
      <c r="I77" s="97">
        <v>11.513272380785789</v>
      </c>
      <c r="J77" s="98">
        <v>0.74795096195653532</v>
      </c>
      <c r="K77" s="99">
        <v>77</v>
      </c>
      <c r="M77" s="100">
        <f t="shared" si="8"/>
        <v>0.66927083333333326</v>
      </c>
      <c r="N77" s="89">
        <f t="shared" si="9"/>
        <v>11.513272380785789</v>
      </c>
      <c r="O77" s="100"/>
      <c r="V77" s="109">
        <f t="shared" si="10"/>
        <v>154.82514336427181</v>
      </c>
      <c r="W77" s="109">
        <f t="shared" si="11"/>
        <v>45.764004393659029</v>
      </c>
      <c r="X77" s="109">
        <f t="shared" si="12"/>
        <v>21.09883759603402</v>
      </c>
      <c r="Y77" s="109">
        <f t="shared" si="13"/>
        <v>12.163615049244809</v>
      </c>
      <c r="Z77" s="109">
        <f t="shared" si="14"/>
        <v>-5.3788190416016768</v>
      </c>
      <c r="AA77" s="109">
        <f t="shared" si="15"/>
        <v>-14.706488902414726</v>
      </c>
    </row>
    <row r="78" spans="1:27" ht="19.5" thickBot="1" x14ac:dyDescent="0.35">
      <c r="A78" s="93">
        <v>262</v>
      </c>
      <c r="B78" s="94" t="s">
        <v>475</v>
      </c>
      <c r="C78" s="93">
        <v>5006</v>
      </c>
      <c r="D78" s="94" t="s">
        <v>118</v>
      </c>
      <c r="E78" s="93">
        <v>4010</v>
      </c>
      <c r="F78" s="94" t="s">
        <v>133</v>
      </c>
      <c r="G78" s="95">
        <v>2.4499054331821712</v>
      </c>
      <c r="H78" s="96">
        <v>62.043211113895069</v>
      </c>
      <c r="I78" s="97">
        <v>40.899537852712406</v>
      </c>
      <c r="J78" s="98">
        <v>0.10462561544167583</v>
      </c>
      <c r="K78" s="99">
        <v>2</v>
      </c>
      <c r="M78" s="100">
        <f t="shared" si="8"/>
        <v>0.65921052631578947</v>
      </c>
      <c r="N78" s="89">
        <f t="shared" si="9"/>
        <v>40.899537852712406</v>
      </c>
      <c r="O78" s="100"/>
      <c r="V78" s="109">
        <f t="shared" si="10"/>
        <v>19.305858582734082</v>
      </c>
      <c r="W78" s="109">
        <f t="shared" si="11"/>
        <v>-77.913501488178255</v>
      </c>
      <c r="X78" s="109">
        <f t="shared" si="12"/>
        <v>-99.900542470333747</v>
      </c>
      <c r="Y78" s="109">
        <f t="shared" si="13"/>
        <v>-107.86558507202621</v>
      </c>
      <c r="Z78" s="109">
        <f t="shared" si="14"/>
        <v>-123.50327446804289</v>
      </c>
      <c r="AA78" s="109">
        <f t="shared" si="15"/>
        <v>-131.81815274072747</v>
      </c>
    </row>
    <row r="79" spans="1:27" ht="19.5" thickBot="1" x14ac:dyDescent="0.35">
      <c r="A79" s="93">
        <v>262</v>
      </c>
      <c r="B79" s="94" t="s">
        <v>475</v>
      </c>
      <c r="C79" s="93">
        <v>5006</v>
      </c>
      <c r="D79" s="94" t="s">
        <v>118</v>
      </c>
      <c r="E79" s="93">
        <v>4054</v>
      </c>
      <c r="F79" s="94" t="s">
        <v>510</v>
      </c>
      <c r="G79" s="95">
        <v>2.6774806508153159</v>
      </c>
      <c r="H79" s="96">
        <v>16.059873294287346</v>
      </c>
      <c r="I79" s="97">
        <v>10.784391659826678</v>
      </c>
      <c r="J79" s="98">
        <v>0.76390764902951436</v>
      </c>
      <c r="K79" s="99">
        <v>92</v>
      </c>
      <c r="M79" s="100">
        <f t="shared" si="8"/>
        <v>0.67151162790697683</v>
      </c>
      <c r="N79" s="89">
        <f t="shared" si="9"/>
        <v>10.784391659826678</v>
      </c>
      <c r="O79" s="100"/>
      <c r="V79" s="109">
        <f t="shared" si="10"/>
        <v>151.23056338484295</v>
      </c>
      <c r="W79" s="109">
        <f t="shared" si="11"/>
        <v>46.926704882696264</v>
      </c>
      <c r="X79" s="109">
        <f t="shared" si="12"/>
        <v>23.337440256690957</v>
      </c>
      <c r="Y79" s="109">
        <f t="shared" si="13"/>
        <v>14.791974869091986</v>
      </c>
      <c r="Z79" s="109">
        <f t="shared" si="14"/>
        <v>-1.9852528443277548</v>
      </c>
      <c r="AA79" s="109">
        <f t="shared" si="15"/>
        <v>-10.906046873254411</v>
      </c>
    </row>
    <row r="80" spans="1:27" ht="19.5" thickBot="1" x14ac:dyDescent="0.35">
      <c r="A80" s="93">
        <v>262</v>
      </c>
      <c r="B80" s="94" t="s">
        <v>475</v>
      </c>
      <c r="C80" s="93">
        <v>5006</v>
      </c>
      <c r="D80" s="94" t="s">
        <v>118</v>
      </c>
      <c r="E80" s="93">
        <v>4006</v>
      </c>
      <c r="F80" s="94" t="s">
        <v>135</v>
      </c>
      <c r="G80" s="95">
        <v>5.5613445738930185</v>
      </c>
      <c r="H80" s="96">
        <v>22.476578881084915</v>
      </c>
      <c r="I80" s="97">
        <v>14.672710693572231</v>
      </c>
      <c r="J80" s="98">
        <v>0.67878440694438524</v>
      </c>
      <c r="K80" s="99">
        <v>45</v>
      </c>
      <c r="M80" s="100">
        <f t="shared" si="8"/>
        <v>0.65279999999999994</v>
      </c>
      <c r="N80" s="89">
        <f t="shared" si="9"/>
        <v>14.672710693572231</v>
      </c>
      <c r="O80" s="100"/>
      <c r="V80" s="109">
        <f t="shared" si="10"/>
        <v>287.1160187790465</v>
      </c>
      <c r="W80" s="109">
        <f t="shared" si="11"/>
        <v>64.258531603205711</v>
      </c>
      <c r="X80" s="109">
        <f t="shared" si="12"/>
        <v>13.857287446266884</v>
      </c>
      <c r="Y80" s="109">
        <f t="shared" si="13"/>
        <v>-4.4011065419980238</v>
      </c>
      <c r="Z80" s="109">
        <f t="shared" si="14"/>
        <v>-40.247630953294362</v>
      </c>
      <c r="AA80" s="109">
        <f t="shared" si="15"/>
        <v>-59.307958820828844</v>
      </c>
    </row>
    <row r="81" spans="1:27" ht="19.5" thickBot="1" x14ac:dyDescent="0.35">
      <c r="A81" s="93">
        <v>262</v>
      </c>
      <c r="B81" s="94" t="s">
        <v>475</v>
      </c>
      <c r="C81" s="93">
        <v>5006</v>
      </c>
      <c r="D81" s="94" t="s">
        <v>118</v>
      </c>
      <c r="E81" s="93">
        <v>4020</v>
      </c>
      <c r="F81" s="94" t="s">
        <v>136</v>
      </c>
      <c r="G81" s="95">
        <v>4.68169107143878</v>
      </c>
      <c r="H81" s="96">
        <v>20.078215022229536</v>
      </c>
      <c r="I81" s="97">
        <v>12.628983650950227</v>
      </c>
      <c r="J81" s="98">
        <v>0.72352576440379546</v>
      </c>
      <c r="K81" s="99">
        <v>64</v>
      </c>
      <c r="M81" s="100">
        <f t="shared" si="8"/>
        <v>0.62898936170212771</v>
      </c>
      <c r="N81" s="89">
        <f t="shared" si="9"/>
        <v>12.628983650950227</v>
      </c>
      <c r="O81" s="100"/>
      <c r="V81" s="109">
        <f t="shared" si="10"/>
        <v>267.38642889270506</v>
      </c>
      <c r="W81" s="109">
        <f t="shared" si="11"/>
        <v>72.676981857659257</v>
      </c>
      <c r="X81" s="109">
        <f t="shared" si="12"/>
        <v>28.641672548384467</v>
      </c>
      <c r="Y81" s="109">
        <f t="shared" si="13"/>
        <v>12.689407079295675</v>
      </c>
      <c r="Z81" s="109">
        <f t="shared" si="14"/>
        <v>-18.629518009115795</v>
      </c>
      <c r="AA81" s="109">
        <f t="shared" si="15"/>
        <v>-35.282429008089998</v>
      </c>
    </row>
    <row r="82" spans="1:27" ht="19.5" thickBot="1" x14ac:dyDescent="0.35">
      <c r="A82" s="93">
        <v>262</v>
      </c>
      <c r="B82" s="94" t="s">
        <v>475</v>
      </c>
      <c r="C82" s="93">
        <v>5006</v>
      </c>
      <c r="D82" s="94" t="s">
        <v>118</v>
      </c>
      <c r="E82" s="93">
        <v>4012</v>
      </c>
      <c r="F82" s="94" t="s">
        <v>511</v>
      </c>
      <c r="G82" s="95">
        <v>2.8572871572871579</v>
      </c>
      <c r="H82" s="96">
        <v>49.347507701631223</v>
      </c>
      <c r="I82" s="97">
        <v>31.953386192616527</v>
      </c>
      <c r="J82" s="98">
        <v>0.30047513984632762</v>
      </c>
      <c r="K82" s="99">
        <v>3</v>
      </c>
      <c r="M82" s="100">
        <f t="shared" si="8"/>
        <v>0.64751773049645389</v>
      </c>
      <c r="N82" s="89">
        <f t="shared" si="9"/>
        <v>31.953386192616527</v>
      </c>
      <c r="O82" s="100"/>
      <c r="V82" s="109">
        <f t="shared" si="10"/>
        <v>65.831943707421516</v>
      </c>
      <c r="W82" s="109">
        <f t="shared" si="11"/>
        <v>-49.601006425075674</v>
      </c>
      <c r="X82" s="109">
        <f t="shared" si="12"/>
        <v>-75.707216169750751</v>
      </c>
      <c r="Y82" s="109">
        <f t="shared" si="13"/>
        <v>-85.164472057608322</v>
      </c>
      <c r="Z82" s="109">
        <f t="shared" si="14"/>
        <v>-103.73180904605611</v>
      </c>
      <c r="AA82" s="109">
        <f t="shared" si="15"/>
        <v>-113.60444067321856</v>
      </c>
    </row>
    <row r="83" spans="1:27" ht="19.5" thickBot="1" x14ac:dyDescent="0.35">
      <c r="A83" s="93">
        <v>262</v>
      </c>
      <c r="B83" s="94" t="s">
        <v>475</v>
      </c>
      <c r="C83" s="93">
        <v>5006</v>
      </c>
      <c r="D83" s="94" t="s">
        <v>118</v>
      </c>
      <c r="E83" s="93">
        <v>4023</v>
      </c>
      <c r="F83" s="94" t="s">
        <v>138</v>
      </c>
      <c r="G83" s="95">
        <v>3.2583336914296166</v>
      </c>
      <c r="H83" s="96">
        <v>15.038361518614414</v>
      </c>
      <c r="I83" s="97">
        <v>9.8439886879501515</v>
      </c>
      <c r="J83" s="98">
        <v>0.78449499002131307</v>
      </c>
      <c r="K83" s="99">
        <v>111</v>
      </c>
      <c r="M83" s="100">
        <f t="shared" si="8"/>
        <v>0.65459183673469401</v>
      </c>
      <c r="N83" s="89">
        <f t="shared" si="9"/>
        <v>9.8439886879501515</v>
      </c>
      <c r="O83" s="100"/>
      <c r="V83" s="109">
        <f t="shared" si="10"/>
        <v>193.88359157972207</v>
      </c>
      <c r="W83" s="109">
        <f t="shared" si="11"/>
        <v>63.671131240524616</v>
      </c>
      <c r="X83" s="109">
        <f t="shared" si="12"/>
        <v>34.222401072202679</v>
      </c>
      <c r="Y83" s="109">
        <f t="shared" si="13"/>
        <v>23.554281130697209</v>
      </c>
      <c r="Z83" s="109">
        <f t="shared" si="14"/>
        <v>2.6096667165488547</v>
      </c>
      <c r="AA83" s="109">
        <f t="shared" si="15"/>
        <v>-8.5270117857316201</v>
      </c>
    </row>
    <row r="84" spans="1:27" ht="19.5" thickBot="1" x14ac:dyDescent="0.35">
      <c r="A84" s="93">
        <v>264</v>
      </c>
      <c r="B84" s="94" t="s">
        <v>512</v>
      </c>
      <c r="C84" s="93">
        <v>5130</v>
      </c>
      <c r="D84" s="94" t="s">
        <v>140</v>
      </c>
      <c r="E84" s="93">
        <v>4132</v>
      </c>
      <c r="F84" s="94" t="s">
        <v>141</v>
      </c>
      <c r="G84" s="95">
        <v>3.7189131555400916</v>
      </c>
      <c r="H84" s="96">
        <v>15.864850167879634</v>
      </c>
      <c r="I84" s="97">
        <v>11.938971990743317</v>
      </c>
      <c r="J84" s="98">
        <v>0.73863152838139146</v>
      </c>
      <c r="K84" s="99">
        <v>70</v>
      </c>
      <c r="M84" s="100">
        <f t="shared" si="8"/>
        <v>0.75254237288135584</v>
      </c>
      <c r="N84" s="89">
        <f t="shared" si="9"/>
        <v>11.938971990743317</v>
      </c>
      <c r="O84" s="100"/>
      <c r="V84" s="109">
        <f t="shared" si="10"/>
        <v>181.23364599370035</v>
      </c>
      <c r="W84" s="109">
        <f t="shared" si="11"/>
        <v>51.959210755551048</v>
      </c>
      <c r="X84" s="109">
        <f t="shared" si="12"/>
        <v>22.722623480619809</v>
      </c>
      <c r="Y84" s="109">
        <f t="shared" si="13"/>
        <v>12.131354589006627</v>
      </c>
      <c r="Z84" s="109">
        <f t="shared" si="14"/>
        <v>-8.6623789186519211</v>
      </c>
      <c r="AA84" s="109">
        <f t="shared" si="15"/>
        <v>-19.718830966795597</v>
      </c>
    </row>
    <row r="85" spans="1:27" ht="19.5" thickBot="1" x14ac:dyDescent="0.35">
      <c r="A85" s="93">
        <v>264</v>
      </c>
      <c r="B85" s="94" t="s">
        <v>512</v>
      </c>
      <c r="C85" s="93">
        <v>5130</v>
      </c>
      <c r="D85" s="94" t="s">
        <v>140</v>
      </c>
      <c r="E85" s="93">
        <v>4130</v>
      </c>
      <c r="F85" s="94" t="s">
        <v>142</v>
      </c>
      <c r="G85" s="95">
        <v>8.0608712013089097</v>
      </c>
      <c r="H85" s="96">
        <v>15.382952649071617</v>
      </c>
      <c r="I85" s="97">
        <v>10.923136941538354</v>
      </c>
      <c r="J85" s="98">
        <v>0.76087023154889799</v>
      </c>
      <c r="K85" s="99">
        <v>89</v>
      </c>
      <c r="M85" s="100">
        <f t="shared" si="8"/>
        <v>0.71008064516129032</v>
      </c>
      <c r="N85" s="89">
        <f t="shared" si="9"/>
        <v>10.923136941538354</v>
      </c>
      <c r="O85" s="100"/>
      <c r="V85" s="109">
        <f t="shared" si="10"/>
        <v>428.8553255049697</v>
      </c>
      <c r="W85" s="109">
        <f t="shared" si="11"/>
        <v>131.89264298009593</v>
      </c>
      <c r="X85" s="109">
        <f t="shared" si="12"/>
        <v>64.731836057660942</v>
      </c>
      <c r="Y85" s="109">
        <f t="shared" si="13"/>
        <v>40.402109800481092</v>
      </c>
      <c r="Z85" s="109">
        <f t="shared" si="14"/>
        <v>-7.3642012320608163</v>
      </c>
      <c r="AA85" s="109">
        <f t="shared" si="15"/>
        <v>-32.762522666424758</v>
      </c>
    </row>
    <row r="86" spans="1:27" ht="19.5" thickBot="1" x14ac:dyDescent="0.35">
      <c r="A86" s="93">
        <v>264</v>
      </c>
      <c r="B86" s="94" t="s">
        <v>512</v>
      </c>
      <c r="C86" s="93">
        <v>5130</v>
      </c>
      <c r="D86" s="94" t="s">
        <v>140</v>
      </c>
      <c r="E86" s="93">
        <v>4134</v>
      </c>
      <c r="F86" s="94" t="s">
        <v>513</v>
      </c>
      <c r="G86" s="95">
        <v>1.0089105472865201</v>
      </c>
      <c r="H86" s="96">
        <v>0</v>
      </c>
      <c r="I86" s="97">
        <v>0</v>
      </c>
      <c r="J86" s="98">
        <v>1</v>
      </c>
      <c r="K86" s="99">
        <v>287</v>
      </c>
      <c r="M86" s="100">
        <f t="shared" si="8"/>
        <v>0.67293362991813899</v>
      </c>
      <c r="N86" s="89">
        <f t="shared" si="9"/>
        <v>0</v>
      </c>
      <c r="O86" s="100"/>
      <c r="V86" s="109">
        <f t="shared" si="10"/>
        <v>74.439995323720751</v>
      </c>
      <c r="W86" s="109">
        <f t="shared" si="11"/>
        <v>35.219958209251487</v>
      </c>
      <c r="X86" s="109">
        <f t="shared" si="12"/>
        <v>26.34999071791535</v>
      </c>
      <c r="Y86" s="109">
        <f t="shared" si="13"/>
        <v>23.136749381736532</v>
      </c>
      <c r="Z86" s="109">
        <f t="shared" si="14"/>
        <v>16.828224433115558</v>
      </c>
      <c r="AA86" s="109">
        <f t="shared" si="15"/>
        <v>13.473853099884025</v>
      </c>
    </row>
    <row r="87" spans="1:27" ht="19.5" thickBot="1" x14ac:dyDescent="0.35">
      <c r="A87" s="93">
        <v>264</v>
      </c>
      <c r="B87" s="94" t="s">
        <v>512</v>
      </c>
      <c r="C87" s="93">
        <v>5130</v>
      </c>
      <c r="D87" s="94" t="s">
        <v>140</v>
      </c>
      <c r="E87" s="93">
        <v>4135</v>
      </c>
      <c r="F87" s="94" t="s">
        <v>514</v>
      </c>
      <c r="G87" s="95">
        <v>6.5973797197457635</v>
      </c>
      <c r="H87" s="96">
        <v>15.30910820514241</v>
      </c>
      <c r="I87" s="97">
        <v>10.288175439841991</v>
      </c>
      <c r="J87" s="98">
        <v>0.77477083516566736</v>
      </c>
      <c r="K87" s="99">
        <v>102</v>
      </c>
      <c r="M87" s="100">
        <f t="shared" si="8"/>
        <v>0.67202970297029707</v>
      </c>
      <c r="N87" s="89">
        <f t="shared" si="9"/>
        <v>10.288175439841991</v>
      </c>
      <c r="O87" s="100"/>
      <c r="V87" s="109">
        <f t="shared" si="10"/>
        <v>377.64364791903978</v>
      </c>
      <c r="W87" s="109">
        <f t="shared" si="11"/>
        <v>120.83444485742528</v>
      </c>
      <c r="X87" s="109">
        <f t="shared" si="12"/>
        <v>62.754711888684909</v>
      </c>
      <c r="Y87" s="109">
        <f t="shared" si="13"/>
        <v>41.71470255926269</v>
      </c>
      <c r="Z87" s="109">
        <f t="shared" si="14"/>
        <v>0.40706024823656478</v>
      </c>
      <c r="AA87" s="109">
        <f t="shared" si="15"/>
        <v>-21.557055347720162</v>
      </c>
    </row>
    <row r="88" spans="1:27" ht="19.5" thickBot="1" x14ac:dyDescent="0.35">
      <c r="A88" s="93">
        <v>264</v>
      </c>
      <c r="B88" s="94" t="s">
        <v>512</v>
      </c>
      <c r="C88" s="93">
        <v>5130</v>
      </c>
      <c r="D88" s="94" t="s">
        <v>140</v>
      </c>
      <c r="E88" s="93">
        <v>4133</v>
      </c>
      <c r="F88" s="94" t="s">
        <v>515</v>
      </c>
      <c r="G88" s="95">
        <v>1.6302270011947426</v>
      </c>
      <c r="H88" s="96">
        <v>-0.6134115060461709</v>
      </c>
      <c r="I88" s="97">
        <v>-1.6868816416269701</v>
      </c>
      <c r="J88" s="98">
        <v>1.0369292830919925</v>
      </c>
      <c r="K88" s="99">
        <v>291</v>
      </c>
      <c r="M88" s="100">
        <f t="shared" si="8"/>
        <v>2.75</v>
      </c>
      <c r="N88" s="89">
        <f t="shared" si="9"/>
        <v>-1.6868816416269701</v>
      </c>
      <c r="O88" s="100"/>
      <c r="V88" s="109">
        <f t="shared" si="10"/>
        <v>30.520415033009709</v>
      </c>
      <c r="W88" s="109">
        <f t="shared" si="11"/>
        <v>15.012873284798813</v>
      </c>
      <c r="X88" s="109">
        <f t="shared" si="12"/>
        <v>11.505701917884876</v>
      </c>
      <c r="Y88" s="109">
        <f t="shared" si="13"/>
        <v>10.235191285209147</v>
      </c>
      <c r="Z88" s="109">
        <f t="shared" si="14"/>
        <v>7.7408103205802803</v>
      </c>
      <c r="AA88" s="109">
        <f t="shared" si="15"/>
        <v>6.414497106310038</v>
      </c>
    </row>
    <row r="89" spans="1:27" ht="19.5" thickBot="1" x14ac:dyDescent="0.35">
      <c r="A89" s="93">
        <v>264</v>
      </c>
      <c r="B89" s="94" t="s">
        <v>512</v>
      </c>
      <c r="C89" s="93">
        <v>5130</v>
      </c>
      <c r="D89" s="94" t="s">
        <v>140</v>
      </c>
      <c r="E89" s="93">
        <v>4162</v>
      </c>
      <c r="F89" s="94" t="s">
        <v>516</v>
      </c>
      <c r="G89" s="95">
        <v>4.5991464216095785</v>
      </c>
      <c r="H89" s="96">
        <v>16.307373830849247</v>
      </c>
      <c r="I89" s="97">
        <v>10.447590834297417</v>
      </c>
      <c r="J89" s="98">
        <v>0.77128090671675265</v>
      </c>
      <c r="K89" s="99">
        <v>97</v>
      </c>
      <c r="M89" s="100">
        <f t="shared" si="8"/>
        <v>0.64066666666666661</v>
      </c>
      <c r="N89" s="89">
        <f t="shared" si="9"/>
        <v>10.447590834297417</v>
      </c>
      <c r="O89" s="100"/>
      <c r="V89" s="109">
        <f t="shared" si="10"/>
        <v>274.90560569764938</v>
      </c>
      <c r="W89" s="109">
        <f t="shared" si="11"/>
        <v>87.115512052725776</v>
      </c>
      <c r="X89" s="109">
        <f t="shared" si="12"/>
        <v>44.645077336820705</v>
      </c>
      <c r="Y89" s="109">
        <f t="shared" si="13"/>
        <v>29.259704557503667</v>
      </c>
      <c r="Z89" s="109">
        <f t="shared" si="14"/>
        <v>-0.94624571748503428</v>
      </c>
      <c r="AA89" s="109">
        <f t="shared" si="15"/>
        <v>-17.007365316859527</v>
      </c>
    </row>
    <row r="90" spans="1:27" ht="19.5" thickBot="1" x14ac:dyDescent="0.35">
      <c r="A90" s="93">
        <v>264</v>
      </c>
      <c r="B90" s="94" t="s">
        <v>512</v>
      </c>
      <c r="C90" s="93">
        <v>5130</v>
      </c>
      <c r="D90" s="94" t="s">
        <v>140</v>
      </c>
      <c r="E90" s="93">
        <v>4147</v>
      </c>
      <c r="F90" s="94" t="s">
        <v>517</v>
      </c>
      <c r="G90" s="95">
        <v>5.8587699797465023</v>
      </c>
      <c r="H90" s="96">
        <v>19.458009171565489</v>
      </c>
      <c r="I90" s="97">
        <v>12.528226957832517</v>
      </c>
      <c r="J90" s="98">
        <v>0.72573153412215474</v>
      </c>
      <c r="K90" s="99">
        <v>65</v>
      </c>
      <c r="M90" s="100">
        <f t="shared" si="8"/>
        <v>0.64385964912280702</v>
      </c>
      <c r="N90" s="89">
        <f t="shared" si="9"/>
        <v>12.528226957832517</v>
      </c>
      <c r="O90" s="100"/>
      <c r="V90" s="109">
        <f t="shared" si="10"/>
        <v>327.88167189907927</v>
      </c>
      <c r="W90" s="109">
        <f t="shared" si="11"/>
        <v>89.845580841266411</v>
      </c>
      <c r="X90" s="109">
        <f t="shared" si="12"/>
        <v>36.011557602451326</v>
      </c>
      <c r="Y90" s="109">
        <f t="shared" si="13"/>
        <v>16.509602388665716</v>
      </c>
      <c r="Z90" s="109">
        <f t="shared" si="14"/>
        <v>-21.778393482618863</v>
      </c>
      <c r="AA90" s="109">
        <f t="shared" si="15"/>
        <v>-42.136901502088499</v>
      </c>
    </row>
    <row r="91" spans="1:27" ht="19.5" thickBot="1" x14ac:dyDescent="0.35">
      <c r="A91" s="93">
        <v>264</v>
      </c>
      <c r="B91" s="94" t="s">
        <v>512</v>
      </c>
      <c r="C91" s="93">
        <v>5130</v>
      </c>
      <c r="D91" s="94" t="s">
        <v>140</v>
      </c>
      <c r="E91" s="93">
        <v>4141</v>
      </c>
      <c r="F91" s="94" t="s">
        <v>518</v>
      </c>
      <c r="G91" s="95">
        <v>3.2458373859052978</v>
      </c>
      <c r="H91" s="96">
        <v>39.127037155799592</v>
      </c>
      <c r="I91" s="97">
        <v>27.358117318385855</v>
      </c>
      <c r="J91" s="98">
        <v>0.4010749572565247</v>
      </c>
      <c r="K91" s="99">
        <v>4</v>
      </c>
      <c r="M91" s="100">
        <f t="shared" si="8"/>
        <v>0.69921259842519679</v>
      </c>
      <c r="N91" s="89">
        <f t="shared" si="9"/>
        <v>27.358117318385855</v>
      </c>
      <c r="O91" s="100"/>
      <c r="V91" s="109">
        <f t="shared" si="10"/>
        <v>92.441922096641889</v>
      </c>
      <c r="W91" s="109">
        <f t="shared" si="11"/>
        <v>-28.993415413170787</v>
      </c>
      <c r="X91" s="109">
        <f t="shared" si="12"/>
        <v>-56.457119561836436</v>
      </c>
      <c r="Y91" s="109">
        <f t="shared" si="13"/>
        <v>-66.406142430440525</v>
      </c>
      <c r="Z91" s="109">
        <f t="shared" si="14"/>
        <v>-85.938960670488441</v>
      </c>
      <c r="AA91" s="109">
        <f t="shared" si="15"/>
        <v>-96.324958363334417</v>
      </c>
    </row>
    <row r="92" spans="1:27" ht="19.5" thickBot="1" x14ac:dyDescent="0.35">
      <c r="A92" s="93">
        <v>264</v>
      </c>
      <c r="B92" s="94" t="s">
        <v>512</v>
      </c>
      <c r="C92" s="93">
        <v>5130</v>
      </c>
      <c r="D92" s="94" t="s">
        <v>140</v>
      </c>
      <c r="E92" s="93">
        <v>4139</v>
      </c>
      <c r="F92" s="94" t="s">
        <v>519</v>
      </c>
      <c r="G92" s="95">
        <v>5.9735728475228482</v>
      </c>
      <c r="H92" s="96">
        <v>10.379048114514998</v>
      </c>
      <c r="I92" s="97">
        <v>6.8049726750812036</v>
      </c>
      <c r="J92" s="98">
        <v>0.85102525503272974</v>
      </c>
      <c r="K92" s="99">
        <v>185</v>
      </c>
      <c r="M92" s="100">
        <f t="shared" si="8"/>
        <v>0.65564516129032258</v>
      </c>
      <c r="N92" s="89">
        <f t="shared" si="9"/>
        <v>6.8049726750812036</v>
      </c>
      <c r="O92" s="100"/>
      <c r="V92" s="109">
        <f t="shared" si="10"/>
        <v>384.97600369913158</v>
      </c>
      <c r="W92" s="109">
        <f t="shared" si="11"/>
        <v>146.63823199697944</v>
      </c>
      <c r="X92" s="109">
        <f t="shared" si="12"/>
        <v>92.735980941340927</v>
      </c>
      <c r="Y92" s="109">
        <f t="shared" si="13"/>
        <v>73.20930946545981</v>
      </c>
      <c r="Z92" s="109">
        <f t="shared" si="14"/>
        <v>34.872788401152711</v>
      </c>
      <c r="AA92" s="109">
        <f t="shared" si="15"/>
        <v>14.488478547222575</v>
      </c>
    </row>
    <row r="93" spans="1:27" ht="19.5" thickBot="1" x14ac:dyDescent="0.35">
      <c r="A93" s="93">
        <v>264</v>
      </c>
      <c r="B93" s="94" t="s">
        <v>512</v>
      </c>
      <c r="C93" s="93">
        <v>5130</v>
      </c>
      <c r="D93" s="94" t="s">
        <v>140</v>
      </c>
      <c r="E93" s="93">
        <v>4143</v>
      </c>
      <c r="F93" s="94" t="s">
        <v>520</v>
      </c>
      <c r="G93" s="95">
        <v>5.3472902686824586</v>
      </c>
      <c r="H93" s="96">
        <v>7.1064030734510659</v>
      </c>
      <c r="I93" s="97">
        <v>5.7973288230785007</v>
      </c>
      <c r="J93" s="98">
        <v>0.87308463617023724</v>
      </c>
      <c r="K93" s="99">
        <v>209</v>
      </c>
      <c r="M93" s="100">
        <f t="shared" si="8"/>
        <v>0.81578947368421051</v>
      </c>
      <c r="N93" s="89">
        <f t="shared" si="9"/>
        <v>5.7973288230785007</v>
      </c>
      <c r="O93" s="100"/>
      <c r="V93" s="109">
        <f t="shared" si="10"/>
        <v>284.14362458401729</v>
      </c>
      <c r="W93" s="109">
        <f t="shared" si="11"/>
        <v>112.67556495766605</v>
      </c>
      <c r="X93" s="109">
        <f t="shared" si="12"/>
        <v>73.896506430790836</v>
      </c>
      <c r="Y93" s="109">
        <f t="shared" si="13"/>
        <v>59.848374466568423</v>
      </c>
      <c r="Z93" s="109">
        <f t="shared" si="14"/>
        <v>32.267815863644614</v>
      </c>
      <c r="AA93" s="109">
        <f t="shared" si="15"/>
        <v>17.60267054272715</v>
      </c>
    </row>
    <row r="94" spans="1:27" ht="19.5" thickBot="1" x14ac:dyDescent="0.35">
      <c r="A94" s="93">
        <v>264</v>
      </c>
      <c r="B94" s="94" t="s">
        <v>512</v>
      </c>
      <c r="C94" s="93">
        <v>5130</v>
      </c>
      <c r="D94" s="94" t="s">
        <v>140</v>
      </c>
      <c r="E94" s="93">
        <v>4159</v>
      </c>
      <c r="F94" s="94" t="s">
        <v>152</v>
      </c>
      <c r="G94" s="95">
        <v>1.8576732234626969</v>
      </c>
      <c r="H94" s="96">
        <v>5.921385882655958</v>
      </c>
      <c r="I94" s="97">
        <v>3.8489008237263729</v>
      </c>
      <c r="J94" s="98">
        <v>0.91573970300885732</v>
      </c>
      <c r="K94" s="99">
        <v>241</v>
      </c>
      <c r="M94" s="100">
        <f t="shared" si="8"/>
        <v>0.65</v>
      </c>
      <c r="N94" s="89">
        <f t="shared" si="9"/>
        <v>3.8489008237263729</v>
      </c>
      <c r="O94" s="100"/>
      <c r="V94" s="109">
        <f t="shared" si="10"/>
        <v>129.94330731543948</v>
      </c>
      <c r="W94" s="109">
        <f t="shared" si="11"/>
        <v>55.180855519803025</v>
      </c>
      <c r="X94" s="109">
        <f t="shared" si="12"/>
        <v>38.272648241354759</v>
      </c>
      <c r="Y94" s="109">
        <f t="shared" si="13"/>
        <v>32.14746789533239</v>
      </c>
      <c r="Z94" s="109">
        <f t="shared" si="14"/>
        <v>20.121961876653852</v>
      </c>
      <c r="AA94" s="109">
        <f t="shared" si="15"/>
        <v>13.727755150804835</v>
      </c>
    </row>
    <row r="95" spans="1:27" ht="19.5" thickBot="1" x14ac:dyDescent="0.35">
      <c r="A95" s="93">
        <v>264</v>
      </c>
      <c r="B95" s="94" t="s">
        <v>512</v>
      </c>
      <c r="C95" s="93">
        <v>5130</v>
      </c>
      <c r="D95" s="94" t="s">
        <v>140</v>
      </c>
      <c r="E95" s="93">
        <v>4157</v>
      </c>
      <c r="F95" s="94" t="s">
        <v>521</v>
      </c>
      <c r="G95" s="95">
        <v>3.3075077187919297</v>
      </c>
      <c r="H95" s="96">
        <v>21.466314227055776</v>
      </c>
      <c r="I95" s="97">
        <v>15.32876241284124</v>
      </c>
      <c r="J95" s="98">
        <v>0.66442209540692221</v>
      </c>
      <c r="K95" s="99">
        <v>37</v>
      </c>
      <c r="M95" s="100">
        <f t="shared" si="8"/>
        <v>0.71408450704225368</v>
      </c>
      <c r="N95" s="89">
        <f t="shared" si="9"/>
        <v>15.32876241284124</v>
      </c>
      <c r="O95" s="100"/>
      <c r="V95" s="109">
        <f t="shared" si="10"/>
        <v>152.79925261252475</v>
      </c>
      <c r="W95" s="109">
        <f t="shared" si="11"/>
        <v>31.633795076738341</v>
      </c>
      <c r="X95" s="109">
        <f t="shared" si="12"/>
        <v>4.2311267345710171</v>
      </c>
      <c r="Y95" s="109">
        <f t="shared" si="13"/>
        <v>-5.6957852552030293</v>
      </c>
      <c r="Z95" s="109">
        <f t="shared" si="14"/>
        <v>-25.185193425436161</v>
      </c>
      <c r="AA95" s="109">
        <f t="shared" si="15"/>
        <v>-35.548109099118207</v>
      </c>
    </row>
    <row r="96" spans="1:27" ht="19.5" thickBot="1" x14ac:dyDescent="0.35">
      <c r="A96" s="93">
        <v>264</v>
      </c>
      <c r="B96" s="94" t="s">
        <v>512</v>
      </c>
      <c r="C96" s="93">
        <v>5130</v>
      </c>
      <c r="D96" s="94" t="s">
        <v>140</v>
      </c>
      <c r="E96" s="93">
        <v>4148</v>
      </c>
      <c r="F96" s="94" t="s">
        <v>154</v>
      </c>
      <c r="G96" s="95">
        <v>3.0547893160973465</v>
      </c>
      <c r="H96" s="96">
        <v>21.932772792853687</v>
      </c>
      <c r="I96" s="97">
        <v>13.871660404435447</v>
      </c>
      <c r="J96" s="98">
        <v>0.69632103320698624</v>
      </c>
      <c r="K96" s="99">
        <v>55</v>
      </c>
      <c r="M96" s="100">
        <f t="shared" si="8"/>
        <v>0.6324626865671642</v>
      </c>
      <c r="N96" s="89">
        <f t="shared" si="9"/>
        <v>13.871660404435447</v>
      </c>
      <c r="O96" s="100"/>
      <c r="V96" s="109">
        <f t="shared" si="10"/>
        <v>166.98665913385753</v>
      </c>
      <c r="W96" s="109">
        <f t="shared" si="11"/>
        <v>40.637043429484144</v>
      </c>
      <c r="X96" s="109">
        <f t="shared" si="12"/>
        <v>12.061930647983367</v>
      </c>
      <c r="Y96" s="109">
        <f t="shared" si="13"/>
        <v>1.7102880218773344</v>
      </c>
      <c r="Z96" s="109">
        <f t="shared" si="14"/>
        <v>-18.612989607700666</v>
      </c>
      <c r="AA96" s="109">
        <f t="shared" si="15"/>
        <v>-29.419290673826168</v>
      </c>
    </row>
    <row r="97" spans="1:27" ht="19.5" thickBot="1" x14ac:dyDescent="0.35">
      <c r="A97" s="93">
        <v>264</v>
      </c>
      <c r="B97" s="94" t="s">
        <v>512</v>
      </c>
      <c r="C97" s="93">
        <v>5130</v>
      </c>
      <c r="D97" s="94" t="s">
        <v>140</v>
      </c>
      <c r="E97" s="93">
        <v>4144</v>
      </c>
      <c r="F97" s="94" t="s">
        <v>155</v>
      </c>
      <c r="G97" s="95">
        <v>2.7451908808211134</v>
      </c>
      <c r="H97" s="96">
        <v>31.327511904846691</v>
      </c>
      <c r="I97" s="97">
        <v>20.617874114120031</v>
      </c>
      <c r="J97" s="98">
        <v>0.5486326419552211</v>
      </c>
      <c r="K97" s="99">
        <v>14</v>
      </c>
      <c r="M97" s="100">
        <f t="shared" si="8"/>
        <v>0.6581395348837209</v>
      </c>
      <c r="N97" s="89">
        <f t="shared" si="9"/>
        <v>20.617874114120031</v>
      </c>
      <c r="O97" s="100"/>
      <c r="V97" s="109">
        <f t="shared" si="10"/>
        <v>113.62191862611624</v>
      </c>
      <c r="W97" s="109">
        <f t="shared" si="11"/>
        <v>4.507501155893789</v>
      </c>
      <c r="X97" s="109">
        <f t="shared" si="12"/>
        <v>-20.169715058159504</v>
      </c>
      <c r="Y97" s="109">
        <f t="shared" si="13"/>
        <v>-29.109302635934679</v>
      </c>
      <c r="Z97" s="109">
        <f t="shared" si="14"/>
        <v>-46.66030654896241</v>
      </c>
      <c r="AA97" s="109">
        <f t="shared" si="15"/>
        <v>-55.99253315895055</v>
      </c>
    </row>
    <row r="98" spans="1:27" ht="19.5" thickBot="1" x14ac:dyDescent="0.35">
      <c r="A98" s="93">
        <v>264</v>
      </c>
      <c r="B98" s="94" t="s">
        <v>512</v>
      </c>
      <c r="C98" s="93">
        <v>5130</v>
      </c>
      <c r="D98" s="94" t="s">
        <v>140</v>
      </c>
      <c r="E98" s="93">
        <v>4153</v>
      </c>
      <c r="F98" s="94" t="s">
        <v>156</v>
      </c>
      <c r="G98" s="95">
        <v>3.7565036017871338</v>
      </c>
      <c r="H98" s="96">
        <v>10.914404549085084</v>
      </c>
      <c r="I98" s="97">
        <v>6.6950554734021921</v>
      </c>
      <c r="J98" s="98">
        <v>0.85343156698569456</v>
      </c>
      <c r="K98" s="99">
        <v>187</v>
      </c>
      <c r="M98" s="100">
        <f t="shared" si="8"/>
        <v>0.61341463414634145</v>
      </c>
      <c r="N98" s="89">
        <f t="shared" si="9"/>
        <v>6.6950554734021921</v>
      </c>
      <c r="O98" s="100"/>
      <c r="V98" s="109">
        <f t="shared" si="10"/>
        <v>259.49218756815696</v>
      </c>
      <c r="W98" s="109">
        <f t="shared" si="11"/>
        <v>99.294129312244323</v>
      </c>
      <c r="X98" s="109">
        <f t="shared" si="12"/>
        <v>63.063883921148218</v>
      </c>
      <c r="Y98" s="109">
        <f t="shared" si="13"/>
        <v>49.939086989898641</v>
      </c>
      <c r="Z98" s="109">
        <f t="shared" si="14"/>
        <v>24.171302928949327</v>
      </c>
      <c r="AA98" s="109">
        <f t="shared" si="15"/>
        <v>10.470046790801975</v>
      </c>
    </row>
    <row r="99" spans="1:27" ht="19.5" thickBot="1" x14ac:dyDescent="0.35">
      <c r="A99" s="93">
        <v>264</v>
      </c>
      <c r="B99" s="94" t="s">
        <v>512</v>
      </c>
      <c r="C99" s="93">
        <v>5130</v>
      </c>
      <c r="D99" s="94" t="s">
        <v>140</v>
      </c>
      <c r="E99" s="93">
        <v>4164</v>
      </c>
      <c r="F99" s="94" t="s">
        <v>522</v>
      </c>
      <c r="G99" s="95">
        <v>2.8448773448773443</v>
      </c>
      <c r="H99" s="96">
        <v>2.8120720263758563</v>
      </c>
      <c r="I99" s="97">
        <v>1.8278468171443067</v>
      </c>
      <c r="J99" s="98">
        <v>0.95998470141982462</v>
      </c>
      <c r="K99" s="99">
        <v>271</v>
      </c>
      <c r="M99" s="100">
        <f t="shared" si="8"/>
        <v>0.65</v>
      </c>
      <c r="N99" s="89">
        <f t="shared" si="9"/>
        <v>1.8278468171443067</v>
      </c>
      <c r="O99" s="100"/>
      <c r="V99" s="109">
        <f t="shared" si="10"/>
        <v>208.61253950408377</v>
      </c>
      <c r="W99" s="109">
        <f t="shared" si="11"/>
        <v>94.119849038083942</v>
      </c>
      <c r="X99" s="109">
        <f t="shared" si="12"/>
        <v>68.226287554064626</v>
      </c>
      <c r="Y99" s="109">
        <f t="shared" si="13"/>
        <v>58.846065790838594</v>
      </c>
      <c r="Z99" s="109">
        <f t="shared" si="14"/>
        <v>40.429969137706372</v>
      </c>
      <c r="AA99" s="109">
        <f t="shared" si="15"/>
        <v>30.637755080315401</v>
      </c>
    </row>
    <row r="100" spans="1:27" ht="19.5" thickBot="1" x14ac:dyDescent="0.35">
      <c r="A100" s="93">
        <v>264</v>
      </c>
      <c r="B100" s="94" t="s">
        <v>512</v>
      </c>
      <c r="C100" s="93">
        <v>5130</v>
      </c>
      <c r="D100" s="94" t="s">
        <v>140</v>
      </c>
      <c r="E100" s="93">
        <v>4140</v>
      </c>
      <c r="F100" s="94" t="s">
        <v>158</v>
      </c>
      <c r="G100" s="95">
        <v>2.4566604814326558</v>
      </c>
      <c r="H100" s="96">
        <v>13.839926297089352</v>
      </c>
      <c r="I100" s="97">
        <v>8.6194246864960888</v>
      </c>
      <c r="J100" s="98">
        <v>0.81130319609695933</v>
      </c>
      <c r="K100" s="99">
        <v>134</v>
      </c>
      <c r="M100" s="100">
        <f t="shared" si="8"/>
        <v>0.62279411764705883</v>
      </c>
      <c r="N100" s="89">
        <f t="shared" si="9"/>
        <v>8.6194246864960888</v>
      </c>
      <c r="O100" s="100"/>
      <c r="V100" s="109">
        <f t="shared" si="10"/>
        <v>158.89481741826222</v>
      </c>
      <c r="W100" s="109">
        <f t="shared" si="11"/>
        <v>55.707051792170688</v>
      </c>
      <c r="X100" s="109">
        <f t="shared" si="12"/>
        <v>32.37020170363833</v>
      </c>
      <c r="Y100" s="109">
        <f t="shared" si="13"/>
        <v>23.916176203102395</v>
      </c>
      <c r="Z100" s="109">
        <f t="shared" si="14"/>
        <v>7.3184715159618552</v>
      </c>
      <c r="AA100" s="109">
        <f t="shared" si="15"/>
        <v>-1.5068664597811556</v>
      </c>
    </row>
    <row r="101" spans="1:27" ht="19.5" thickBot="1" x14ac:dyDescent="0.35">
      <c r="A101" s="93">
        <v>264</v>
      </c>
      <c r="B101" s="94" t="s">
        <v>512</v>
      </c>
      <c r="C101" s="93">
        <v>5169</v>
      </c>
      <c r="D101" s="94" t="s">
        <v>159</v>
      </c>
      <c r="E101" s="93">
        <v>4189</v>
      </c>
      <c r="F101" s="94" t="s">
        <v>160</v>
      </c>
      <c r="G101" s="95">
        <v>3.9968760643589416</v>
      </c>
      <c r="H101" s="96">
        <v>11.008597537551406</v>
      </c>
      <c r="I101" s="97">
        <v>7.8561355154344126</v>
      </c>
      <c r="J101" s="98">
        <v>0.82801315439136725</v>
      </c>
      <c r="K101" s="99">
        <v>159</v>
      </c>
      <c r="M101" s="100">
        <f t="shared" si="8"/>
        <v>0.71363636363636362</v>
      </c>
      <c r="N101" s="89">
        <f t="shared" si="9"/>
        <v>7.8561355154344126</v>
      </c>
      <c r="O101" s="100"/>
      <c r="V101" s="109">
        <f t="shared" si="10"/>
        <v>230.25382541859742</v>
      </c>
      <c r="W101" s="109">
        <f t="shared" si="11"/>
        <v>83.742471720739573</v>
      </c>
      <c r="X101" s="109">
        <f t="shared" si="12"/>
        <v>50.607598833732233</v>
      </c>
      <c r="Y101" s="109">
        <f t="shared" si="13"/>
        <v>38.604133958177833</v>
      </c>
      <c r="Z101" s="109">
        <f t="shared" si="14"/>
        <v>15.037850036478504</v>
      </c>
      <c r="AA101" s="109">
        <f t="shared" si="15"/>
        <v>2.5071764065004549</v>
      </c>
    </row>
    <row r="102" spans="1:27" ht="19.5" thickBot="1" x14ac:dyDescent="0.35">
      <c r="A102" s="93">
        <v>264</v>
      </c>
      <c r="B102" s="94" t="s">
        <v>512</v>
      </c>
      <c r="C102" s="93">
        <v>5169</v>
      </c>
      <c r="D102" s="94" t="s">
        <v>159</v>
      </c>
      <c r="E102" s="93">
        <v>4195</v>
      </c>
      <c r="F102" s="94" t="s">
        <v>523</v>
      </c>
      <c r="G102" s="95">
        <v>3.1170158207509644</v>
      </c>
      <c r="H102" s="96">
        <v>-0.32081967417126417</v>
      </c>
      <c r="I102" s="97">
        <v>-0.32081967417126417</v>
      </c>
      <c r="J102" s="98">
        <v>1.0070233976567109</v>
      </c>
      <c r="K102" s="99">
        <v>289</v>
      </c>
      <c r="M102" s="100">
        <f t="shared" si="8"/>
        <v>1</v>
      </c>
      <c r="N102" s="89">
        <f t="shared" si="9"/>
        <v>-0.32081967417126417</v>
      </c>
      <c r="O102" s="100"/>
      <c r="V102" s="109">
        <f t="shared" si="10"/>
        <v>155.84916348584881</v>
      </c>
      <c r="W102" s="109">
        <f t="shared" si="11"/>
        <v>74.309938843858774</v>
      </c>
      <c r="X102" s="109">
        <f t="shared" si="12"/>
        <v>55.869102856572546</v>
      </c>
      <c r="Y102" s="109">
        <f t="shared" si="13"/>
        <v>49.188711240039567</v>
      </c>
      <c r="Z102" s="109">
        <f t="shared" si="14"/>
        <v>36.073164422889</v>
      </c>
      <c r="AA102" s="109">
        <f t="shared" si="15"/>
        <v>29.099360780767711</v>
      </c>
    </row>
    <row r="103" spans="1:27" ht="19.5" thickBot="1" x14ac:dyDescent="0.35">
      <c r="A103" s="93">
        <v>264</v>
      </c>
      <c r="B103" s="94" t="s">
        <v>512</v>
      </c>
      <c r="C103" s="93">
        <v>5169</v>
      </c>
      <c r="D103" s="94" t="s">
        <v>159</v>
      </c>
      <c r="E103" s="93">
        <v>4193</v>
      </c>
      <c r="F103" s="94" t="s">
        <v>524</v>
      </c>
      <c r="G103" s="95">
        <v>3.5189073531009014</v>
      </c>
      <c r="H103" s="96">
        <v>6.5361197929045041</v>
      </c>
      <c r="I103" s="97">
        <v>4.1490151728872071</v>
      </c>
      <c r="J103" s="98">
        <v>0.90916958718885232</v>
      </c>
      <c r="K103" s="99">
        <v>238</v>
      </c>
      <c r="M103" s="100">
        <f t="shared" si="8"/>
        <v>0.63478260869565217</v>
      </c>
      <c r="N103" s="89">
        <f t="shared" si="9"/>
        <v>4.1490151728872071</v>
      </c>
      <c r="O103" s="100"/>
      <c r="V103" s="109">
        <f t="shared" si="10"/>
        <v>250.23820740503905</v>
      </c>
      <c r="W103" s="109">
        <f t="shared" si="11"/>
        <v>105.22405657386916</v>
      </c>
      <c r="X103" s="109">
        <f t="shared" si="12"/>
        <v>72.427789709000407</v>
      </c>
      <c r="Y103" s="109">
        <f t="shared" si="13"/>
        <v>60.546988514916926</v>
      </c>
      <c r="Z103" s="109">
        <f t="shared" si="14"/>
        <v>37.221528986373599</v>
      </c>
      <c r="AA103" s="109">
        <f t="shared" si="15"/>
        <v>24.818906596158332</v>
      </c>
    </row>
    <row r="104" spans="1:27" ht="19.5" thickBot="1" x14ac:dyDescent="0.35">
      <c r="A104" s="93">
        <v>264</v>
      </c>
      <c r="B104" s="94" t="s">
        <v>512</v>
      </c>
      <c r="C104" s="93">
        <v>5169</v>
      </c>
      <c r="D104" s="94" t="s">
        <v>159</v>
      </c>
      <c r="E104" s="93">
        <v>4184</v>
      </c>
      <c r="F104" s="94" t="s">
        <v>525</v>
      </c>
      <c r="G104" s="95">
        <v>3.2768242683852011</v>
      </c>
      <c r="H104" s="96">
        <v>0.30517352109724022</v>
      </c>
      <c r="I104" s="97">
        <v>9.1552056329172071E-2</v>
      </c>
      <c r="J104" s="98">
        <v>0.9979957385732332</v>
      </c>
      <c r="K104" s="99">
        <v>285</v>
      </c>
      <c r="M104" s="100">
        <f t="shared" si="8"/>
        <v>0.30000000000000004</v>
      </c>
      <c r="N104" s="89">
        <f t="shared" si="9"/>
        <v>9.1552056329172071E-2</v>
      </c>
      <c r="O104" s="100"/>
      <c r="V104" s="109">
        <f t="shared" si="10"/>
        <v>541.23577005617551</v>
      </c>
      <c r="W104" s="109">
        <f t="shared" si="11"/>
        <v>255.50338423443441</v>
      </c>
      <c r="X104" s="109">
        <f t="shared" si="12"/>
        <v>190.88241087676928</v>
      </c>
      <c r="Y104" s="109">
        <f t="shared" si="13"/>
        <v>167.47276670617026</v>
      </c>
      <c r="Z104" s="109">
        <f t="shared" si="14"/>
        <v>121.51284373811058</v>
      </c>
      <c r="AA104" s="109">
        <f t="shared" si="15"/>
        <v>97.075015666226804</v>
      </c>
    </row>
    <row r="105" spans="1:27" ht="19.5" thickBot="1" x14ac:dyDescent="0.35">
      <c r="A105" s="93">
        <v>264</v>
      </c>
      <c r="B105" s="94" t="s">
        <v>512</v>
      </c>
      <c r="C105" s="93">
        <v>5169</v>
      </c>
      <c r="D105" s="94" t="s">
        <v>159</v>
      </c>
      <c r="E105" s="93">
        <v>4196</v>
      </c>
      <c r="F105" s="94" t="s">
        <v>164</v>
      </c>
      <c r="G105" s="95">
        <v>2.5224867724867721</v>
      </c>
      <c r="H105" s="96">
        <v>9.5144205558468808</v>
      </c>
      <c r="I105" s="97">
        <v>6.6006292606187733</v>
      </c>
      <c r="J105" s="98">
        <v>0.85549874956515537</v>
      </c>
      <c r="K105" s="99">
        <v>188</v>
      </c>
      <c r="M105" s="100">
        <f t="shared" si="8"/>
        <v>0.69374999999999998</v>
      </c>
      <c r="N105" s="89">
        <f t="shared" si="9"/>
        <v>6.6006292606187733</v>
      </c>
      <c r="O105" s="100"/>
      <c r="V105" s="109">
        <f t="shared" si="10"/>
        <v>154.44405233276007</v>
      </c>
      <c r="W105" s="109">
        <f t="shared" si="11"/>
        <v>59.32807554104987</v>
      </c>
      <c r="X105" s="109">
        <f t="shared" si="12"/>
        <v>37.81673378513149</v>
      </c>
      <c r="Y105" s="109">
        <f t="shared" si="13"/>
        <v>30.024018355869615</v>
      </c>
      <c r="Z105" s="109">
        <f t="shared" si="14"/>
        <v>14.7246571938276</v>
      </c>
      <c r="AA105" s="109">
        <f t="shared" si="15"/>
        <v>6.5896749409749766</v>
      </c>
    </row>
    <row r="106" spans="1:27" ht="19.5" thickBot="1" x14ac:dyDescent="0.35">
      <c r="A106" s="93">
        <v>264</v>
      </c>
      <c r="B106" s="94" t="s">
        <v>512</v>
      </c>
      <c r="C106" s="93">
        <v>5169</v>
      </c>
      <c r="D106" s="94" t="s">
        <v>159</v>
      </c>
      <c r="E106" s="93">
        <v>4174</v>
      </c>
      <c r="F106" s="94" t="s">
        <v>526</v>
      </c>
      <c r="G106" s="95">
        <v>5.5385385716069759</v>
      </c>
      <c r="H106" s="96">
        <v>4.6943791514403497</v>
      </c>
      <c r="I106" s="97">
        <v>3.3041207104368615</v>
      </c>
      <c r="J106" s="98">
        <v>0.92766605191805074</v>
      </c>
      <c r="K106" s="99">
        <v>251</v>
      </c>
      <c r="M106" s="100">
        <f t="shared" si="8"/>
        <v>0.7038461538461539</v>
      </c>
      <c r="N106" s="89">
        <f t="shared" si="9"/>
        <v>3.3041207104368615</v>
      </c>
      <c r="O106" s="100"/>
      <c r="V106" s="109">
        <f t="shared" si="10"/>
        <v>362.43907582141935</v>
      </c>
      <c r="W106" s="109">
        <f t="shared" si="11"/>
        <v>156.59185226843562</v>
      </c>
      <c r="X106" s="109">
        <f t="shared" si="12"/>
        <v>110.03763367430884</v>
      </c>
      <c r="Y106" s="109">
        <f t="shared" si="13"/>
        <v>93.172866164589507</v>
      </c>
      <c r="Z106" s="109">
        <f t="shared" si="14"/>
        <v>60.062434840972173</v>
      </c>
      <c r="AA106" s="109">
        <f t="shared" si="15"/>
        <v>42.456943451554451</v>
      </c>
    </row>
    <row r="107" spans="1:27" ht="19.5" thickBot="1" x14ac:dyDescent="0.35">
      <c r="A107" s="93">
        <v>264</v>
      </c>
      <c r="B107" s="94" t="s">
        <v>512</v>
      </c>
      <c r="C107" s="93">
        <v>5169</v>
      </c>
      <c r="D107" s="94" t="s">
        <v>159</v>
      </c>
      <c r="E107" s="93">
        <v>4170</v>
      </c>
      <c r="F107" s="94" t="s">
        <v>527</v>
      </c>
      <c r="G107" s="95">
        <v>4.7470153232994274</v>
      </c>
      <c r="H107" s="96">
        <v>9.9009581387515944</v>
      </c>
      <c r="I107" s="97">
        <v>7.1676617164047451</v>
      </c>
      <c r="J107" s="98">
        <v>0.84308525144807855</v>
      </c>
      <c r="K107" s="99">
        <v>175</v>
      </c>
      <c r="M107" s="100">
        <f t="shared" si="8"/>
        <v>0.72393617021276602</v>
      </c>
      <c r="N107" s="89">
        <f t="shared" si="9"/>
        <v>7.1676617164047451</v>
      </c>
      <c r="O107" s="100"/>
      <c r="V107" s="109">
        <f t="shared" si="10"/>
        <v>274.48445721210112</v>
      </c>
      <c r="W107" s="109">
        <f t="shared" si="11"/>
        <v>102.95136032617819</v>
      </c>
      <c r="X107" s="109">
        <f t="shared" si="12"/>
        <v>64.157593032545748</v>
      </c>
      <c r="Y107" s="109">
        <f t="shared" si="13"/>
        <v>50.104132659014624</v>
      </c>
      <c r="Z107" s="109">
        <f t="shared" si="14"/>
        <v>22.513112842772735</v>
      </c>
      <c r="AA107" s="109">
        <f t="shared" si="15"/>
        <v>7.8424050814510817</v>
      </c>
    </row>
    <row r="108" spans="1:27" ht="19.5" thickBot="1" x14ac:dyDescent="0.35">
      <c r="A108" s="93">
        <v>264</v>
      </c>
      <c r="B108" s="94" t="s">
        <v>512</v>
      </c>
      <c r="C108" s="93">
        <v>5169</v>
      </c>
      <c r="D108" s="94" t="s">
        <v>159</v>
      </c>
      <c r="E108" s="93">
        <v>4169</v>
      </c>
      <c r="F108" s="94" t="s">
        <v>167</v>
      </c>
      <c r="G108" s="95">
        <v>5.825472477958602</v>
      </c>
      <c r="H108" s="96">
        <v>10.299593762912355</v>
      </c>
      <c r="I108" s="97">
        <v>6.5745740186590531</v>
      </c>
      <c r="J108" s="98">
        <v>0.8560691520063326</v>
      </c>
      <c r="K108" s="99">
        <v>189</v>
      </c>
      <c r="M108" s="100">
        <f t="shared" si="8"/>
        <v>0.63833333333333331</v>
      </c>
      <c r="N108" s="89">
        <f t="shared" si="9"/>
        <v>6.5745740186590531</v>
      </c>
      <c r="O108" s="100"/>
      <c r="V108" s="109">
        <f t="shared" si="10"/>
        <v>387.89875588334337</v>
      </c>
      <c r="W108" s="109">
        <f t="shared" si="11"/>
        <v>149.16644494506394</v>
      </c>
      <c r="X108" s="109">
        <f t="shared" si="12"/>
        <v>95.174965258960569</v>
      </c>
      <c r="Y108" s="109">
        <f t="shared" si="13"/>
        <v>75.615969749867361</v>
      </c>
      <c r="Z108" s="109">
        <f t="shared" si="14"/>
        <v>37.215987230716301</v>
      </c>
      <c r="AA108" s="109">
        <f t="shared" si="15"/>
        <v>16.797933627395068</v>
      </c>
    </row>
    <row r="109" spans="1:27" ht="19.5" thickBot="1" x14ac:dyDescent="0.35">
      <c r="A109" s="93">
        <v>264</v>
      </c>
      <c r="B109" s="94" t="s">
        <v>512</v>
      </c>
      <c r="C109" s="93">
        <v>5169</v>
      </c>
      <c r="D109" s="94" t="s">
        <v>159</v>
      </c>
      <c r="E109" s="93">
        <v>4188</v>
      </c>
      <c r="F109" s="94" t="s">
        <v>168</v>
      </c>
      <c r="G109" s="95">
        <v>2.9978898043414177</v>
      </c>
      <c r="H109" s="96">
        <v>6.3377913265807839</v>
      </c>
      <c r="I109" s="97">
        <v>4.0028155746826002</v>
      </c>
      <c r="J109" s="98">
        <v>0.91237019487631643</v>
      </c>
      <c r="K109" s="99">
        <v>239</v>
      </c>
      <c r="M109" s="100">
        <f t="shared" si="8"/>
        <v>0.63157894736842102</v>
      </c>
      <c r="N109" s="89">
        <f t="shared" si="9"/>
        <v>4.0028155746826002</v>
      </c>
      <c r="O109" s="100"/>
      <c r="V109" s="109">
        <f t="shared" si="10"/>
        <v>215.0230496469579</v>
      </c>
      <c r="W109" s="109">
        <f t="shared" si="11"/>
        <v>90.853361365976824</v>
      </c>
      <c r="X109" s="109">
        <f t="shared" si="12"/>
        <v>62.771258963903449</v>
      </c>
      <c r="Y109" s="109">
        <f t="shared" si="13"/>
        <v>52.59821466207412</v>
      </c>
      <c r="Z109" s="109">
        <f t="shared" si="14"/>
        <v>32.625577356892443</v>
      </c>
      <c r="AA109" s="109">
        <f t="shared" si="15"/>
        <v>22.005718900094674</v>
      </c>
    </row>
    <row r="110" spans="1:27" ht="19.5" thickBot="1" x14ac:dyDescent="0.35">
      <c r="A110" s="93">
        <v>264</v>
      </c>
      <c r="B110" s="94" t="s">
        <v>512</v>
      </c>
      <c r="C110" s="93">
        <v>5169</v>
      </c>
      <c r="D110" s="94" t="s">
        <v>159</v>
      </c>
      <c r="E110" s="93">
        <v>4180</v>
      </c>
      <c r="F110" s="94" t="s">
        <v>528</v>
      </c>
      <c r="G110" s="95">
        <v>3.5180638414217369</v>
      </c>
      <c r="H110" s="96">
        <v>11.085643057642505</v>
      </c>
      <c r="I110" s="97">
        <v>8.2929137488902587</v>
      </c>
      <c r="J110" s="98">
        <v>0.81845118712960119</v>
      </c>
      <c r="K110" s="99">
        <v>149</v>
      </c>
      <c r="M110" s="100">
        <f t="shared" si="8"/>
        <v>0.74807692307692308</v>
      </c>
      <c r="N110" s="89">
        <f t="shared" si="9"/>
        <v>8.2929137488902587</v>
      </c>
      <c r="O110" s="100"/>
      <c r="V110" s="109">
        <f t="shared" si="10"/>
        <v>191.10680383362319</v>
      </c>
      <c r="W110" s="109">
        <f t="shared" si="11"/>
        <v>68.084167558461985</v>
      </c>
      <c r="X110" s="109">
        <f t="shared" si="12"/>
        <v>40.261481382150947</v>
      </c>
      <c r="Y110" s="109">
        <f t="shared" si="13"/>
        <v>30.182413404441078</v>
      </c>
      <c r="Z110" s="109">
        <f t="shared" si="14"/>
        <v>10.394278887335824</v>
      </c>
      <c r="AA110" s="109">
        <f t="shared" si="15"/>
        <v>-0.12747567540345317</v>
      </c>
    </row>
    <row r="111" spans="1:27" ht="19.5" thickBot="1" x14ac:dyDescent="0.35">
      <c r="A111" s="93">
        <v>264</v>
      </c>
      <c r="B111" s="94" t="s">
        <v>512</v>
      </c>
      <c r="C111" s="93">
        <v>5169</v>
      </c>
      <c r="D111" s="94" t="s">
        <v>159</v>
      </c>
      <c r="E111" s="93">
        <v>4185</v>
      </c>
      <c r="F111" s="94" t="s">
        <v>529</v>
      </c>
      <c r="G111" s="95">
        <v>3.3305764510330889</v>
      </c>
      <c r="H111" s="96">
        <v>7.8064564444798243</v>
      </c>
      <c r="I111" s="97">
        <v>5.3519263893404947</v>
      </c>
      <c r="J111" s="98">
        <v>0.88283540478344558</v>
      </c>
      <c r="K111" s="99">
        <v>216</v>
      </c>
      <c r="M111" s="100">
        <f t="shared" si="8"/>
        <v>0.68557692307692308</v>
      </c>
      <c r="N111" s="89">
        <f t="shared" si="9"/>
        <v>5.3519263893404947</v>
      </c>
      <c r="O111" s="100"/>
      <c r="V111" s="109">
        <f t="shared" si="10"/>
        <v>212.94569554929535</v>
      </c>
      <c r="W111" s="109">
        <f t="shared" si="11"/>
        <v>85.861721471850572</v>
      </c>
      <c r="X111" s="109">
        <f t="shared" si="12"/>
        <v>57.120526876680884</v>
      </c>
      <c r="Y111" s="109">
        <f t="shared" si="13"/>
        <v>46.708719323320068</v>
      </c>
      <c r="Z111" s="109">
        <f t="shared" si="14"/>
        <v>26.267320486864371</v>
      </c>
      <c r="AA111" s="109">
        <f t="shared" si="15"/>
        <v>15.398211966789761</v>
      </c>
    </row>
    <row r="112" spans="1:27" ht="19.5" thickBot="1" x14ac:dyDescent="0.35">
      <c r="A112" s="93">
        <v>264</v>
      </c>
      <c r="B112" s="94" t="s">
        <v>512</v>
      </c>
      <c r="C112" s="93">
        <v>5169</v>
      </c>
      <c r="D112" s="94" t="s">
        <v>159</v>
      </c>
      <c r="E112" s="93">
        <v>4178</v>
      </c>
      <c r="F112" s="94" t="s">
        <v>171</v>
      </c>
      <c r="G112" s="95">
        <v>7.6444229507542065</v>
      </c>
      <c r="H112" s="96">
        <v>15.17446127029841</v>
      </c>
      <c r="I112" s="97">
        <v>11.77982963267562</v>
      </c>
      <c r="J112" s="98">
        <v>0.74211547950634471</v>
      </c>
      <c r="K112" s="99">
        <v>74</v>
      </c>
      <c r="M112" s="100">
        <f t="shared" si="8"/>
        <v>0.77629310344827585</v>
      </c>
      <c r="N112" s="89">
        <f t="shared" si="9"/>
        <v>11.77982963267562</v>
      </c>
      <c r="O112" s="100"/>
      <c r="V112" s="109">
        <f t="shared" si="10"/>
        <v>362.84101899372513</v>
      </c>
      <c r="W112" s="109">
        <f t="shared" si="11"/>
        <v>105.24060858762248</v>
      </c>
      <c r="X112" s="109">
        <f t="shared" si="12"/>
        <v>46.981936894167674</v>
      </c>
      <c r="Y112" s="109">
        <f t="shared" si="13"/>
        <v>25.877105082875346</v>
      </c>
      <c r="Z112" s="109">
        <f t="shared" si="14"/>
        <v>-15.557802565959291</v>
      </c>
      <c r="AA112" s="109">
        <f t="shared" si="15"/>
        <v>-37.589587736711344</v>
      </c>
    </row>
    <row r="113" spans="1:27" ht="19.5" thickBot="1" x14ac:dyDescent="0.35">
      <c r="A113" s="93">
        <v>264</v>
      </c>
      <c r="B113" s="94" t="s">
        <v>512</v>
      </c>
      <c r="C113" s="93">
        <v>5169</v>
      </c>
      <c r="D113" s="94" t="s">
        <v>159</v>
      </c>
      <c r="E113" s="93">
        <v>4194</v>
      </c>
      <c r="F113" s="94" t="s">
        <v>172</v>
      </c>
      <c r="G113" s="95">
        <v>6.044791431609327</v>
      </c>
      <c r="H113" s="96">
        <v>10.25676414173541</v>
      </c>
      <c r="I113" s="97">
        <v>7.0308463874799179</v>
      </c>
      <c r="J113" s="98">
        <v>0.84608041832197733</v>
      </c>
      <c r="K113" s="99">
        <v>179</v>
      </c>
      <c r="M113" s="100">
        <f t="shared" si="8"/>
        <v>0.68548387096774188</v>
      </c>
      <c r="N113" s="89">
        <f t="shared" si="9"/>
        <v>7.0308463874799179</v>
      </c>
      <c r="O113" s="100"/>
      <c r="V113" s="109">
        <f t="shared" si="10"/>
        <v>370.4432038617847</v>
      </c>
      <c r="W113" s="109">
        <f t="shared" si="11"/>
        <v>139.76229654441943</v>
      </c>
      <c r="X113" s="109">
        <f t="shared" si="12"/>
        <v>87.591714889817027</v>
      </c>
      <c r="Y113" s="109">
        <f t="shared" si="13"/>
        <v>68.692359320723696</v>
      </c>
      <c r="Z113" s="109">
        <f t="shared" si="14"/>
        <v>31.58744137445176</v>
      </c>
      <c r="AA113" s="109">
        <f t="shared" si="15"/>
        <v>11.858000008274661</v>
      </c>
    </row>
    <row r="114" spans="1:27" ht="19.5" thickBot="1" x14ac:dyDescent="0.35">
      <c r="A114" s="93">
        <v>264</v>
      </c>
      <c r="B114" s="94" t="s">
        <v>512</v>
      </c>
      <c r="C114" s="93">
        <v>5169</v>
      </c>
      <c r="D114" s="94" t="s">
        <v>159</v>
      </c>
      <c r="E114" s="93">
        <v>4181</v>
      </c>
      <c r="F114" s="94" t="s">
        <v>173</v>
      </c>
      <c r="G114" s="95">
        <v>4.0103442189703635</v>
      </c>
      <c r="H114" s="96">
        <v>23.439384468631484</v>
      </c>
      <c r="I114" s="97">
        <v>15.553527725860519</v>
      </c>
      <c r="J114" s="98">
        <v>0.6595015238215064</v>
      </c>
      <c r="K114" s="99">
        <v>35</v>
      </c>
      <c r="M114" s="100">
        <f t="shared" si="8"/>
        <v>0.66356382978723405</v>
      </c>
      <c r="N114" s="89">
        <f t="shared" si="9"/>
        <v>15.553527725860519</v>
      </c>
      <c r="O114" s="100"/>
      <c r="V114" s="109">
        <f t="shared" si="10"/>
        <v>197.89765905341829</v>
      </c>
      <c r="W114" s="109">
        <f t="shared" si="11"/>
        <v>39.799607818221375</v>
      </c>
      <c r="X114" s="109">
        <f t="shared" si="12"/>
        <v>4.0442980818509726</v>
      </c>
      <c r="Y114" s="109">
        <f t="shared" si="13"/>
        <v>-8.9084482889788088</v>
      </c>
      <c r="Z114" s="109">
        <f t="shared" si="14"/>
        <v>-34.338447185579639</v>
      </c>
      <c r="AA114" s="109">
        <f t="shared" si="15"/>
        <v>-47.860096065087369</v>
      </c>
    </row>
    <row r="115" spans="1:27" ht="19.5" thickBot="1" x14ac:dyDescent="0.35">
      <c r="A115" s="93">
        <v>264</v>
      </c>
      <c r="B115" s="94" t="s">
        <v>512</v>
      </c>
      <c r="C115" s="93">
        <v>5169</v>
      </c>
      <c r="D115" s="94" t="s">
        <v>159</v>
      </c>
      <c r="E115" s="93">
        <v>4183</v>
      </c>
      <c r="F115" s="94" t="s">
        <v>530</v>
      </c>
      <c r="G115" s="95">
        <v>2.3561526821289123</v>
      </c>
      <c r="H115" s="96">
        <v>8.4884142490837693</v>
      </c>
      <c r="I115" s="97">
        <v>5.9100584209245746</v>
      </c>
      <c r="J115" s="98">
        <v>0.87061675512335557</v>
      </c>
      <c r="K115" s="99">
        <v>205</v>
      </c>
      <c r="M115" s="100">
        <f t="shared" si="8"/>
        <v>0.69625000000000004</v>
      </c>
      <c r="N115" s="89">
        <f t="shared" si="9"/>
        <v>5.9100584209245746</v>
      </c>
      <c r="O115" s="100"/>
      <c r="V115" s="109">
        <f t="shared" si="10"/>
        <v>146.28208788841638</v>
      </c>
      <c r="W115" s="109">
        <f t="shared" si="11"/>
        <v>57.757117004191606</v>
      </c>
      <c r="X115" s="109">
        <f t="shared" si="12"/>
        <v>37.736391077217242</v>
      </c>
      <c r="Y115" s="109">
        <f t="shared" si="13"/>
        <v>30.483667299853057</v>
      </c>
      <c r="Z115" s="109">
        <f t="shared" si="14"/>
        <v>16.244466409524307</v>
      </c>
      <c r="AA115" s="109">
        <f t="shared" si="15"/>
        <v>8.6731929876628797</v>
      </c>
    </row>
    <row r="116" spans="1:27" ht="19.5" thickBot="1" x14ac:dyDescent="0.35">
      <c r="A116" s="93">
        <v>30</v>
      </c>
      <c r="B116" s="94" t="s">
        <v>531</v>
      </c>
      <c r="C116" s="93">
        <v>6</v>
      </c>
      <c r="D116" s="94" t="s">
        <v>176</v>
      </c>
      <c r="E116" s="93">
        <v>551110</v>
      </c>
      <c r="F116" s="94" t="s">
        <v>177</v>
      </c>
      <c r="G116" s="95">
        <v>5.3611493955112479</v>
      </c>
      <c r="H116" s="96">
        <v>9.6994126005028427</v>
      </c>
      <c r="I116" s="97">
        <v>6.1973650702251346</v>
      </c>
      <c r="J116" s="98">
        <v>0.8643270260016378</v>
      </c>
      <c r="K116" s="99">
        <v>196</v>
      </c>
      <c r="M116" s="100">
        <f t="shared" si="8"/>
        <v>0.63894230769230775</v>
      </c>
      <c r="N116" s="89">
        <f t="shared" si="9"/>
        <v>6.1973650702251346</v>
      </c>
      <c r="O116" s="100"/>
      <c r="V116" s="109">
        <f t="shared" si="10"/>
        <v>360.08104818015408</v>
      </c>
      <c r="W116" s="109">
        <f t="shared" si="11"/>
        <v>140.58645109887158</v>
      </c>
      <c r="X116" s="109">
        <f t="shared" si="12"/>
        <v>90.945755070141004</v>
      </c>
      <c r="Y116" s="109">
        <f t="shared" si="13"/>
        <v>72.962877839530449</v>
      </c>
      <c r="Z116" s="109">
        <f t="shared" si="14"/>
        <v>37.657272754727167</v>
      </c>
      <c r="AA116" s="109">
        <f t="shared" si="15"/>
        <v>18.884562721338824</v>
      </c>
    </row>
    <row r="117" spans="1:27" ht="19.5" thickBot="1" x14ac:dyDescent="0.35">
      <c r="A117" s="93">
        <v>30</v>
      </c>
      <c r="B117" s="94" t="s">
        <v>531</v>
      </c>
      <c r="C117" s="93">
        <v>6</v>
      </c>
      <c r="D117" s="94" t="s">
        <v>176</v>
      </c>
      <c r="E117" s="93">
        <v>451101</v>
      </c>
      <c r="F117" s="94" t="s">
        <v>178</v>
      </c>
      <c r="G117" s="95">
        <v>9.7145609440858518</v>
      </c>
      <c r="H117" s="96">
        <v>12.66140597685801</v>
      </c>
      <c r="I117" s="97">
        <v>8.6493872943536125</v>
      </c>
      <c r="J117" s="98">
        <v>0.81064725343895649</v>
      </c>
      <c r="K117" s="99">
        <v>133</v>
      </c>
      <c r="M117" s="100">
        <f t="shared" si="8"/>
        <v>0.6831300813008131</v>
      </c>
      <c r="N117" s="89">
        <f t="shared" si="9"/>
        <v>8.6493872943536125</v>
      </c>
      <c r="O117" s="100"/>
      <c r="V117" s="109">
        <f t="shared" si="10"/>
        <v>572.37095949159186</v>
      </c>
      <c r="W117" s="109">
        <f t="shared" si="11"/>
        <v>200.36719196872576</v>
      </c>
      <c r="X117" s="109">
        <f t="shared" si="12"/>
        <v>116.2351623392826</v>
      </c>
      <c r="Y117" s="109">
        <f t="shared" si="13"/>
        <v>85.757427717819468</v>
      </c>
      <c r="Z117" s="109">
        <f t="shared" si="14"/>
        <v>25.920792644029422</v>
      </c>
      <c r="AA117" s="109">
        <f t="shared" si="15"/>
        <v>-5.8955661725325221</v>
      </c>
    </row>
    <row r="118" spans="1:27" ht="19.5" thickBot="1" x14ac:dyDescent="0.35">
      <c r="A118" s="93">
        <v>30</v>
      </c>
      <c r="B118" s="94" t="s">
        <v>531</v>
      </c>
      <c r="C118" s="93">
        <v>6</v>
      </c>
      <c r="D118" s="94" t="s">
        <v>176</v>
      </c>
      <c r="E118" s="93">
        <v>551103</v>
      </c>
      <c r="F118" s="94" t="s">
        <v>179</v>
      </c>
      <c r="G118" s="95">
        <v>2.7303992303992302</v>
      </c>
      <c r="H118" s="96">
        <v>15.748612701488595</v>
      </c>
      <c r="I118" s="97">
        <v>10.236598255967586</v>
      </c>
      <c r="J118" s="98">
        <v>0.77589996502124436</v>
      </c>
      <c r="K118" s="99">
        <v>104</v>
      </c>
      <c r="M118" s="100">
        <f t="shared" si="8"/>
        <v>0.64999999999999991</v>
      </c>
      <c r="N118" s="89">
        <f t="shared" si="9"/>
        <v>10.236598255967586</v>
      </c>
      <c r="O118" s="100"/>
      <c r="V118" s="109">
        <f t="shared" si="10"/>
        <v>161.82456050445981</v>
      </c>
      <c r="W118" s="109">
        <f t="shared" si="11"/>
        <v>51.939065968954132</v>
      </c>
      <c r="X118" s="109">
        <f t="shared" si="12"/>
        <v>27.087463675601242</v>
      </c>
      <c r="Y118" s="109">
        <f t="shared" si="13"/>
        <v>18.084702860832024</v>
      </c>
      <c r="Z118" s="109">
        <f t="shared" si="14"/>
        <v>0.40967155615621459</v>
      </c>
      <c r="AA118" s="109">
        <f t="shared" si="15"/>
        <v>-8.9885029466385848</v>
      </c>
    </row>
    <row r="119" spans="1:27" ht="19.5" thickBot="1" x14ac:dyDescent="0.35">
      <c r="A119" s="93">
        <v>30</v>
      </c>
      <c r="B119" s="94" t="s">
        <v>531</v>
      </c>
      <c r="C119" s="93">
        <v>6</v>
      </c>
      <c r="D119" s="94" t="s">
        <v>176</v>
      </c>
      <c r="E119" s="93">
        <v>551330</v>
      </c>
      <c r="F119" s="94" t="s">
        <v>180</v>
      </c>
      <c r="G119" s="95">
        <v>3.1380264341599156</v>
      </c>
      <c r="H119" s="96">
        <v>9.5601489118849106</v>
      </c>
      <c r="I119" s="97">
        <v>6.2140967927251909</v>
      </c>
      <c r="J119" s="98">
        <v>0.86396073443643606</v>
      </c>
      <c r="K119" s="99">
        <v>194</v>
      </c>
      <c r="M119" s="100">
        <f t="shared" si="8"/>
        <v>0.64999999999999991</v>
      </c>
      <c r="N119" s="89">
        <f t="shared" si="9"/>
        <v>6.2140967927251909</v>
      </c>
      <c r="O119" s="100"/>
      <c r="V119" s="109">
        <f t="shared" si="10"/>
        <v>207.09191958628182</v>
      </c>
      <c r="W119" s="109">
        <f t="shared" si="11"/>
        <v>80.80138201799636</v>
      </c>
      <c r="X119" s="109">
        <f t="shared" si="12"/>
        <v>52.239630293371157</v>
      </c>
      <c r="Y119" s="109">
        <f t="shared" si="13"/>
        <v>41.892827854141736</v>
      </c>
      <c r="Z119" s="109">
        <f t="shared" si="14"/>
        <v>21.579052915607619</v>
      </c>
      <c r="AA119" s="109">
        <f t="shared" si="15"/>
        <v>10.777804624050779</v>
      </c>
    </row>
    <row r="120" spans="1:27" ht="19.5" thickBot="1" x14ac:dyDescent="0.35">
      <c r="A120" s="93">
        <v>30</v>
      </c>
      <c r="B120" s="94" t="s">
        <v>531</v>
      </c>
      <c r="C120" s="93">
        <v>6</v>
      </c>
      <c r="D120" s="94" t="s">
        <v>176</v>
      </c>
      <c r="E120" s="93">
        <v>451115</v>
      </c>
      <c r="F120" s="94" t="s">
        <v>532</v>
      </c>
      <c r="G120" s="95">
        <v>2.9645688839237225</v>
      </c>
      <c r="H120" s="96">
        <v>14.167321335576917</v>
      </c>
      <c r="I120" s="97">
        <v>10.625491001682686</v>
      </c>
      <c r="J120" s="98">
        <v>0.7673863088496804</v>
      </c>
      <c r="K120" s="99">
        <v>94</v>
      </c>
      <c r="M120" s="100">
        <f t="shared" si="8"/>
        <v>0.74999999999999989</v>
      </c>
      <c r="N120" s="89">
        <f t="shared" si="9"/>
        <v>10.625491001682686</v>
      </c>
      <c r="O120" s="100"/>
      <c r="V120" s="109">
        <f t="shared" si="10"/>
        <v>150.60529350980974</v>
      </c>
      <c r="W120" s="109">
        <f t="shared" si="11"/>
        <v>47.203551974996962</v>
      </c>
      <c r="X120" s="109">
        <f t="shared" si="12"/>
        <v>23.818309291915369</v>
      </c>
      <c r="Y120" s="109">
        <f t="shared" si="13"/>
        <v>15.346753052363486</v>
      </c>
      <c r="Z120" s="109">
        <f t="shared" si="14"/>
        <v>-1.2853695613749325</v>
      </c>
      <c r="AA120" s="109">
        <f t="shared" si="15"/>
        <v>-10.129008250401865</v>
      </c>
    </row>
    <row r="121" spans="1:27" ht="19.5" thickBot="1" x14ac:dyDescent="0.35">
      <c r="A121" s="93">
        <v>30</v>
      </c>
      <c r="B121" s="94" t="s">
        <v>531</v>
      </c>
      <c r="C121" s="93">
        <v>6</v>
      </c>
      <c r="D121" s="94" t="s">
        <v>176</v>
      </c>
      <c r="E121" s="93">
        <v>551128</v>
      </c>
      <c r="F121" s="94" t="s">
        <v>182</v>
      </c>
      <c r="G121" s="95">
        <v>3.2593973529457401</v>
      </c>
      <c r="H121" s="96">
        <v>29.760102711114516</v>
      </c>
      <c r="I121" s="97">
        <v>19.558830390036604</v>
      </c>
      <c r="J121" s="98">
        <v>0.57181727123114012</v>
      </c>
      <c r="K121" s="99">
        <v>17</v>
      </c>
      <c r="M121" s="100">
        <f t="shared" si="8"/>
        <v>0.65721649484536093</v>
      </c>
      <c r="N121" s="89">
        <f t="shared" si="9"/>
        <v>19.558830390036604</v>
      </c>
      <c r="O121" s="100"/>
      <c r="V121" s="109">
        <f t="shared" si="10"/>
        <v>140.8030395282432</v>
      </c>
      <c r="W121" s="109">
        <f t="shared" si="11"/>
        <v>11.068258095238257</v>
      </c>
      <c r="X121" s="109">
        <f t="shared" si="12"/>
        <v>-18.272440651367837</v>
      </c>
      <c r="Y121" s="109">
        <f t="shared" si="13"/>
        <v>-28.90142504584874</v>
      </c>
      <c r="Z121" s="109">
        <f t="shared" si="14"/>
        <v>-49.769205027425038</v>
      </c>
      <c r="AA121" s="109">
        <f t="shared" si="15"/>
        <v>-60.865029095408445</v>
      </c>
    </row>
    <row r="122" spans="1:27" ht="19.5" thickBot="1" x14ac:dyDescent="0.35">
      <c r="A122" s="93">
        <v>30</v>
      </c>
      <c r="B122" s="94" t="s">
        <v>531</v>
      </c>
      <c r="C122" s="93">
        <v>6</v>
      </c>
      <c r="D122" s="94" t="s">
        <v>176</v>
      </c>
      <c r="E122" s="93">
        <v>451120</v>
      </c>
      <c r="F122" s="94" t="s">
        <v>183</v>
      </c>
      <c r="G122" s="95">
        <v>2.4762819978250414</v>
      </c>
      <c r="H122" s="96">
        <v>14.941755435163563</v>
      </c>
      <c r="I122" s="97">
        <v>9.7121410328563158</v>
      </c>
      <c r="J122" s="98">
        <v>0.78738140437299187</v>
      </c>
      <c r="K122" s="99">
        <v>113</v>
      </c>
      <c r="M122" s="100">
        <f t="shared" si="8"/>
        <v>0.65</v>
      </c>
      <c r="N122" s="89">
        <f t="shared" si="9"/>
        <v>9.7121410328563158</v>
      </c>
      <c r="O122" s="100"/>
      <c r="V122" s="109">
        <f t="shared" si="10"/>
        <v>148.93535512287562</v>
      </c>
      <c r="W122" s="109">
        <f t="shared" si="11"/>
        <v>49.276862360779454</v>
      </c>
      <c r="X122" s="109">
        <f t="shared" si="12"/>
        <v>26.738189374434107</v>
      </c>
      <c r="Y122" s="109">
        <f t="shared" si="13"/>
        <v>18.573312132991997</v>
      </c>
      <c r="Z122" s="109">
        <f t="shared" si="14"/>
        <v>2.5432893643571384</v>
      </c>
      <c r="AA122" s="109">
        <f t="shared" si="15"/>
        <v>-5.9802005614315643</v>
      </c>
    </row>
    <row r="123" spans="1:27" ht="19.5" thickBot="1" x14ac:dyDescent="0.35">
      <c r="A123" s="93">
        <v>30</v>
      </c>
      <c r="B123" s="94" t="s">
        <v>531</v>
      </c>
      <c r="C123" s="93">
        <v>6</v>
      </c>
      <c r="D123" s="94" t="s">
        <v>176</v>
      </c>
      <c r="E123" s="93">
        <v>451381</v>
      </c>
      <c r="F123" s="94" t="s">
        <v>533</v>
      </c>
      <c r="G123" s="95">
        <v>6.4918796420425462</v>
      </c>
      <c r="H123" s="96">
        <v>13.709434694941116</v>
      </c>
      <c r="I123" s="97">
        <v>9.3578444687378965</v>
      </c>
      <c r="J123" s="98">
        <v>0.79513767949744596</v>
      </c>
      <c r="K123" s="99">
        <v>120</v>
      </c>
      <c r="M123" s="100">
        <f t="shared" si="8"/>
        <v>0.68258426966292129</v>
      </c>
      <c r="N123" s="89">
        <f t="shared" si="9"/>
        <v>9.3578444687378965</v>
      </c>
      <c r="O123" s="100"/>
      <c r="V123" s="109">
        <f t="shared" si="10"/>
        <v>375.47621008010009</v>
      </c>
      <c r="W123" s="109">
        <f t="shared" si="11"/>
        <v>126.68114903159629</v>
      </c>
      <c r="X123" s="109">
        <f t="shared" si="12"/>
        <v>70.413887043435849</v>
      </c>
      <c r="Y123" s="109">
        <f t="shared" si="13"/>
        <v>50.030464863979248</v>
      </c>
      <c r="Z123" s="109">
        <f t="shared" si="14"/>
        <v>10.011893613338447</v>
      </c>
      <c r="AA123" s="109">
        <f t="shared" si="15"/>
        <v>-11.266796618262681</v>
      </c>
    </row>
    <row r="124" spans="1:27" ht="19.5" thickBot="1" x14ac:dyDescent="0.35">
      <c r="A124" s="93">
        <v>30</v>
      </c>
      <c r="B124" s="94" t="s">
        <v>531</v>
      </c>
      <c r="C124" s="93">
        <v>6</v>
      </c>
      <c r="D124" s="94" t="s">
        <v>176</v>
      </c>
      <c r="E124" s="93">
        <v>551354</v>
      </c>
      <c r="F124" s="94" t="s">
        <v>185</v>
      </c>
      <c r="G124" s="95">
        <v>2.7823128830548205</v>
      </c>
      <c r="H124" s="96">
        <v>12.220049084727647</v>
      </c>
      <c r="I124" s="97">
        <v>7.3589854414646645</v>
      </c>
      <c r="J124" s="98">
        <v>0.83889678449782001</v>
      </c>
      <c r="K124" s="99">
        <v>170</v>
      </c>
      <c r="M124" s="100">
        <f t="shared" si="8"/>
        <v>0.60220588235294126</v>
      </c>
      <c r="N124" s="89">
        <f t="shared" si="9"/>
        <v>7.3589854414646645</v>
      </c>
      <c r="O124" s="100"/>
      <c r="V124" s="109">
        <f t="shared" si="10"/>
        <v>192.44002769616228</v>
      </c>
      <c r="W124" s="109">
        <f t="shared" si="11"/>
        <v>71.578370684257109</v>
      </c>
      <c r="X124" s="109">
        <f t="shared" si="12"/>
        <v>44.244409588919062</v>
      </c>
      <c r="Y124" s="109">
        <f t="shared" si="13"/>
        <v>34.342387539928055</v>
      </c>
      <c r="Z124" s="109">
        <f t="shared" si="14"/>
        <v>14.901845544367708</v>
      </c>
      <c r="AA124" s="109">
        <f t="shared" si="15"/>
        <v>4.5649130120415427</v>
      </c>
    </row>
    <row r="125" spans="1:27" ht="19.5" thickBot="1" x14ac:dyDescent="0.35">
      <c r="A125" s="93">
        <v>30</v>
      </c>
      <c r="B125" s="94" t="s">
        <v>531</v>
      </c>
      <c r="C125" s="93">
        <v>6</v>
      </c>
      <c r="D125" s="94" t="s">
        <v>176</v>
      </c>
      <c r="E125" s="93">
        <v>451166</v>
      </c>
      <c r="F125" s="94" t="s">
        <v>186</v>
      </c>
      <c r="G125" s="95">
        <v>6.3293904736944011</v>
      </c>
      <c r="H125" s="96">
        <v>3.94982741290849</v>
      </c>
      <c r="I125" s="97">
        <v>2.4567926508290809</v>
      </c>
      <c r="J125" s="98">
        <v>0.94621579305748527</v>
      </c>
      <c r="K125" s="99">
        <v>265</v>
      </c>
      <c r="M125" s="100">
        <f t="shared" si="8"/>
        <v>0.622</v>
      </c>
      <c r="N125" s="89">
        <f t="shared" si="9"/>
        <v>2.4567926508290809</v>
      </c>
      <c r="O125" s="100"/>
      <c r="V125" s="109">
        <f t="shared" si="10"/>
        <v>478.06572119565919</v>
      </c>
      <c r="W125" s="109">
        <f t="shared" si="11"/>
        <v>211.87122292376699</v>
      </c>
      <c r="X125" s="109">
        <f t="shared" si="12"/>
        <v>151.66892022953689</v>
      </c>
      <c r="Y125" s="109">
        <f t="shared" si="13"/>
        <v>129.85998713714406</v>
      </c>
      <c r="Z125" s="109">
        <f t="shared" si="14"/>
        <v>87.04272440400041</v>
      </c>
      <c r="AA125" s="109">
        <f t="shared" si="15"/>
        <v>64.275912851500181</v>
      </c>
    </row>
    <row r="126" spans="1:27" ht="19.5" thickBot="1" x14ac:dyDescent="0.35">
      <c r="A126" s="93">
        <v>30</v>
      </c>
      <c r="B126" s="94" t="s">
        <v>531</v>
      </c>
      <c r="C126" s="93">
        <v>2</v>
      </c>
      <c r="D126" s="94" t="s">
        <v>187</v>
      </c>
      <c r="E126" s="93">
        <v>508815</v>
      </c>
      <c r="F126" s="94" t="s">
        <v>188</v>
      </c>
      <c r="G126" s="95">
        <v>2.9213564213564207</v>
      </c>
      <c r="H126" s="96">
        <v>14.71918992343789</v>
      </c>
      <c r="I126" s="97">
        <v>9.5674734502346279</v>
      </c>
      <c r="J126" s="98">
        <v>0.79054847311156551</v>
      </c>
      <c r="K126" s="99">
        <v>115</v>
      </c>
      <c r="M126" s="100">
        <f t="shared" si="8"/>
        <v>0.65</v>
      </c>
      <c r="N126" s="89">
        <f t="shared" si="9"/>
        <v>9.5674734502346279</v>
      </c>
      <c r="O126" s="100"/>
      <c r="V126" s="109">
        <f t="shared" si="10"/>
        <v>176.41097560229804</v>
      </c>
      <c r="W126" s="109">
        <f t="shared" si="11"/>
        <v>58.840368527270584</v>
      </c>
      <c r="X126" s="109">
        <f t="shared" si="12"/>
        <v>32.250708256209414</v>
      </c>
      <c r="Y126" s="109">
        <f t="shared" si="13"/>
        <v>22.618317203888296</v>
      </c>
      <c r="Z126" s="109">
        <f t="shared" si="14"/>
        <v>3.7071390784679648</v>
      </c>
      <c r="AA126" s="109">
        <f t="shared" si="15"/>
        <v>-6.3483198914473356</v>
      </c>
    </row>
    <row r="127" spans="1:27" ht="19.5" thickBot="1" x14ac:dyDescent="0.35">
      <c r="A127" s="93">
        <v>30</v>
      </c>
      <c r="B127" s="94" t="s">
        <v>531</v>
      </c>
      <c r="C127" s="93">
        <v>2</v>
      </c>
      <c r="D127" s="94" t="s">
        <v>187</v>
      </c>
      <c r="E127" s="93">
        <v>408801</v>
      </c>
      <c r="F127" s="94" t="s">
        <v>189</v>
      </c>
      <c r="G127" s="95">
        <v>8.5281722426518165</v>
      </c>
      <c r="H127" s="96">
        <v>12.429392486922794</v>
      </c>
      <c r="I127" s="97">
        <v>8.5686590186970104</v>
      </c>
      <c r="J127" s="98">
        <v>0.81241456020884684</v>
      </c>
      <c r="K127" s="99">
        <v>136</v>
      </c>
      <c r="M127" s="100">
        <f t="shared" si="8"/>
        <v>0.68938679245283019</v>
      </c>
      <c r="N127" s="89">
        <f t="shared" si="9"/>
        <v>8.5686590186970104</v>
      </c>
      <c r="O127" s="100"/>
      <c r="V127" s="109">
        <f t="shared" si="10"/>
        <v>498.99547848247727</v>
      </c>
      <c r="W127" s="109">
        <f t="shared" si="11"/>
        <v>175.3864905390335</v>
      </c>
      <c r="X127" s="109">
        <f t="shared" si="12"/>
        <v>102.19937971134975</v>
      </c>
      <c r="Y127" s="109">
        <f t="shared" si="13"/>
        <v>75.686559904882898</v>
      </c>
      <c r="Z127" s="109">
        <f t="shared" si="14"/>
        <v>23.634202889492919</v>
      </c>
      <c r="AA127" s="109">
        <f t="shared" si="15"/>
        <v>-4.0430965777502426</v>
      </c>
    </row>
    <row r="128" spans="1:27" ht="19.5" thickBot="1" x14ac:dyDescent="0.35">
      <c r="A128" s="93">
        <v>30</v>
      </c>
      <c r="B128" s="94" t="s">
        <v>531</v>
      </c>
      <c r="C128" s="93">
        <v>2</v>
      </c>
      <c r="D128" s="94" t="s">
        <v>187</v>
      </c>
      <c r="E128" s="93">
        <v>408822</v>
      </c>
      <c r="F128" s="94" t="s">
        <v>187</v>
      </c>
      <c r="G128" s="95">
        <v>4.154172973979426</v>
      </c>
      <c r="H128" s="96">
        <v>16.850526070642786</v>
      </c>
      <c r="I128" s="97">
        <v>11.344014872557734</v>
      </c>
      <c r="J128" s="98">
        <v>0.75165635436970468</v>
      </c>
      <c r="K128" s="99">
        <v>79</v>
      </c>
      <c r="M128" s="100">
        <f t="shared" si="8"/>
        <v>0.67321428571428577</v>
      </c>
      <c r="N128" s="89">
        <f t="shared" si="9"/>
        <v>11.344014872557734</v>
      </c>
      <c r="O128" s="100"/>
      <c r="V128" s="109">
        <f t="shared" si="10"/>
        <v>230.29074977564045</v>
      </c>
      <c r="W128" s="109">
        <f t="shared" si="11"/>
        <v>68.870199441455085</v>
      </c>
      <c r="X128" s="109">
        <f t="shared" si="12"/>
        <v>32.36347636725413</v>
      </c>
      <c r="Y128" s="109">
        <f t="shared" si="13"/>
        <v>19.138522415051405</v>
      </c>
      <c r="Z128" s="109">
        <f t="shared" si="14"/>
        <v>-6.8258989349643642</v>
      </c>
      <c r="AA128" s="109">
        <f t="shared" si="15"/>
        <v>-20.631711128744513</v>
      </c>
    </row>
    <row r="129" spans="1:27" ht="19.5" thickBot="1" x14ac:dyDescent="0.35">
      <c r="A129" s="93">
        <v>30</v>
      </c>
      <c r="B129" s="94" t="s">
        <v>531</v>
      </c>
      <c r="C129" s="93">
        <v>2</v>
      </c>
      <c r="D129" s="94" t="s">
        <v>187</v>
      </c>
      <c r="E129" s="93">
        <v>508817</v>
      </c>
      <c r="F129" s="94" t="s">
        <v>190</v>
      </c>
      <c r="G129" s="95">
        <v>3.1974210582415354</v>
      </c>
      <c r="H129" s="96">
        <v>9.069809534546863</v>
      </c>
      <c r="I129" s="97">
        <v>5.7859129789350678</v>
      </c>
      <c r="J129" s="98">
        <v>0.87333455230525459</v>
      </c>
      <c r="K129" s="99">
        <v>210</v>
      </c>
      <c r="M129" s="100">
        <f t="shared" si="8"/>
        <v>0.63793103448275867</v>
      </c>
      <c r="N129" s="89">
        <f t="shared" si="9"/>
        <v>5.7859129789350678</v>
      </c>
      <c r="O129" s="100"/>
      <c r="V129" s="109">
        <f t="shared" si="10"/>
        <v>217.33649098769405</v>
      </c>
      <c r="W129" s="109">
        <f t="shared" si="11"/>
        <v>86.221100947308187</v>
      </c>
      <c r="X129" s="109">
        <f t="shared" si="12"/>
        <v>56.568165028922117</v>
      </c>
      <c r="Y129" s="109">
        <f t="shared" si="13"/>
        <v>45.82606935325164</v>
      </c>
      <c r="Z129" s="109">
        <f t="shared" si="14"/>
        <v>24.736219111554909</v>
      </c>
      <c r="AA129" s="109">
        <f t="shared" si="15"/>
        <v>13.522315758702527</v>
      </c>
    </row>
    <row r="130" spans="1:27" ht="19.5" thickBot="1" x14ac:dyDescent="0.35">
      <c r="A130" s="93">
        <v>30</v>
      </c>
      <c r="B130" s="94" t="s">
        <v>531</v>
      </c>
      <c r="C130" s="93">
        <v>2</v>
      </c>
      <c r="D130" s="94" t="s">
        <v>187</v>
      </c>
      <c r="E130" s="93">
        <v>508802</v>
      </c>
      <c r="F130" s="94" t="s">
        <v>191</v>
      </c>
      <c r="G130" s="95">
        <v>3.6646238141786531</v>
      </c>
      <c r="H130" s="96">
        <v>10.915172205462826</v>
      </c>
      <c r="I130" s="97">
        <v>7.1903696903486365</v>
      </c>
      <c r="J130" s="98">
        <v>0.84258812753758838</v>
      </c>
      <c r="K130" s="99">
        <v>174</v>
      </c>
      <c r="M130" s="100">
        <f t="shared" si="8"/>
        <v>0.65875000000000006</v>
      </c>
      <c r="N130" s="89">
        <f t="shared" si="9"/>
        <v>7.1903696903486365</v>
      </c>
      <c r="O130" s="100"/>
      <c r="V130" s="109">
        <f t="shared" si="10"/>
        <v>232.72873793827506</v>
      </c>
      <c r="W130" s="109">
        <f t="shared" si="11"/>
        <v>87.204162104943308</v>
      </c>
      <c r="X130" s="109">
        <f t="shared" si="12"/>
        <v>54.292457991437381</v>
      </c>
      <c r="Y130" s="109">
        <f t="shared" si="13"/>
        <v>42.369838409697131</v>
      </c>
      <c r="Z130" s="109">
        <f t="shared" si="14"/>
        <v>18.962277254091578</v>
      </c>
      <c r="AA130" s="109">
        <f t="shared" si="15"/>
        <v>6.5159997548814026</v>
      </c>
    </row>
    <row r="131" spans="1:27" ht="19.5" thickBot="1" x14ac:dyDescent="0.35">
      <c r="A131" s="93">
        <v>30</v>
      </c>
      <c r="B131" s="94" t="s">
        <v>531</v>
      </c>
      <c r="C131" s="93">
        <v>2</v>
      </c>
      <c r="D131" s="94" t="s">
        <v>187</v>
      </c>
      <c r="E131" s="93">
        <v>508839</v>
      </c>
      <c r="F131" s="94" t="s">
        <v>192</v>
      </c>
      <c r="G131" s="95">
        <v>2.8205915806701234</v>
      </c>
      <c r="H131" s="96">
        <v>21.98120437744123</v>
      </c>
      <c r="I131" s="97">
        <v>14.660045177535403</v>
      </c>
      <c r="J131" s="98">
        <v>0.67906168094849328</v>
      </c>
      <c r="K131" s="99">
        <v>46</v>
      </c>
      <c r="M131" s="100">
        <f t="shared" si="8"/>
        <v>0.66693548387096779</v>
      </c>
      <c r="N131" s="89">
        <f t="shared" si="9"/>
        <v>14.660045177535403</v>
      </c>
      <c r="O131" s="100"/>
      <c r="V131" s="109">
        <f t="shared" si="10"/>
        <v>142.59080232922236</v>
      </c>
      <c r="W131" s="109">
        <f t="shared" si="11"/>
        <v>31.957990204044926</v>
      </c>
      <c r="X131" s="109">
        <f t="shared" si="12"/>
        <v>6.937375252525869</v>
      </c>
      <c r="Y131" s="109">
        <f t="shared" si="13"/>
        <v>-2.1266122195098429</v>
      </c>
      <c r="Z131" s="109">
        <f t="shared" si="14"/>
        <v>-19.921849215098888</v>
      </c>
      <c r="AA131" s="109">
        <f t="shared" si="15"/>
        <v>-29.38393953450289</v>
      </c>
    </row>
    <row r="132" spans="1:27" ht="19.5" thickBot="1" x14ac:dyDescent="0.35">
      <c r="A132" s="93">
        <v>30</v>
      </c>
      <c r="B132" s="94" t="s">
        <v>531</v>
      </c>
      <c r="C132" s="93">
        <v>2</v>
      </c>
      <c r="D132" s="94" t="s">
        <v>187</v>
      </c>
      <c r="E132" s="93">
        <v>508819</v>
      </c>
      <c r="F132" s="94" t="s">
        <v>193</v>
      </c>
      <c r="G132" s="95">
        <v>1.9545245414810632</v>
      </c>
      <c r="H132" s="96">
        <v>7.674500719563019</v>
      </c>
      <c r="I132" s="97">
        <v>4.9884254677159623</v>
      </c>
      <c r="J132" s="98">
        <v>0.89079318208542946</v>
      </c>
      <c r="K132" s="99">
        <v>224</v>
      </c>
      <c r="M132" s="100">
        <f t="shared" si="8"/>
        <v>0.65</v>
      </c>
      <c r="N132" s="89">
        <f t="shared" si="9"/>
        <v>4.9884254677159623</v>
      </c>
      <c r="O132" s="100"/>
      <c r="V132" s="109">
        <f t="shared" si="10"/>
        <v>132.99354526737713</v>
      </c>
      <c r="W132" s="109">
        <f t="shared" si="11"/>
        <v>54.333291693021451</v>
      </c>
      <c r="X132" s="109">
        <f t="shared" si="12"/>
        <v>36.543561152267117</v>
      </c>
      <c r="Y132" s="109">
        <f t="shared" si="13"/>
        <v>30.099039502230752</v>
      </c>
      <c r="Z132" s="109">
        <f t="shared" si="14"/>
        <v>17.446573858448808</v>
      </c>
      <c r="AA132" s="109">
        <f t="shared" si="15"/>
        <v>10.718999917495061</v>
      </c>
    </row>
    <row r="133" spans="1:27" ht="19.5" thickBot="1" x14ac:dyDescent="0.35">
      <c r="A133" s="93">
        <v>30</v>
      </c>
      <c r="B133" s="94" t="s">
        <v>531</v>
      </c>
      <c r="C133" s="93">
        <v>2</v>
      </c>
      <c r="D133" s="94" t="s">
        <v>187</v>
      </c>
      <c r="E133" s="93">
        <v>408840</v>
      </c>
      <c r="F133" s="94" t="s">
        <v>194</v>
      </c>
      <c r="G133" s="95">
        <v>5.9904369278843319</v>
      </c>
      <c r="H133" s="96">
        <v>14.022349456513957</v>
      </c>
      <c r="I133" s="97">
        <v>10.145336764519472</v>
      </c>
      <c r="J133" s="98">
        <v>0.77789786538954431</v>
      </c>
      <c r="K133" s="99">
        <v>107</v>
      </c>
      <c r="M133" s="100">
        <f t="shared" si="8"/>
        <v>0.72351190476190463</v>
      </c>
      <c r="N133" s="89">
        <f t="shared" si="9"/>
        <v>10.145336764519472</v>
      </c>
      <c r="O133" s="100"/>
      <c r="V133" s="109">
        <f t="shared" si="10"/>
        <v>319.78736899250811</v>
      </c>
      <c r="W133" s="109">
        <f t="shared" si="11"/>
        <v>103.19637753742822</v>
      </c>
      <c r="X133" s="109">
        <f t="shared" si="12"/>
        <v>54.212358284318995</v>
      </c>
      <c r="Y133" s="109">
        <f t="shared" si="13"/>
        <v>36.467369294222955</v>
      </c>
      <c r="Z133" s="109">
        <f t="shared" si="14"/>
        <v>1.6288078402146475</v>
      </c>
      <c r="AA133" s="109">
        <f t="shared" si="15"/>
        <v>-16.895565572606074</v>
      </c>
    </row>
    <row r="134" spans="1:27" ht="19.5" thickBot="1" x14ac:dyDescent="0.35">
      <c r="A134" s="93">
        <v>30</v>
      </c>
      <c r="B134" s="94" t="s">
        <v>531</v>
      </c>
      <c r="C134" s="93">
        <v>2</v>
      </c>
      <c r="D134" s="94" t="s">
        <v>187</v>
      </c>
      <c r="E134" s="93">
        <v>408862</v>
      </c>
      <c r="F134" s="94" t="s">
        <v>195</v>
      </c>
      <c r="G134" s="95">
        <v>3.8731675345588394</v>
      </c>
      <c r="H134" s="96">
        <v>17.298502944213958</v>
      </c>
      <c r="I134" s="97">
        <v>11.786218797065182</v>
      </c>
      <c r="J134" s="98">
        <v>0.74197560765366644</v>
      </c>
      <c r="K134" s="99">
        <v>73</v>
      </c>
      <c r="M134" s="100">
        <f t="shared" ref="M134:M197" si="16">IF(ISERROR(I134/H134),$O$3,(I134/H134))</f>
        <v>0.68134328358208951</v>
      </c>
      <c r="N134" s="89">
        <f t="shared" ref="N134:N197" si="17">I134</f>
        <v>11.786218797065182</v>
      </c>
      <c r="O134" s="100"/>
      <c r="V134" s="109">
        <f t="shared" ref="V134:V197" si="18">(((($O$5-N134))/M134)*G134)+((((($O$5-N134)/$T$2))*$T$3/M134)*G134)</f>
        <v>209.41888335144364</v>
      </c>
      <c r="W134" s="109">
        <f t="shared" ref="W134:W197" si="19">(((($P$5-N134))/M134)*G134)+((((($P$5-N134)/$T$2))*$T$3/M134)*G134)</f>
        <v>60.713094713070852</v>
      </c>
      <c r="X134" s="109">
        <f t="shared" ref="X134:X197" si="20">(((($Q$5-N134))/M134)*G134)+((((($Q$5-N134)/$T$2))*$T$3/M134)*G134)</f>
        <v>27.081930439917954</v>
      </c>
      <c r="Y134" s="109">
        <f t="shared" ref="Y134:Y197" si="21">(((($R$5-N134))/M134)*G134)+((((($R$5-N134)/$T$2))*$T$3/M134)*G134)</f>
        <v>14.898678660036108</v>
      </c>
      <c r="Z134" s="109">
        <f t="shared" ref="Z134:Z197" si="22">(((($S$5-N134))/M134)*G134)+((((($S$5-N134)/$T$2))*$T$3/M134)*G134)</f>
        <v>-9.0205791135226612</v>
      </c>
      <c r="AA134" s="109">
        <f t="shared" ref="AA134:AA197" si="23">(((($T$5-N134))/M134)*G134)+((((($T$5-N134)/$T$2))*$T$3/M134)*G134)</f>
        <v>-21.738936136956486</v>
      </c>
    </row>
    <row r="135" spans="1:27" ht="19.5" thickBot="1" x14ac:dyDescent="0.35">
      <c r="A135" s="93">
        <v>30</v>
      </c>
      <c r="B135" s="94" t="s">
        <v>531</v>
      </c>
      <c r="C135" s="93">
        <v>2</v>
      </c>
      <c r="D135" s="94" t="s">
        <v>187</v>
      </c>
      <c r="E135" s="93">
        <v>508860</v>
      </c>
      <c r="F135" s="94" t="s">
        <v>196</v>
      </c>
      <c r="G135" s="95">
        <v>2.780643064148463</v>
      </c>
      <c r="H135" s="96">
        <v>22.656629616463544</v>
      </c>
      <c r="I135" s="97">
        <v>15.859640731524481</v>
      </c>
      <c r="J135" s="98">
        <v>0.65280008516372234</v>
      </c>
      <c r="K135" s="99">
        <v>33</v>
      </c>
      <c r="M135" s="100">
        <f t="shared" si="16"/>
        <v>0.7</v>
      </c>
      <c r="N135" s="89">
        <f t="shared" si="17"/>
        <v>15.859640731524481</v>
      </c>
      <c r="O135" s="100"/>
      <c r="V135" s="109">
        <f t="shared" si="18"/>
        <v>128.75180153369368</v>
      </c>
      <c r="W135" s="109">
        <f t="shared" si="19"/>
        <v>24.837631014126487</v>
      </c>
      <c r="X135" s="109">
        <f t="shared" si="20"/>
        <v>1.3364978635493081</v>
      </c>
      <c r="Y135" s="109">
        <f t="shared" si="21"/>
        <v>-7.1770409470762146</v>
      </c>
      <c r="Z135" s="109">
        <f t="shared" si="22"/>
        <v>-23.891587527556037</v>
      </c>
      <c r="AA135" s="109">
        <f t="shared" si="23"/>
        <v>-32.779052720157161</v>
      </c>
    </row>
    <row r="136" spans="1:27" ht="19.5" thickBot="1" x14ac:dyDescent="0.35">
      <c r="A136" s="93">
        <v>30</v>
      </c>
      <c r="B136" s="94" t="s">
        <v>531</v>
      </c>
      <c r="C136" s="93">
        <v>2</v>
      </c>
      <c r="D136" s="94" t="s">
        <v>187</v>
      </c>
      <c r="E136" s="93">
        <v>408806</v>
      </c>
      <c r="F136" s="94" t="s">
        <v>534</v>
      </c>
      <c r="G136" s="95">
        <v>8.6991771745688098</v>
      </c>
      <c r="H136" s="96">
        <v>10.230852667328442</v>
      </c>
      <c r="I136" s="97">
        <v>7.2133258974703338</v>
      </c>
      <c r="J136" s="98">
        <v>0.8420855692960405</v>
      </c>
      <c r="K136" s="99">
        <v>173</v>
      </c>
      <c r="M136" s="100">
        <f t="shared" si="16"/>
        <v>0.7050561797752809</v>
      </c>
      <c r="N136" s="89">
        <f t="shared" si="17"/>
        <v>7.2133258974703338</v>
      </c>
      <c r="O136" s="100"/>
      <c r="V136" s="109">
        <f t="shared" si="18"/>
        <v>515.86562014775564</v>
      </c>
      <c r="W136" s="109">
        <f t="shared" si="19"/>
        <v>193.10389844341279</v>
      </c>
      <c r="X136" s="109">
        <f t="shared" si="20"/>
        <v>120.10840456844628</v>
      </c>
      <c r="Y136" s="109">
        <f t="shared" si="21"/>
        <v>93.66500006860656</v>
      </c>
      <c r="Z136" s="109">
        <f t="shared" si="22"/>
        <v>41.748925438465037</v>
      </c>
      <c r="AA136" s="109">
        <f t="shared" si="23"/>
        <v>14.144090093980362</v>
      </c>
    </row>
    <row r="137" spans="1:27" ht="19.5" thickBot="1" x14ac:dyDescent="0.35">
      <c r="A137" s="93">
        <v>30</v>
      </c>
      <c r="B137" s="94" t="s">
        <v>531</v>
      </c>
      <c r="C137" s="93">
        <v>2</v>
      </c>
      <c r="D137" s="94" t="s">
        <v>187</v>
      </c>
      <c r="E137" s="93">
        <v>508833</v>
      </c>
      <c r="F137" s="94" t="s">
        <v>198</v>
      </c>
      <c r="G137" s="95">
        <v>2.9260884420239259</v>
      </c>
      <c r="H137" s="96">
        <v>39.301614520050677</v>
      </c>
      <c r="I137" s="97">
        <v>26.297906411459998</v>
      </c>
      <c r="J137" s="98">
        <v>0.42428513854779826</v>
      </c>
      <c r="K137" s="99">
        <v>5</v>
      </c>
      <c r="M137" s="100">
        <f t="shared" si="16"/>
        <v>0.6691304347826087</v>
      </c>
      <c r="N137" s="89">
        <f t="shared" si="17"/>
        <v>26.297906411459998</v>
      </c>
      <c r="O137" s="100"/>
      <c r="V137" s="109">
        <f t="shared" si="18"/>
        <v>92.121370959047283</v>
      </c>
      <c r="W137" s="109">
        <f t="shared" si="19"/>
        <v>-22.272889684394286</v>
      </c>
      <c r="X137" s="109">
        <f t="shared" si="20"/>
        <v>-48.144190370349541</v>
      </c>
      <c r="Y137" s="109">
        <f t="shared" si="21"/>
        <v>-57.516347919520044</v>
      </c>
      <c r="Z137" s="109">
        <f t="shared" si="22"/>
        <v>-75.916612180921348</v>
      </c>
      <c r="AA137" s="109">
        <f t="shared" si="23"/>
        <v>-85.700407832838579</v>
      </c>
    </row>
    <row r="138" spans="1:27" ht="19.5" thickBot="1" x14ac:dyDescent="0.35">
      <c r="A138" s="93">
        <v>30</v>
      </c>
      <c r="B138" s="94" t="s">
        <v>531</v>
      </c>
      <c r="C138" s="93">
        <v>2</v>
      </c>
      <c r="D138" s="94" t="s">
        <v>187</v>
      </c>
      <c r="E138" s="93">
        <v>508820</v>
      </c>
      <c r="F138" s="94" t="s">
        <v>199</v>
      </c>
      <c r="G138" s="95">
        <v>2.846087604152121</v>
      </c>
      <c r="H138" s="96">
        <v>33.73051478104427</v>
      </c>
      <c r="I138" s="97">
        <v>23.400544629349461</v>
      </c>
      <c r="J138" s="98">
        <v>0.48771430324502196</v>
      </c>
      <c r="K138" s="99">
        <v>7</v>
      </c>
      <c r="M138" s="100">
        <f t="shared" si="16"/>
        <v>0.69374999999999998</v>
      </c>
      <c r="N138" s="89">
        <f t="shared" si="17"/>
        <v>23.400544629349461</v>
      </c>
      <c r="O138" s="100"/>
      <c r="V138" s="109">
        <f t="shared" si="18"/>
        <v>99.342862034803034</v>
      </c>
      <c r="W138" s="109">
        <f t="shared" si="19"/>
        <v>-7.9752041911029146</v>
      </c>
      <c r="X138" s="109">
        <f t="shared" si="20"/>
        <v>-32.246159261302516</v>
      </c>
      <c r="Y138" s="109">
        <f t="shared" si="21"/>
        <v>-41.038574360487544</v>
      </c>
      <c r="Z138" s="109">
        <f t="shared" si="22"/>
        <v>-58.300636001273617</v>
      </c>
      <c r="AA138" s="109">
        <f t="shared" si="23"/>
        <v>-67.479226114162998</v>
      </c>
    </row>
    <row r="139" spans="1:27" ht="19.5" thickBot="1" x14ac:dyDescent="0.35">
      <c r="A139" s="93">
        <v>30</v>
      </c>
      <c r="B139" s="94" t="s">
        <v>531</v>
      </c>
      <c r="C139" s="93">
        <v>2</v>
      </c>
      <c r="D139" s="94" t="s">
        <v>187</v>
      </c>
      <c r="E139" s="93">
        <v>408814</v>
      </c>
      <c r="F139" s="94" t="s">
        <v>200</v>
      </c>
      <c r="G139" s="95">
        <v>0.62457229747552401</v>
      </c>
      <c r="H139" s="96">
        <v>36.825200369860035</v>
      </c>
      <c r="I139" s="97">
        <v>23.936380240409022</v>
      </c>
      <c r="J139" s="98">
        <v>0.47598376775083989</v>
      </c>
      <c r="K139" s="99">
        <v>6</v>
      </c>
      <c r="M139" s="100">
        <f t="shared" si="16"/>
        <v>0.65</v>
      </c>
      <c r="N139" s="89">
        <f t="shared" si="17"/>
        <v>23.936380240409022</v>
      </c>
      <c r="O139" s="100"/>
      <c r="V139" s="109">
        <f t="shared" si="18"/>
        <v>22.708445772177829</v>
      </c>
      <c r="W139" s="109">
        <f t="shared" si="19"/>
        <v>-2.4275984433194906</v>
      </c>
      <c r="X139" s="109">
        <f t="shared" si="20"/>
        <v>-8.1123430650933166</v>
      </c>
      <c r="Y139" s="109">
        <f t="shared" si="21"/>
        <v>-10.171703082156048</v>
      </c>
      <c r="Z139" s="109">
        <f t="shared" si="22"/>
        <v>-14.214824244440818</v>
      </c>
      <c r="AA139" s="109">
        <f t="shared" si="23"/>
        <v>-16.364634197481337</v>
      </c>
    </row>
    <row r="140" spans="1:27" ht="19.5" thickBot="1" x14ac:dyDescent="0.35">
      <c r="A140" s="93">
        <v>30</v>
      </c>
      <c r="B140" s="94" t="s">
        <v>531</v>
      </c>
      <c r="C140" s="93">
        <v>11</v>
      </c>
      <c r="D140" s="94" t="s">
        <v>201</v>
      </c>
      <c r="E140" s="93">
        <v>551367</v>
      </c>
      <c r="F140" s="94" t="s">
        <v>202</v>
      </c>
      <c r="G140" s="95">
        <v>2.7066750453847233</v>
      </c>
      <c r="H140" s="96">
        <v>15.886650328904937</v>
      </c>
      <c r="I140" s="97">
        <v>10.326322713788208</v>
      </c>
      <c r="J140" s="98">
        <v>0.77393571345707557</v>
      </c>
      <c r="K140" s="99">
        <v>100</v>
      </c>
      <c r="M140" s="100">
        <f t="shared" si="16"/>
        <v>0.65</v>
      </c>
      <c r="N140" s="89">
        <f t="shared" si="17"/>
        <v>10.326322713788208</v>
      </c>
      <c r="O140" s="100"/>
      <c r="V140" s="109">
        <f t="shared" si="18"/>
        <v>160.01236998811996</v>
      </c>
      <c r="W140" s="109">
        <f t="shared" si="19"/>
        <v>51.081660296437214</v>
      </c>
      <c r="X140" s="109">
        <f t="shared" si="20"/>
        <v>26.445991264473449</v>
      </c>
      <c r="Y140" s="109">
        <f t="shared" si="21"/>
        <v>17.521454601261627</v>
      </c>
      <c r="Z140" s="109">
        <f t="shared" si="22"/>
        <v>0</v>
      </c>
      <c r="AA140" s="109">
        <f t="shared" si="23"/>
        <v>-9.3165146384714692</v>
      </c>
    </row>
    <row r="141" spans="1:27" ht="19.5" thickBot="1" x14ac:dyDescent="0.35">
      <c r="A141" s="93">
        <v>30</v>
      </c>
      <c r="B141" s="94" t="s">
        <v>531</v>
      </c>
      <c r="C141" s="93">
        <v>11</v>
      </c>
      <c r="D141" s="94" t="s">
        <v>201</v>
      </c>
      <c r="E141" s="93">
        <v>551340</v>
      </c>
      <c r="F141" s="94" t="s">
        <v>203</v>
      </c>
      <c r="G141" s="95">
        <v>2.9894179894179898</v>
      </c>
      <c r="H141" s="96">
        <v>10.70442477876106</v>
      </c>
      <c r="I141" s="97">
        <v>6.9578761061946901</v>
      </c>
      <c r="J141" s="98">
        <v>0.84767788675626854</v>
      </c>
      <c r="K141" s="99">
        <v>180</v>
      </c>
      <c r="M141" s="100">
        <f t="shared" si="16"/>
        <v>0.65</v>
      </c>
      <c r="N141" s="89">
        <f t="shared" si="17"/>
        <v>6.9578761061946901</v>
      </c>
      <c r="O141" s="100"/>
      <c r="V141" s="109">
        <f t="shared" si="18"/>
        <v>193.56643370501578</v>
      </c>
      <c r="W141" s="109">
        <f t="shared" si="19"/>
        <v>73.256674427614612</v>
      </c>
      <c r="X141" s="109">
        <f t="shared" si="20"/>
        <v>46.047530015884099</v>
      </c>
      <c r="Y141" s="109">
        <f t="shared" si="21"/>
        <v>36.190724155972056</v>
      </c>
      <c r="Z141" s="109">
        <f t="shared" si="22"/>
        <v>16.838954657414821</v>
      </c>
      <c r="AA141" s="109">
        <f t="shared" si="23"/>
        <v>6.5492242716366684</v>
      </c>
    </row>
    <row r="142" spans="1:27" ht="19.5" thickBot="1" x14ac:dyDescent="0.35">
      <c r="A142" s="93">
        <v>30</v>
      </c>
      <c r="B142" s="94" t="s">
        <v>531</v>
      </c>
      <c r="C142" s="93">
        <v>11</v>
      </c>
      <c r="D142" s="94" t="s">
        <v>201</v>
      </c>
      <c r="E142" s="93">
        <v>551369</v>
      </c>
      <c r="F142" s="94" t="s">
        <v>204</v>
      </c>
      <c r="G142" s="95">
        <v>2.9247757073844021</v>
      </c>
      <c r="H142" s="96">
        <v>9.2314771118452139</v>
      </c>
      <c r="I142" s="97">
        <v>6.120127418593678</v>
      </c>
      <c r="J142" s="98">
        <v>0.86601791588511989</v>
      </c>
      <c r="K142" s="99">
        <v>200</v>
      </c>
      <c r="M142" s="100">
        <f t="shared" si="16"/>
        <v>0.66296296296296287</v>
      </c>
      <c r="N142" s="89">
        <f t="shared" si="17"/>
        <v>6.120127418593678</v>
      </c>
      <c r="O142" s="100"/>
      <c r="V142" s="109">
        <f t="shared" si="18"/>
        <v>189.69508760434593</v>
      </c>
      <c r="W142" s="109">
        <f t="shared" si="19"/>
        <v>74.288427954854555</v>
      </c>
      <c r="X142" s="109">
        <f t="shared" si="20"/>
        <v>48.188164041615408</v>
      </c>
      <c r="Y142" s="109">
        <f t="shared" si="21"/>
        <v>38.73306209528765</v>
      </c>
      <c r="Z142" s="109">
        <f t="shared" si="22"/>
        <v>20.169953918951133</v>
      </c>
      <c r="AA142" s="109">
        <f t="shared" si="23"/>
        <v>10.299570837405163</v>
      </c>
    </row>
    <row r="143" spans="1:27" ht="19.5" thickBot="1" x14ac:dyDescent="0.35">
      <c r="A143" s="93">
        <v>30</v>
      </c>
      <c r="B143" s="94" t="s">
        <v>531</v>
      </c>
      <c r="C143" s="93">
        <v>11</v>
      </c>
      <c r="D143" s="94" t="s">
        <v>201</v>
      </c>
      <c r="E143" s="93">
        <v>551365</v>
      </c>
      <c r="F143" s="94" t="s">
        <v>205</v>
      </c>
      <c r="G143" s="95">
        <v>2.668153180775902</v>
      </c>
      <c r="H143" s="96">
        <v>7.8706125837547214</v>
      </c>
      <c r="I143" s="97">
        <v>5.1158981794405687</v>
      </c>
      <c r="J143" s="98">
        <v>0.88800254417603719</v>
      </c>
      <c r="K143" s="99">
        <v>220</v>
      </c>
      <c r="M143" s="100">
        <f t="shared" si="16"/>
        <v>0.65</v>
      </c>
      <c r="N143" s="89">
        <f t="shared" si="17"/>
        <v>5.1158981794405687</v>
      </c>
      <c r="O143" s="100"/>
      <c r="V143" s="109">
        <f t="shared" si="18"/>
        <v>180.98289056525081</v>
      </c>
      <c r="W143" s="109">
        <f t="shared" si="19"/>
        <v>73.60250146252865</v>
      </c>
      <c r="X143" s="109">
        <f t="shared" si="20"/>
        <v>49.317451507877202</v>
      </c>
      <c r="Y143" s="109">
        <f t="shared" si="21"/>
        <v>40.519930384865866</v>
      </c>
      <c r="Z143" s="109">
        <f t="shared" si="22"/>
        <v>23.247844137980689</v>
      </c>
      <c r="AA143" s="109">
        <f t="shared" si="23"/>
        <v>14.06392373764699</v>
      </c>
    </row>
    <row r="144" spans="1:27" ht="19.5" thickBot="1" x14ac:dyDescent="0.35">
      <c r="A144" s="93">
        <v>30</v>
      </c>
      <c r="B144" s="94" t="s">
        <v>531</v>
      </c>
      <c r="C144" s="93">
        <v>11</v>
      </c>
      <c r="D144" s="94" t="s">
        <v>201</v>
      </c>
      <c r="E144" s="93">
        <v>451370</v>
      </c>
      <c r="F144" s="94" t="s">
        <v>535</v>
      </c>
      <c r="G144" s="95">
        <v>10.628939992255416</v>
      </c>
      <c r="H144" s="96">
        <v>19.569213877541451</v>
      </c>
      <c r="I144" s="97">
        <v>13.804292818183987</v>
      </c>
      <c r="J144" s="98">
        <v>0.69779584720846222</v>
      </c>
      <c r="K144" s="99">
        <v>56</v>
      </c>
      <c r="M144" s="100">
        <f t="shared" si="16"/>
        <v>0.70540865384615381</v>
      </c>
      <c r="N144" s="89">
        <f t="shared" si="17"/>
        <v>13.804292818183987</v>
      </c>
      <c r="O144" s="100"/>
      <c r="V144" s="109">
        <f t="shared" si="18"/>
        <v>522.03961431891798</v>
      </c>
      <c r="W144" s="109">
        <f t="shared" si="19"/>
        <v>127.87580832870822</v>
      </c>
      <c r="X144" s="109">
        <f t="shared" si="20"/>
        <v>38.732084798047893</v>
      </c>
      <c r="Y144" s="109">
        <f t="shared" si="21"/>
        <v>6.4388100380898106</v>
      </c>
      <c r="Z144" s="109">
        <f t="shared" si="22"/>
        <v>-56.962257040841379</v>
      </c>
      <c r="AA144" s="109">
        <f t="shared" si="23"/>
        <v>-90.673897026087957</v>
      </c>
    </row>
    <row r="145" spans="1:27" ht="19.5" thickBot="1" x14ac:dyDescent="0.35">
      <c r="A145" s="93">
        <v>30</v>
      </c>
      <c r="B145" s="94" t="s">
        <v>531</v>
      </c>
      <c r="C145" s="93">
        <v>11</v>
      </c>
      <c r="D145" s="94" t="s">
        <v>201</v>
      </c>
      <c r="E145" s="93">
        <v>551314</v>
      </c>
      <c r="F145" s="94" t="s">
        <v>207</v>
      </c>
      <c r="G145" s="95">
        <v>2.3655582742539263</v>
      </c>
      <c r="H145" s="96">
        <v>11.836529374373972</v>
      </c>
      <c r="I145" s="97">
        <v>7.6937440933430814</v>
      </c>
      <c r="J145" s="98">
        <v>0.83156823416112391</v>
      </c>
      <c r="K145" s="99">
        <v>163</v>
      </c>
      <c r="M145" s="100">
        <f t="shared" si="16"/>
        <v>0.64999999999999991</v>
      </c>
      <c r="N145" s="89">
        <f t="shared" si="17"/>
        <v>7.6937440933430814</v>
      </c>
      <c r="O145" s="100"/>
      <c r="V145" s="109">
        <f t="shared" si="18"/>
        <v>150.26024517964888</v>
      </c>
      <c r="W145" s="109">
        <f t="shared" si="19"/>
        <v>55.057852091901687</v>
      </c>
      <c r="X145" s="109">
        <f t="shared" si="20"/>
        <v>33.526966506018695</v>
      </c>
      <c r="Y145" s="109">
        <f t="shared" si="21"/>
        <v>25.727171113682459</v>
      </c>
      <c r="Z145" s="109">
        <f t="shared" si="22"/>
        <v>10.413909930130364</v>
      </c>
      <c r="AA145" s="109">
        <f t="shared" si="23"/>
        <v>2.2715367524475387</v>
      </c>
    </row>
    <row r="146" spans="1:27" ht="19.5" thickBot="1" x14ac:dyDescent="0.35">
      <c r="A146" s="93">
        <v>30</v>
      </c>
      <c r="B146" s="94" t="s">
        <v>531</v>
      </c>
      <c r="C146" s="93">
        <v>11</v>
      </c>
      <c r="D146" s="94" t="s">
        <v>201</v>
      </c>
      <c r="E146" s="93">
        <v>451361</v>
      </c>
      <c r="F146" s="94" t="s">
        <v>208</v>
      </c>
      <c r="G146" s="95">
        <v>1.8899021605893966</v>
      </c>
      <c r="H146" s="96">
        <v>24.33988433859145</v>
      </c>
      <c r="I146" s="97">
        <v>17.117288225074642</v>
      </c>
      <c r="J146" s="98">
        <v>0.62526761390245811</v>
      </c>
      <c r="K146" s="99">
        <v>23</v>
      </c>
      <c r="M146" s="100">
        <f t="shared" si="16"/>
        <v>0.70326086956521749</v>
      </c>
      <c r="N146" s="89">
        <f t="shared" si="17"/>
        <v>17.117288225074642</v>
      </c>
      <c r="O146" s="100"/>
      <c r="V146" s="109">
        <f t="shared" si="18"/>
        <v>83.428552895305714</v>
      </c>
      <c r="W146" s="109">
        <f t="shared" si="19"/>
        <v>13.129343795056549</v>
      </c>
      <c r="X146" s="109">
        <f t="shared" si="20"/>
        <v>-2.7694606238665411</v>
      </c>
      <c r="Y146" s="109">
        <f t="shared" si="21"/>
        <v>-8.528973903323962</v>
      </c>
      <c r="Z146" s="109">
        <f t="shared" si="22"/>
        <v>-19.836569385267861</v>
      </c>
      <c r="AA146" s="109">
        <f t="shared" si="23"/>
        <v>-25.849048441992903</v>
      </c>
    </row>
    <row r="147" spans="1:27" ht="19.5" thickBot="1" x14ac:dyDescent="0.35">
      <c r="A147" s="93">
        <v>30</v>
      </c>
      <c r="B147" s="94" t="s">
        <v>531</v>
      </c>
      <c r="C147" s="93">
        <v>11</v>
      </c>
      <c r="D147" s="94" t="s">
        <v>201</v>
      </c>
      <c r="E147" s="93">
        <v>451350</v>
      </c>
      <c r="F147" s="94" t="s">
        <v>209</v>
      </c>
      <c r="G147" s="95">
        <v>8.0221390946569269</v>
      </c>
      <c r="H147" s="96">
        <v>16.080499038706431</v>
      </c>
      <c r="I147" s="97">
        <v>11.16285805361365</v>
      </c>
      <c r="J147" s="98">
        <v>0.75562224698821623</v>
      </c>
      <c r="K147" s="99">
        <v>83</v>
      </c>
      <c r="M147" s="100">
        <f t="shared" si="16"/>
        <v>0.69418604651162785</v>
      </c>
      <c r="N147" s="89">
        <f t="shared" si="17"/>
        <v>11.16285805361365</v>
      </c>
      <c r="O147" s="100"/>
      <c r="V147" s="109">
        <f t="shared" si="18"/>
        <v>433.55575120255872</v>
      </c>
      <c r="W147" s="109">
        <f t="shared" si="19"/>
        <v>131.25315370043754</v>
      </c>
      <c r="X147" s="109">
        <f t="shared" si="20"/>
        <v>62.884676522198312</v>
      </c>
      <c r="Y147" s="109">
        <f t="shared" si="21"/>
        <v>38.117458696958693</v>
      </c>
      <c r="Z147" s="109">
        <f t="shared" si="22"/>
        <v>-10.507775206032308</v>
      </c>
      <c r="AA147" s="109">
        <f t="shared" si="23"/>
        <v>-36.362803442312156</v>
      </c>
    </row>
    <row r="148" spans="1:27" ht="19.5" thickBot="1" x14ac:dyDescent="0.35">
      <c r="A148" s="93">
        <v>30</v>
      </c>
      <c r="B148" s="94" t="s">
        <v>531</v>
      </c>
      <c r="C148" s="93">
        <v>11</v>
      </c>
      <c r="D148" s="94" t="s">
        <v>201</v>
      </c>
      <c r="E148" s="93">
        <v>551310</v>
      </c>
      <c r="F148" s="94" t="s">
        <v>210</v>
      </c>
      <c r="G148" s="95">
        <v>3.6958525562848132</v>
      </c>
      <c r="H148" s="96">
        <v>31.6571070458536</v>
      </c>
      <c r="I148" s="97">
        <v>21.612063463996208</v>
      </c>
      <c r="J148" s="98">
        <v>0.5268678073381281</v>
      </c>
      <c r="K148" s="99">
        <v>10</v>
      </c>
      <c r="M148" s="100">
        <f t="shared" si="16"/>
        <v>0.68269230769230771</v>
      </c>
      <c r="N148" s="89">
        <f t="shared" si="17"/>
        <v>21.612063463996208</v>
      </c>
      <c r="O148" s="100"/>
      <c r="V148" s="109">
        <f t="shared" si="18"/>
        <v>141.61758966106129</v>
      </c>
      <c r="W148" s="109">
        <f t="shared" si="19"/>
        <v>0</v>
      </c>
      <c r="X148" s="109">
        <f t="shared" si="20"/>
        <v>-32.028103717208644</v>
      </c>
      <c r="Y148" s="109">
        <f t="shared" si="21"/>
        <v>-43.63062953075643</v>
      </c>
      <c r="Z148" s="109">
        <f t="shared" si="22"/>
        <v>-66.409753755775981</v>
      </c>
      <c r="AA148" s="109">
        <f t="shared" si="23"/>
        <v>-78.521878526437092</v>
      </c>
    </row>
    <row r="149" spans="1:27" ht="19.5" thickBot="1" x14ac:dyDescent="0.35">
      <c r="A149" s="93">
        <v>30</v>
      </c>
      <c r="B149" s="94" t="s">
        <v>531</v>
      </c>
      <c r="C149" s="93">
        <v>11</v>
      </c>
      <c r="D149" s="94" t="s">
        <v>201</v>
      </c>
      <c r="E149" s="93">
        <v>551309</v>
      </c>
      <c r="F149" s="94" t="s">
        <v>211</v>
      </c>
      <c r="G149" s="95">
        <v>2.8061909416748136</v>
      </c>
      <c r="H149" s="96">
        <v>21.024941362253539</v>
      </c>
      <c r="I149" s="97">
        <v>13.995840203432335</v>
      </c>
      <c r="J149" s="98">
        <v>0.69360248388005186</v>
      </c>
      <c r="K149" s="99">
        <v>53</v>
      </c>
      <c r="M149" s="100">
        <f t="shared" si="16"/>
        <v>0.66567796610169494</v>
      </c>
      <c r="N149" s="89">
        <f t="shared" si="17"/>
        <v>13.995840203432335</v>
      </c>
      <c r="O149" s="100"/>
      <c r="V149" s="109">
        <f t="shared" si="18"/>
        <v>145.17424756182319</v>
      </c>
      <c r="W149" s="109">
        <f t="shared" si="19"/>
        <v>34.898348509408954</v>
      </c>
      <c r="X149" s="109">
        <f t="shared" si="20"/>
        <v>9.9584526898836376</v>
      </c>
      <c r="Y149" s="109">
        <f t="shared" si="21"/>
        <v>0.92370659351205286</v>
      </c>
      <c r="Z149" s="109">
        <f t="shared" si="22"/>
        <v>-16.814121098321269</v>
      </c>
      <c r="AA149" s="109">
        <f t="shared" si="23"/>
        <v>-26.245685720458898</v>
      </c>
    </row>
    <row r="150" spans="1:27" ht="19.5" thickBot="1" x14ac:dyDescent="0.35">
      <c r="A150" s="93">
        <v>30</v>
      </c>
      <c r="B150" s="94" t="s">
        <v>531</v>
      </c>
      <c r="C150" s="93">
        <v>11</v>
      </c>
      <c r="D150" s="94" t="s">
        <v>201</v>
      </c>
      <c r="E150" s="93">
        <v>551305</v>
      </c>
      <c r="F150" s="94" t="s">
        <v>212</v>
      </c>
      <c r="G150" s="95">
        <v>3.7250110427726142</v>
      </c>
      <c r="H150" s="96">
        <v>10.201312040061953</v>
      </c>
      <c r="I150" s="97">
        <v>6.7248122790408402</v>
      </c>
      <c r="J150" s="98">
        <v>0.8527801297584312</v>
      </c>
      <c r="K150" s="99">
        <v>186</v>
      </c>
      <c r="M150" s="100">
        <f t="shared" si="16"/>
        <v>0.65921052631578947</v>
      </c>
      <c r="N150" s="89">
        <f t="shared" si="17"/>
        <v>6.7248122790408402</v>
      </c>
      <c r="O150" s="100"/>
      <c r="V150" s="109">
        <f t="shared" si="18"/>
        <v>239.25796864866498</v>
      </c>
      <c r="W150" s="109">
        <f t="shared" si="19"/>
        <v>91.438716145906469</v>
      </c>
      <c r="X150" s="109">
        <f t="shared" si="20"/>
        <v>58.0080500691179</v>
      </c>
      <c r="Y150" s="109">
        <f t="shared" si="21"/>
        <v>45.897430922108313</v>
      </c>
      <c r="Z150" s="109">
        <f t="shared" si="22"/>
        <v>22.120772078608017</v>
      </c>
      <c r="AA150" s="109">
        <f t="shared" si="23"/>
        <v>9.478237813589713</v>
      </c>
    </row>
    <row r="151" spans="1:27" ht="19.5" thickBot="1" x14ac:dyDescent="0.35">
      <c r="A151" s="93">
        <v>30</v>
      </c>
      <c r="B151" s="94" t="s">
        <v>531</v>
      </c>
      <c r="C151" s="93">
        <v>11</v>
      </c>
      <c r="D151" s="94" t="s">
        <v>201</v>
      </c>
      <c r="E151" s="93">
        <v>451301</v>
      </c>
      <c r="F151" s="94" t="s">
        <v>213</v>
      </c>
      <c r="G151" s="95">
        <v>7.9314378250547959</v>
      </c>
      <c r="H151" s="96">
        <v>9.2038797517139539</v>
      </c>
      <c r="I151" s="97">
        <v>6.1558825873621075</v>
      </c>
      <c r="J151" s="98">
        <v>0.86523516224261898</v>
      </c>
      <c r="K151" s="99">
        <v>199</v>
      </c>
      <c r="M151" s="100">
        <f t="shared" si="16"/>
        <v>0.66883561643835621</v>
      </c>
      <c r="N151" s="89">
        <f t="shared" si="17"/>
        <v>6.1558825873621075</v>
      </c>
      <c r="O151" s="100"/>
      <c r="V151" s="109">
        <f t="shared" si="18"/>
        <v>509.43948228948727</v>
      </c>
      <c r="W151" s="109">
        <f t="shared" si="19"/>
        <v>199.22640413667207</v>
      </c>
      <c r="X151" s="109">
        <f t="shared" si="20"/>
        <v>129.06889993615567</v>
      </c>
      <c r="Y151" s="109">
        <f t="shared" si="21"/>
        <v>103.65358778755612</v>
      </c>
      <c r="Z151" s="109">
        <f t="shared" si="22"/>
        <v>53.755956706693084</v>
      </c>
      <c r="AA151" s="109">
        <f t="shared" si="23"/>
        <v>27.22436894933665</v>
      </c>
    </row>
    <row r="152" spans="1:27" ht="19.5" thickBot="1" x14ac:dyDescent="0.35">
      <c r="A152" s="93">
        <v>30</v>
      </c>
      <c r="B152" s="94" t="s">
        <v>531</v>
      </c>
      <c r="C152" s="93">
        <v>11</v>
      </c>
      <c r="D152" s="94" t="s">
        <v>201</v>
      </c>
      <c r="E152" s="93">
        <v>551341</v>
      </c>
      <c r="F152" s="94" t="s">
        <v>214</v>
      </c>
      <c r="G152" s="95">
        <v>4.0442520442520431</v>
      </c>
      <c r="H152" s="96">
        <v>5.4398192197906772</v>
      </c>
      <c r="I152" s="97">
        <v>3.3318892721217894</v>
      </c>
      <c r="J152" s="98">
        <v>0.92705814141015574</v>
      </c>
      <c r="K152" s="99">
        <v>249</v>
      </c>
      <c r="M152" s="100">
        <f t="shared" si="16"/>
        <v>0.61249999999999993</v>
      </c>
      <c r="N152" s="89">
        <f t="shared" si="17"/>
        <v>3.3318892721217894</v>
      </c>
      <c r="O152" s="100"/>
      <c r="V152" s="109">
        <f t="shared" si="18"/>
        <v>303.92400291131798</v>
      </c>
      <c r="W152" s="109">
        <f t="shared" si="19"/>
        <v>131.19721711583242</v>
      </c>
      <c r="X152" s="109">
        <f t="shared" si="20"/>
        <v>92.133486237216957</v>
      </c>
      <c r="Y152" s="109">
        <f t="shared" si="21"/>
        <v>77.982228644995018</v>
      </c>
      <c r="Z152" s="109">
        <f t="shared" si="22"/>
        <v>50.199204516138899</v>
      </c>
      <c r="AA152" s="109">
        <f t="shared" si="23"/>
        <v>35.426404147221106</v>
      </c>
    </row>
    <row r="153" spans="1:27" ht="19.5" thickBot="1" x14ac:dyDescent="0.35">
      <c r="A153" s="93">
        <v>30</v>
      </c>
      <c r="B153" s="94" t="s">
        <v>531</v>
      </c>
      <c r="C153" s="93">
        <v>11</v>
      </c>
      <c r="D153" s="94" t="s">
        <v>201</v>
      </c>
      <c r="E153" s="93">
        <v>551306</v>
      </c>
      <c r="F153" s="94" t="s">
        <v>216</v>
      </c>
      <c r="G153" s="95">
        <v>4.911395056556346</v>
      </c>
      <c r="H153" s="96">
        <v>12.827312662600761</v>
      </c>
      <c r="I153" s="97">
        <v>8.3428434341280351</v>
      </c>
      <c r="J153" s="98">
        <v>0.81735812438273192</v>
      </c>
      <c r="K153" s="99">
        <v>147</v>
      </c>
      <c r="M153" s="100">
        <f t="shared" si="16"/>
        <v>0.65039682539682542</v>
      </c>
      <c r="N153" s="89">
        <f t="shared" si="17"/>
        <v>8.3428434341280351</v>
      </c>
      <c r="O153" s="100"/>
      <c r="V153" s="109">
        <f t="shared" si="18"/>
        <v>306.45361408042504</v>
      </c>
      <c r="W153" s="109">
        <f t="shared" si="19"/>
        <v>108.91407922435043</v>
      </c>
      <c r="X153" s="109">
        <f t="shared" si="20"/>
        <v>64.238719858598486</v>
      </c>
      <c r="Y153" s="109">
        <f t="shared" si="21"/>
        <v>48.054589357230284</v>
      </c>
      <c r="Z153" s="109">
        <f t="shared" si="22"/>
        <v>16.28044594320529</v>
      </c>
      <c r="AA153" s="109">
        <f t="shared" si="23"/>
        <v>-0.61451392047752229</v>
      </c>
    </row>
    <row r="154" spans="1:27" ht="19.5" thickBot="1" x14ac:dyDescent="0.35">
      <c r="A154" s="93">
        <v>30</v>
      </c>
      <c r="B154" s="94" t="s">
        <v>531</v>
      </c>
      <c r="C154" s="93">
        <v>11</v>
      </c>
      <c r="D154" s="94" t="s">
        <v>201</v>
      </c>
      <c r="E154" s="93">
        <v>551349</v>
      </c>
      <c r="F154" s="94" t="s">
        <v>217</v>
      </c>
      <c r="G154" s="95">
        <v>2.8078154285050836</v>
      </c>
      <c r="H154" s="96">
        <v>29.2041988114788</v>
      </c>
      <c r="I154" s="97">
        <v>19.570374691350732</v>
      </c>
      <c r="J154" s="98">
        <v>0.5715645429063968</v>
      </c>
      <c r="K154" s="99">
        <v>16</v>
      </c>
      <c r="M154" s="100">
        <f t="shared" si="16"/>
        <v>0.67012195121951224</v>
      </c>
      <c r="N154" s="89">
        <f t="shared" si="17"/>
        <v>19.570374691350732</v>
      </c>
      <c r="O154" s="100"/>
      <c r="V154" s="109">
        <f t="shared" si="18"/>
        <v>118.90658294521153</v>
      </c>
      <c r="W154" s="109">
        <f t="shared" si="19"/>
        <v>9.298575569791609</v>
      </c>
      <c r="X154" s="109">
        <f t="shared" si="20"/>
        <v>-15.490270482866251</v>
      </c>
      <c r="Y154" s="109">
        <f t="shared" si="21"/>
        <v>-24.470297172972504</v>
      </c>
      <c r="Z154" s="109">
        <f t="shared" si="22"/>
        <v>-42.10069479545129</v>
      </c>
      <c r="AA154" s="109">
        <f t="shared" si="23"/>
        <v>-51.475136659431527</v>
      </c>
    </row>
    <row r="155" spans="1:27" ht="19.5" thickBot="1" x14ac:dyDescent="0.35">
      <c r="A155" s="93">
        <v>30</v>
      </c>
      <c r="B155" s="94" t="s">
        <v>531</v>
      </c>
      <c r="C155" s="93">
        <v>11</v>
      </c>
      <c r="D155" s="94" t="s">
        <v>201</v>
      </c>
      <c r="E155" s="93">
        <v>451308</v>
      </c>
      <c r="F155" s="94" t="s">
        <v>218</v>
      </c>
      <c r="G155" s="95">
        <v>8.1451756454500952</v>
      </c>
      <c r="H155" s="96">
        <v>12.031661963575079</v>
      </c>
      <c r="I155" s="97">
        <v>8.5203810231848021</v>
      </c>
      <c r="J155" s="98">
        <v>0.81347146409551474</v>
      </c>
      <c r="K155" s="99">
        <v>137</v>
      </c>
      <c r="M155" s="100">
        <f t="shared" si="16"/>
        <v>0.7081632653061225</v>
      </c>
      <c r="N155" s="89">
        <f t="shared" si="17"/>
        <v>8.5203810231848021</v>
      </c>
      <c r="O155" s="100"/>
      <c r="V155" s="109">
        <f t="shared" si="18"/>
        <v>464.55302224002327</v>
      </c>
      <c r="W155" s="109">
        <f t="shared" si="19"/>
        <v>163.67211489062529</v>
      </c>
      <c r="X155" s="109">
        <f t="shared" si="20"/>
        <v>95.625165848644642</v>
      </c>
      <c r="Y155" s="109">
        <f t="shared" si="21"/>
        <v>70.974425056627481</v>
      </c>
      <c r="Z155" s="109">
        <f t="shared" si="22"/>
        <v>22.577869361448627</v>
      </c>
      <c r="AA155" s="109">
        <f t="shared" si="23"/>
        <v>-3.1555660094518889</v>
      </c>
    </row>
    <row r="156" spans="1:27" ht="19.5" thickBot="1" x14ac:dyDescent="0.35">
      <c r="A156" s="93">
        <v>30</v>
      </c>
      <c r="B156" s="94" t="s">
        <v>531</v>
      </c>
      <c r="C156" s="93">
        <v>11</v>
      </c>
      <c r="D156" s="94" t="s">
        <v>201</v>
      </c>
      <c r="E156" s="93">
        <v>551307</v>
      </c>
      <c r="F156" s="94" t="s">
        <v>215</v>
      </c>
      <c r="G156" s="95">
        <v>2.8994516251467903</v>
      </c>
      <c r="H156" s="96">
        <v>12.416140930848409</v>
      </c>
      <c r="I156" s="97">
        <v>9.0706807355920311</v>
      </c>
      <c r="J156" s="98">
        <v>0.80142427989275811</v>
      </c>
      <c r="K156" s="99">
        <v>124</v>
      </c>
      <c r="M156" s="100">
        <f t="shared" si="16"/>
        <v>0.73055555555555551</v>
      </c>
      <c r="N156" s="89">
        <f t="shared" si="17"/>
        <v>9.0706807355920311</v>
      </c>
      <c r="O156" s="100"/>
      <c r="V156" s="109">
        <f t="shared" si="18"/>
        <v>157.92504995377348</v>
      </c>
      <c r="W156" s="109">
        <f t="shared" si="19"/>
        <v>54.102858786763832</v>
      </c>
      <c r="X156" s="109">
        <f t="shared" si="20"/>
        <v>30.622527601893069</v>
      </c>
      <c r="Y156" s="109">
        <f t="shared" si="21"/>
        <v>22.116524527576271</v>
      </c>
      <c r="Z156" s="109">
        <f t="shared" si="22"/>
        <v>5.4167727836916733</v>
      </c>
      <c r="AA156" s="109">
        <f t="shared" si="23"/>
        <v>-3.4628256926550067</v>
      </c>
    </row>
    <row r="157" spans="1:27" ht="19.5" thickBot="1" x14ac:dyDescent="0.35">
      <c r="A157" s="93">
        <v>30</v>
      </c>
      <c r="B157" s="94" t="s">
        <v>531</v>
      </c>
      <c r="C157" s="93">
        <v>11</v>
      </c>
      <c r="D157" s="94" t="s">
        <v>201</v>
      </c>
      <c r="E157" s="93">
        <v>451336</v>
      </c>
      <c r="F157" s="94" t="s">
        <v>219</v>
      </c>
      <c r="G157" s="95">
        <v>4.9912352884692046</v>
      </c>
      <c r="H157" s="96">
        <v>11.820721042003834</v>
      </c>
      <c r="I157" s="97">
        <v>8.7052598182214673</v>
      </c>
      <c r="J157" s="98">
        <v>0.80942408982150804</v>
      </c>
      <c r="K157" s="99">
        <v>130</v>
      </c>
      <c r="M157" s="100">
        <f t="shared" si="16"/>
        <v>0.73644067796610169</v>
      </c>
      <c r="N157" s="89">
        <f t="shared" si="17"/>
        <v>8.7052598182214673</v>
      </c>
      <c r="O157" s="100"/>
      <c r="V157" s="109">
        <f t="shared" si="18"/>
        <v>272.37817599901939</v>
      </c>
      <c r="W157" s="109">
        <f t="shared" si="19"/>
        <v>95.082622086103413</v>
      </c>
      <c r="X157" s="109">
        <f t="shared" si="20"/>
        <v>54.985622815650821</v>
      </c>
      <c r="Y157" s="109">
        <f t="shared" si="21"/>
        <v>40.460052610529139</v>
      </c>
      <c r="Z157" s="109">
        <f t="shared" si="22"/>
        <v>11.942144229290699</v>
      </c>
      <c r="AA157" s="109">
        <f t="shared" si="23"/>
        <v>-3.2214090794206296</v>
      </c>
    </row>
    <row r="158" spans="1:27" ht="19.5" thickBot="1" x14ac:dyDescent="0.35">
      <c r="A158" s="93">
        <v>110</v>
      </c>
      <c r="B158" s="94" t="s">
        <v>220</v>
      </c>
      <c r="C158" s="93">
        <v>26</v>
      </c>
      <c r="D158" s="94" t="s">
        <v>221</v>
      </c>
      <c r="E158" s="93">
        <v>554116</v>
      </c>
      <c r="F158" s="94" t="s">
        <v>222</v>
      </c>
      <c r="G158" s="95">
        <v>2.502116364877657</v>
      </c>
      <c r="H158" s="96">
        <v>10.790865036894552</v>
      </c>
      <c r="I158" s="97">
        <v>6.8741806901698626</v>
      </c>
      <c r="J158" s="98">
        <v>0.84951015028656685</v>
      </c>
      <c r="K158" s="99">
        <v>181</v>
      </c>
      <c r="M158" s="100">
        <f t="shared" si="16"/>
        <v>0.63703703703703707</v>
      </c>
      <c r="N158" s="89">
        <f t="shared" si="17"/>
        <v>6.8741806901698626</v>
      </c>
      <c r="O158" s="100"/>
      <c r="V158" s="109">
        <f t="shared" si="18"/>
        <v>165.66749317106294</v>
      </c>
      <c r="W158" s="109">
        <f t="shared" si="19"/>
        <v>62.920199516245212</v>
      </c>
      <c r="X158" s="109">
        <f t="shared" si="20"/>
        <v>39.682966163276873</v>
      </c>
      <c r="Y158" s="109">
        <f t="shared" si="21"/>
        <v>31.265027899002195</v>
      </c>
      <c r="Z158" s="109">
        <f t="shared" si="22"/>
        <v>14.738172926048282</v>
      </c>
      <c r="AA158" s="109">
        <f t="shared" si="23"/>
        <v>5.9505071878205102</v>
      </c>
    </row>
    <row r="159" spans="1:27" ht="19.5" thickBot="1" x14ac:dyDescent="0.35">
      <c r="A159" s="93">
        <v>110</v>
      </c>
      <c r="B159" s="94" t="s">
        <v>220</v>
      </c>
      <c r="C159" s="93">
        <v>26</v>
      </c>
      <c r="D159" s="94" t="s">
        <v>221</v>
      </c>
      <c r="E159" s="93">
        <v>454161</v>
      </c>
      <c r="F159" s="94" t="s">
        <v>223</v>
      </c>
      <c r="G159" s="95">
        <v>1.3746450681934557</v>
      </c>
      <c r="H159" s="96">
        <v>16.004131181958243</v>
      </c>
      <c r="I159" s="97">
        <v>10.402685268272858</v>
      </c>
      <c r="J159" s="98">
        <v>0.77226398123674533</v>
      </c>
      <c r="K159" s="99">
        <v>98</v>
      </c>
      <c r="M159" s="100">
        <f t="shared" si="16"/>
        <v>0.65</v>
      </c>
      <c r="N159" s="89">
        <f t="shared" si="17"/>
        <v>10.402685268272858</v>
      </c>
      <c r="O159" s="100"/>
      <c r="V159" s="109">
        <f t="shared" si="18"/>
        <v>81.090300341145763</v>
      </c>
      <c r="W159" s="109">
        <f t="shared" si="19"/>
        <v>25.767418819843407</v>
      </c>
      <c r="X159" s="109">
        <f t="shared" si="20"/>
        <v>13.255646860301932</v>
      </c>
      <c r="Y159" s="109">
        <f t="shared" si="21"/>
        <v>8.7231225992478869</v>
      </c>
      <c r="Z159" s="109">
        <f t="shared" si="22"/>
        <v>-0.1755374731053142</v>
      </c>
      <c r="AA159" s="109">
        <f t="shared" si="23"/>
        <v>-4.9071364592357618</v>
      </c>
    </row>
    <row r="160" spans="1:27" ht="19.5" thickBot="1" x14ac:dyDescent="0.35">
      <c r="A160" s="93">
        <v>110</v>
      </c>
      <c r="B160" s="94" t="s">
        <v>220</v>
      </c>
      <c r="C160" s="93">
        <v>26</v>
      </c>
      <c r="D160" s="94" t="s">
        <v>221</v>
      </c>
      <c r="E160" s="93">
        <v>554166</v>
      </c>
      <c r="F160" s="94" t="s">
        <v>224</v>
      </c>
      <c r="G160" s="95">
        <v>2.7294855338704069</v>
      </c>
      <c r="H160" s="96">
        <v>11.723821065511947</v>
      </c>
      <c r="I160" s="97">
        <v>7.8769422783908398</v>
      </c>
      <c r="J160" s="98">
        <v>0.82755765187092667</v>
      </c>
      <c r="K160" s="99">
        <v>158</v>
      </c>
      <c r="M160" s="100">
        <f t="shared" si="16"/>
        <v>0.671875</v>
      </c>
      <c r="N160" s="89">
        <f t="shared" si="17"/>
        <v>7.8769422783908398</v>
      </c>
      <c r="O160" s="100"/>
      <c r="V160" s="109">
        <f t="shared" si="18"/>
        <v>166.92311540883148</v>
      </c>
      <c r="W160" s="109">
        <f t="shared" si="19"/>
        <v>60.650862822352764</v>
      </c>
      <c r="X160" s="109">
        <f t="shared" si="20"/>
        <v>36.616428002163168</v>
      </c>
      <c r="Y160" s="109">
        <f t="shared" si="21"/>
        <v>27.909694913077693</v>
      </c>
      <c r="Z160" s="109">
        <f t="shared" si="22"/>
        <v>10.815851915651878</v>
      </c>
      <c r="AA160" s="109">
        <f t="shared" si="23"/>
        <v>1.7267070850746531</v>
      </c>
    </row>
    <row r="161" spans="1:27" ht="19.5" thickBot="1" x14ac:dyDescent="0.35">
      <c r="A161" s="93">
        <v>110</v>
      </c>
      <c r="B161" s="94" t="s">
        <v>220</v>
      </c>
      <c r="C161" s="93">
        <v>26</v>
      </c>
      <c r="D161" s="94" t="s">
        <v>221</v>
      </c>
      <c r="E161" s="93">
        <v>454171</v>
      </c>
      <c r="F161" s="94" t="s">
        <v>225</v>
      </c>
      <c r="G161" s="95">
        <v>1.1783439328771577</v>
      </c>
      <c r="H161" s="96">
        <v>5.9405406220475276</v>
      </c>
      <c r="I161" s="97">
        <v>3.8613514043308927</v>
      </c>
      <c r="J161" s="98">
        <v>0.91546713438017724</v>
      </c>
      <c r="K161" s="99">
        <v>240</v>
      </c>
      <c r="M161" s="100">
        <f t="shared" si="16"/>
        <v>0.64999999999999991</v>
      </c>
      <c r="N161" s="89">
        <f t="shared" si="17"/>
        <v>3.8613514043308927</v>
      </c>
      <c r="O161" s="100"/>
      <c r="V161" s="109">
        <f t="shared" si="18"/>
        <v>82.400031679905197</v>
      </c>
      <c r="W161" s="109">
        <f t="shared" si="19"/>
        <v>34.977330869157228</v>
      </c>
      <c r="X161" s="109">
        <f t="shared" si="20"/>
        <v>24.252256506912161</v>
      </c>
      <c r="Y161" s="109">
        <f t="shared" si="21"/>
        <v>20.366982709909074</v>
      </c>
      <c r="Z161" s="109">
        <f t="shared" si="22"/>
        <v>12.739063074789167</v>
      </c>
      <c r="AA161" s="109">
        <f t="shared" si="23"/>
        <v>8.6831426869600925</v>
      </c>
    </row>
    <row r="162" spans="1:27" ht="19.5" thickBot="1" x14ac:dyDescent="0.35">
      <c r="A162" s="93">
        <v>110</v>
      </c>
      <c r="B162" s="94" t="s">
        <v>220</v>
      </c>
      <c r="C162" s="93">
        <v>26</v>
      </c>
      <c r="D162" s="94" t="s">
        <v>221</v>
      </c>
      <c r="E162" s="93">
        <v>554266</v>
      </c>
      <c r="F162" s="94" t="s">
        <v>226</v>
      </c>
      <c r="G162" s="95">
        <v>3.1786816063864465</v>
      </c>
      <c r="H162" s="96">
        <v>25.167666946971991</v>
      </c>
      <c r="I162" s="97">
        <v>16.76009320749916</v>
      </c>
      <c r="J162" s="98">
        <v>0.6330873420906028</v>
      </c>
      <c r="K162" s="99">
        <v>27</v>
      </c>
      <c r="M162" s="100">
        <f t="shared" si="16"/>
        <v>0.66593749999999996</v>
      </c>
      <c r="N162" s="89">
        <f t="shared" si="17"/>
        <v>16.76009320749916</v>
      </c>
      <c r="O162" s="100"/>
      <c r="V162" s="109">
        <f t="shared" si="18"/>
        <v>150.03863191567439</v>
      </c>
      <c r="W162" s="109">
        <f t="shared" si="19"/>
        <v>25.173514959804614</v>
      </c>
      <c r="X162" s="109">
        <f t="shared" si="20"/>
        <v>-3.0658649512318932</v>
      </c>
      <c r="Y162" s="109">
        <f t="shared" si="21"/>
        <v>-13.295884726031709</v>
      </c>
      <c r="Z162" s="109">
        <f t="shared" si="22"/>
        <v>-33.380381414026239</v>
      </c>
      <c r="AA162" s="109">
        <f t="shared" si="23"/>
        <v>-44.059717785251912</v>
      </c>
    </row>
    <row r="163" spans="1:27" ht="19.5" thickBot="1" x14ac:dyDescent="0.35">
      <c r="A163" s="93">
        <v>110</v>
      </c>
      <c r="B163" s="94" t="s">
        <v>220</v>
      </c>
      <c r="C163" s="93">
        <v>26</v>
      </c>
      <c r="D163" s="94" t="s">
        <v>221</v>
      </c>
      <c r="E163" s="93">
        <v>554296</v>
      </c>
      <c r="F163" s="94" t="s">
        <v>227</v>
      </c>
      <c r="G163" s="95">
        <v>3.7074923414334346</v>
      </c>
      <c r="H163" s="96">
        <v>6.4733781731079274</v>
      </c>
      <c r="I163" s="97">
        <v>4.5583371302301652</v>
      </c>
      <c r="J163" s="98">
        <v>0.90020869386624336</v>
      </c>
      <c r="K163" s="99">
        <v>232</v>
      </c>
      <c r="M163" s="100">
        <f t="shared" si="16"/>
        <v>0.70416666666666661</v>
      </c>
      <c r="N163" s="89">
        <f t="shared" si="17"/>
        <v>4.5583371302301652</v>
      </c>
      <c r="O163" s="100"/>
      <c r="V163" s="109">
        <f t="shared" si="18"/>
        <v>235.32816602183317</v>
      </c>
      <c r="W163" s="109">
        <f t="shared" si="19"/>
        <v>97.59695360227316</v>
      </c>
      <c r="X163" s="109">
        <f t="shared" si="20"/>
        <v>66.447789384549779</v>
      </c>
      <c r="Y163" s="109">
        <f t="shared" si="21"/>
        <v>55.163668879082877</v>
      </c>
      <c r="Z163" s="109">
        <f t="shared" si="22"/>
        <v>33.009666647604689</v>
      </c>
      <c r="AA163" s="109">
        <f t="shared" si="23"/>
        <v>21.229931985881205</v>
      </c>
    </row>
    <row r="164" spans="1:27" ht="19.5" thickBot="1" x14ac:dyDescent="0.35">
      <c r="A164" s="93">
        <v>110</v>
      </c>
      <c r="B164" s="94" t="s">
        <v>220</v>
      </c>
      <c r="C164" s="93">
        <v>26</v>
      </c>
      <c r="D164" s="94" t="s">
        <v>221</v>
      </c>
      <c r="E164" s="93">
        <v>554356</v>
      </c>
      <c r="F164" s="94" t="s">
        <v>228</v>
      </c>
      <c r="G164" s="95">
        <v>3.5906872100420477</v>
      </c>
      <c r="H164" s="96">
        <v>21.722861234433896</v>
      </c>
      <c r="I164" s="97">
        <v>14.377470656764743</v>
      </c>
      <c r="J164" s="98">
        <v>0.68524781411552405</v>
      </c>
      <c r="K164" s="99">
        <v>47</v>
      </c>
      <c r="M164" s="100">
        <f t="shared" si="16"/>
        <v>0.66185897435897434</v>
      </c>
      <c r="N164" s="89">
        <f t="shared" si="17"/>
        <v>14.377470656764743</v>
      </c>
      <c r="O164" s="100"/>
      <c r="V164" s="109">
        <f t="shared" si="18"/>
        <v>184.58044102362788</v>
      </c>
      <c r="W164" s="109">
        <f t="shared" si="19"/>
        <v>42.661721640119602</v>
      </c>
      <c r="X164" s="109">
        <f t="shared" si="20"/>
        <v>10.565514702075548</v>
      </c>
      <c r="Y164" s="109">
        <f t="shared" si="21"/>
        <v>-1.0616822373279988</v>
      </c>
      <c r="Z164" s="109">
        <f t="shared" si="22"/>
        <v>-23.889243039836856</v>
      </c>
      <c r="AA164" s="109">
        <f t="shared" si="23"/>
        <v>-36.027122526272748</v>
      </c>
    </row>
    <row r="165" spans="1:27" ht="19.5" thickBot="1" x14ac:dyDescent="0.35">
      <c r="A165" s="93">
        <v>110</v>
      </c>
      <c r="B165" s="94" t="s">
        <v>220</v>
      </c>
      <c r="C165" s="93">
        <v>26</v>
      </c>
      <c r="D165" s="94" t="s">
        <v>221</v>
      </c>
      <c r="E165" s="93">
        <v>454426</v>
      </c>
      <c r="F165" s="94" t="s">
        <v>229</v>
      </c>
      <c r="G165" s="95">
        <v>8.270629616811938</v>
      </c>
      <c r="H165" s="96">
        <v>17.531917969734067</v>
      </c>
      <c r="I165" s="97">
        <v>12.142364566279612</v>
      </c>
      <c r="J165" s="98">
        <v>0.73417884965430258</v>
      </c>
      <c r="K165" s="99">
        <v>68</v>
      </c>
      <c r="M165" s="100">
        <f t="shared" si="16"/>
        <v>0.6925862068965517</v>
      </c>
      <c r="N165" s="89">
        <f t="shared" si="17"/>
        <v>12.142364566279612</v>
      </c>
      <c r="O165" s="100"/>
      <c r="V165" s="109">
        <f t="shared" si="18"/>
        <v>435.30385268043818</v>
      </c>
      <c r="W165" s="109">
        <f t="shared" si="19"/>
        <v>122.91731839717293</v>
      </c>
      <c r="X165" s="109">
        <f t="shared" si="20"/>
        <v>52.268267358884032</v>
      </c>
      <c r="Y165" s="109">
        <f t="shared" si="21"/>
        <v>26.674887069748319</v>
      </c>
      <c r="Z165" s="109">
        <f t="shared" si="22"/>
        <v>-23.572343431014779</v>
      </c>
      <c r="AA165" s="109">
        <f t="shared" si="23"/>
        <v>-50.289820327556342</v>
      </c>
    </row>
    <row r="166" spans="1:27" ht="19.5" thickBot="1" x14ac:dyDescent="0.35">
      <c r="A166" s="93">
        <v>110</v>
      </c>
      <c r="B166" s="94" t="s">
        <v>220</v>
      </c>
      <c r="C166" s="93">
        <v>26</v>
      </c>
      <c r="D166" s="94" t="s">
        <v>221</v>
      </c>
      <c r="E166" s="93">
        <v>554431</v>
      </c>
      <c r="F166" s="94" t="s">
        <v>230</v>
      </c>
      <c r="G166" s="95">
        <v>2.0619326909649489</v>
      </c>
      <c r="H166" s="96">
        <v>8.7296739020012879</v>
      </c>
      <c r="I166" s="97">
        <v>5.6742880363008368</v>
      </c>
      <c r="J166" s="98">
        <v>0.87577825019427247</v>
      </c>
      <c r="K166" s="99">
        <v>211</v>
      </c>
      <c r="M166" s="100">
        <f t="shared" si="16"/>
        <v>0.64999999999999991</v>
      </c>
      <c r="N166" s="89">
        <f t="shared" si="17"/>
        <v>5.6742880363008368</v>
      </c>
      <c r="O166" s="100"/>
      <c r="V166" s="109">
        <f t="shared" si="18"/>
        <v>137.93713160879201</v>
      </c>
      <c r="W166" s="109">
        <f t="shared" si="19"/>
        <v>54.954214340506624</v>
      </c>
      <c r="X166" s="109">
        <f t="shared" si="20"/>
        <v>36.186874157792268</v>
      </c>
      <c r="Y166" s="109">
        <f t="shared" si="21"/>
        <v>29.388202876963987</v>
      </c>
      <c r="Z166" s="109">
        <f t="shared" si="22"/>
        <v>16.040438764237116</v>
      </c>
      <c r="AA166" s="109">
        <f t="shared" si="23"/>
        <v>8.9431604516174623</v>
      </c>
    </row>
    <row r="167" spans="1:27" ht="19.5" thickBot="1" x14ac:dyDescent="0.35">
      <c r="A167" s="93">
        <v>110</v>
      </c>
      <c r="B167" s="94" t="s">
        <v>220</v>
      </c>
      <c r="C167" s="93">
        <v>26</v>
      </c>
      <c r="D167" s="94" t="s">
        <v>221</v>
      </c>
      <c r="E167" s="93">
        <v>554476</v>
      </c>
      <c r="F167" s="94" t="s">
        <v>231</v>
      </c>
      <c r="G167" s="95">
        <v>2.0199468106564877</v>
      </c>
      <c r="H167" s="96">
        <v>15.842001299826267</v>
      </c>
      <c r="I167" s="97">
        <v>11.275049362610725</v>
      </c>
      <c r="J167" s="98">
        <v>0.75316615018321564</v>
      </c>
      <c r="K167" s="99">
        <v>81</v>
      </c>
      <c r="M167" s="100">
        <f t="shared" si="16"/>
        <v>0.71171874999999996</v>
      </c>
      <c r="N167" s="89">
        <f t="shared" si="17"/>
        <v>11.275049362610725</v>
      </c>
      <c r="O167" s="100"/>
      <c r="V167" s="109">
        <f t="shared" si="18"/>
        <v>106.13245915857451</v>
      </c>
      <c r="W167" s="109">
        <f t="shared" si="19"/>
        <v>31.888846337314558</v>
      </c>
      <c r="X167" s="109">
        <f t="shared" si="20"/>
        <v>15.097979203714344</v>
      </c>
      <c r="Y167" s="109">
        <f t="shared" si="21"/>
        <v>9.0153065900131111</v>
      </c>
      <c r="Z167" s="109">
        <f t="shared" si="22"/>
        <v>-2.9267444180386346</v>
      </c>
      <c r="AA167" s="109">
        <f t="shared" si="23"/>
        <v>-9.2765764132587059</v>
      </c>
    </row>
    <row r="168" spans="1:27" ht="19.5" thickBot="1" x14ac:dyDescent="0.35">
      <c r="A168" s="93">
        <v>110</v>
      </c>
      <c r="B168" s="94" t="s">
        <v>220</v>
      </c>
      <c r="C168" s="93">
        <v>26</v>
      </c>
      <c r="D168" s="94" t="s">
        <v>221</v>
      </c>
      <c r="E168" s="93">
        <v>554471</v>
      </c>
      <c r="F168" s="94" t="s">
        <v>232</v>
      </c>
      <c r="G168" s="95">
        <v>1.8614832399778634</v>
      </c>
      <c r="H168" s="96">
        <v>11.818532408737466</v>
      </c>
      <c r="I168" s="97">
        <v>7.8029174198596225</v>
      </c>
      <c r="J168" s="98">
        <v>0.82917820715416957</v>
      </c>
      <c r="K168" s="99">
        <v>161</v>
      </c>
      <c r="M168" s="100">
        <f t="shared" si="16"/>
        <v>0.66022727272727266</v>
      </c>
      <c r="N168" s="89">
        <f t="shared" si="17"/>
        <v>7.8029174198596225</v>
      </c>
      <c r="O168" s="100"/>
      <c r="V168" s="109">
        <f t="shared" si="18"/>
        <v>116.07520439033986</v>
      </c>
      <c r="W168" s="109">
        <f t="shared" si="19"/>
        <v>42.319903182703818</v>
      </c>
      <c r="X168" s="109">
        <f t="shared" si="20"/>
        <v>25.639472154144613</v>
      </c>
      <c r="Y168" s="109">
        <f t="shared" si="21"/>
        <v>19.596806209923393</v>
      </c>
      <c r="Z168" s="109">
        <f t="shared" si="22"/>
        <v>7.7332999005484169</v>
      </c>
      <c r="AA168" s="109">
        <f t="shared" si="23"/>
        <v>1.425231722982145</v>
      </c>
    </row>
    <row r="169" spans="1:27" ht="19.5" thickBot="1" x14ac:dyDescent="0.35">
      <c r="A169" s="93">
        <v>110</v>
      </c>
      <c r="B169" s="94" t="s">
        <v>220</v>
      </c>
      <c r="C169" s="93">
        <v>26</v>
      </c>
      <c r="D169" s="94" t="s">
        <v>221</v>
      </c>
      <c r="E169" s="93">
        <v>454481</v>
      </c>
      <c r="F169" s="94" t="s">
        <v>233</v>
      </c>
      <c r="G169" s="95">
        <v>10.399239442446538</v>
      </c>
      <c r="H169" s="96">
        <v>15.001097038236793</v>
      </c>
      <c r="I169" s="97">
        <v>10.500767926765755</v>
      </c>
      <c r="J169" s="98">
        <v>0.77011675159566284</v>
      </c>
      <c r="K169" s="99">
        <v>96</v>
      </c>
      <c r="M169" s="100">
        <f t="shared" si="16"/>
        <v>0.70000000000000007</v>
      </c>
      <c r="N169" s="89">
        <f t="shared" si="17"/>
        <v>10.500767926765755</v>
      </c>
      <c r="O169" s="100"/>
      <c r="V169" s="109">
        <f t="shared" si="18"/>
        <v>568.04928287475843</v>
      </c>
      <c r="W169" s="109">
        <f t="shared" si="19"/>
        <v>179.42394845876879</v>
      </c>
      <c r="X169" s="109">
        <f t="shared" si="20"/>
        <v>91.532800561110605</v>
      </c>
      <c r="Y169" s="109">
        <f t="shared" si="21"/>
        <v>59.69328482615277</v>
      </c>
      <c r="Z169" s="109">
        <f t="shared" si="22"/>
        <v>-2.8169216449411403</v>
      </c>
      <c r="AA169" s="109">
        <f t="shared" si="23"/>
        <v>-36.054872882156708</v>
      </c>
    </row>
    <row r="170" spans="1:27" ht="19.5" thickBot="1" x14ac:dyDescent="0.35">
      <c r="A170" s="93">
        <v>110</v>
      </c>
      <c r="B170" s="94" t="s">
        <v>220</v>
      </c>
      <c r="C170" s="93">
        <v>26</v>
      </c>
      <c r="D170" s="94" t="s">
        <v>221</v>
      </c>
      <c r="E170" s="93">
        <v>554486</v>
      </c>
      <c r="F170" s="94" t="s">
        <v>234</v>
      </c>
      <c r="G170" s="95">
        <v>4.7502856913022802</v>
      </c>
      <c r="H170" s="96">
        <v>10.94671002529625</v>
      </c>
      <c r="I170" s="97">
        <v>7.5784915559743276</v>
      </c>
      <c r="J170" s="98">
        <v>0.83409134750501945</v>
      </c>
      <c r="K170" s="99">
        <v>166</v>
      </c>
      <c r="M170" s="100">
        <f t="shared" si="16"/>
        <v>0.6923076923076924</v>
      </c>
      <c r="N170" s="89">
        <f t="shared" si="17"/>
        <v>7.5784915559743276</v>
      </c>
      <c r="O170" s="100"/>
      <c r="V170" s="109">
        <f t="shared" si="18"/>
        <v>284.15813669547958</v>
      </c>
      <c r="W170" s="109">
        <f t="shared" si="19"/>
        <v>104.66487751485431</v>
      </c>
      <c r="X170" s="109">
        <f t="shared" si="20"/>
        <v>64.070847244068261</v>
      </c>
      <c r="Y170" s="109">
        <f t="shared" si="21"/>
        <v>49.365222201407015</v>
      </c>
      <c r="Z170" s="109">
        <f t="shared" si="22"/>
        <v>20.493813937682621</v>
      </c>
      <c r="AA170" s="109">
        <f t="shared" si="23"/>
        <v>5.1422975343066977</v>
      </c>
    </row>
    <row r="171" spans="1:27" ht="19.5" thickBot="1" x14ac:dyDescent="0.35">
      <c r="A171" s="93">
        <v>110</v>
      </c>
      <c r="B171" s="94" t="s">
        <v>220</v>
      </c>
      <c r="C171" s="93">
        <v>26</v>
      </c>
      <c r="D171" s="94" t="s">
        <v>221</v>
      </c>
      <c r="E171" s="93">
        <v>554491</v>
      </c>
      <c r="F171" s="94" t="s">
        <v>235</v>
      </c>
      <c r="G171" s="95">
        <v>3.3012442740771761</v>
      </c>
      <c r="H171" s="96">
        <v>11.510811332076434</v>
      </c>
      <c r="I171" s="97">
        <v>8.1181511499907479</v>
      </c>
      <c r="J171" s="98">
        <v>0.82227709721682429</v>
      </c>
      <c r="K171" s="99">
        <v>154</v>
      </c>
      <c r="M171" s="100">
        <f t="shared" si="16"/>
        <v>0.70526315789473681</v>
      </c>
      <c r="N171" s="89">
        <f t="shared" si="17"/>
        <v>8.1181511499907479</v>
      </c>
      <c r="O171" s="100"/>
      <c r="V171" s="109">
        <f t="shared" si="18"/>
        <v>191.10434671610622</v>
      </c>
      <c r="W171" s="109">
        <f t="shared" si="19"/>
        <v>68.655687416344122</v>
      </c>
      <c r="X171" s="109">
        <f t="shared" si="20"/>
        <v>40.962811344437284</v>
      </c>
      <c r="Y171" s="109">
        <f t="shared" si="21"/>
        <v>30.93076847631578</v>
      </c>
      <c r="Z171" s="109">
        <f t="shared" si="22"/>
        <v>11.234957891966401</v>
      </c>
      <c r="AA171" s="109">
        <f t="shared" si="23"/>
        <v>0.76229384657146759</v>
      </c>
    </row>
    <row r="172" spans="1:27" ht="19.5" thickBot="1" x14ac:dyDescent="0.35">
      <c r="A172" s="93">
        <v>110</v>
      </c>
      <c r="B172" s="94" t="s">
        <v>220</v>
      </c>
      <c r="C172" s="93">
        <v>26</v>
      </c>
      <c r="D172" s="94" t="s">
        <v>221</v>
      </c>
      <c r="E172" s="93">
        <v>554601</v>
      </c>
      <c r="F172" s="94" t="s">
        <v>236</v>
      </c>
      <c r="G172" s="95">
        <v>3.9852030364082958</v>
      </c>
      <c r="H172" s="96">
        <v>2.5092824402273366</v>
      </c>
      <c r="I172" s="97">
        <v>1.5432087007398121</v>
      </c>
      <c r="J172" s="98">
        <v>0.96621601090834031</v>
      </c>
      <c r="K172" s="99">
        <v>273</v>
      </c>
      <c r="M172" s="100">
        <f t="shared" si="16"/>
        <v>0.61499999999999999</v>
      </c>
      <c r="N172" s="89">
        <f t="shared" si="17"/>
        <v>1.5432087007398121</v>
      </c>
      <c r="O172" s="100"/>
      <c r="V172" s="109">
        <f t="shared" si="18"/>
        <v>310.86760998418009</v>
      </c>
      <c r="W172" s="109">
        <f t="shared" si="19"/>
        <v>141.35464994656499</v>
      </c>
      <c r="X172" s="109">
        <f t="shared" si="20"/>
        <v>103.01775494298784</v>
      </c>
      <c r="Y172" s="109">
        <f t="shared" si="21"/>
        <v>89.129801481313436</v>
      </c>
      <c r="Z172" s="109">
        <f t="shared" si="22"/>
        <v>61.863719748887803</v>
      </c>
      <c r="AA172" s="109">
        <f t="shared" si="23"/>
        <v>47.365788191560839</v>
      </c>
    </row>
    <row r="173" spans="1:27" ht="19.5" thickBot="1" x14ac:dyDescent="0.35">
      <c r="A173" s="93">
        <v>110</v>
      </c>
      <c r="B173" s="94" t="s">
        <v>220</v>
      </c>
      <c r="C173" s="93">
        <v>26</v>
      </c>
      <c r="D173" s="94" t="s">
        <v>221</v>
      </c>
      <c r="E173" s="93">
        <v>554611</v>
      </c>
      <c r="F173" s="94" t="s">
        <v>237</v>
      </c>
      <c r="G173" s="95">
        <v>3.0016649497715413</v>
      </c>
      <c r="H173" s="96">
        <v>5.9966719474703503</v>
      </c>
      <c r="I173" s="97">
        <v>4.322601028801544</v>
      </c>
      <c r="J173" s="98">
        <v>0.90536943840802631</v>
      </c>
      <c r="K173" s="99">
        <v>237</v>
      </c>
      <c r="M173" s="100">
        <f t="shared" si="16"/>
        <v>0.72083333333333333</v>
      </c>
      <c r="N173" s="89">
        <f t="shared" si="17"/>
        <v>4.322601028801544</v>
      </c>
      <c r="O173" s="100"/>
      <c r="V173" s="109">
        <f t="shared" si="18"/>
        <v>187.18846833303158</v>
      </c>
      <c r="W173" s="109">
        <f t="shared" si="19"/>
        <v>78.256607276374282</v>
      </c>
      <c r="X173" s="109">
        <f t="shared" si="20"/>
        <v>53.620677852767699</v>
      </c>
      <c r="Y173" s="109">
        <f t="shared" si="21"/>
        <v>44.696046859876418</v>
      </c>
      <c r="Z173" s="109">
        <f t="shared" si="22"/>
        <v>27.174407062087674</v>
      </c>
      <c r="AA173" s="109">
        <f t="shared" si="23"/>
        <v>17.857793950846954</v>
      </c>
    </row>
    <row r="174" spans="1:27" ht="19.5" thickBot="1" x14ac:dyDescent="0.35">
      <c r="A174" s="93">
        <v>110</v>
      </c>
      <c r="B174" s="94" t="s">
        <v>220</v>
      </c>
      <c r="C174" s="93">
        <v>26</v>
      </c>
      <c r="D174" s="94" t="s">
        <v>221</v>
      </c>
      <c r="E174" s="93">
        <v>554636</v>
      </c>
      <c r="F174" s="94" t="s">
        <v>238</v>
      </c>
      <c r="G174" s="95">
        <v>2.7065897065897064</v>
      </c>
      <c r="H174" s="96">
        <v>6.6504354007464013</v>
      </c>
      <c r="I174" s="97">
        <v>4.7107250755287016</v>
      </c>
      <c r="J174" s="98">
        <v>0.8968726106266931</v>
      </c>
      <c r="K174" s="99">
        <v>227</v>
      </c>
      <c r="M174" s="100">
        <f t="shared" si="16"/>
        <v>0.70833333333333348</v>
      </c>
      <c r="N174" s="89">
        <f t="shared" si="17"/>
        <v>4.7107250755287016</v>
      </c>
      <c r="O174" s="100"/>
      <c r="V174" s="109">
        <f t="shared" si="18"/>
        <v>170.15370703992471</v>
      </c>
      <c r="W174" s="109">
        <f t="shared" si="19"/>
        <v>70.196913314295045</v>
      </c>
      <c r="X174" s="109">
        <f t="shared" si="20"/>
        <v>47.590776856626242</v>
      </c>
      <c r="Y174" s="109">
        <f t="shared" si="21"/>
        <v>39.401460245485161</v>
      </c>
      <c r="Z174" s="109">
        <f t="shared" si="22"/>
        <v>23.323455903932444</v>
      </c>
      <c r="AA174" s="109">
        <f t="shared" si="23"/>
        <v>14.774453197576204</v>
      </c>
    </row>
    <row r="175" spans="1:27" ht="19.5" thickBot="1" x14ac:dyDescent="0.35">
      <c r="A175" s="93">
        <v>110</v>
      </c>
      <c r="B175" s="94" t="s">
        <v>220</v>
      </c>
      <c r="C175" s="93">
        <v>26</v>
      </c>
      <c r="D175" s="94" t="s">
        <v>221</v>
      </c>
      <c r="E175" s="93">
        <v>454671</v>
      </c>
      <c r="F175" s="94" t="s">
        <v>239</v>
      </c>
      <c r="G175" s="95">
        <v>4.3740007442467412</v>
      </c>
      <c r="H175" s="96">
        <v>11.88842961867284</v>
      </c>
      <c r="I175" s="97">
        <v>8.2590292302799284</v>
      </c>
      <c r="J175" s="98">
        <v>0.81919298842100052</v>
      </c>
      <c r="K175" s="99">
        <v>151</v>
      </c>
      <c r="M175" s="100">
        <f t="shared" si="16"/>
        <v>0.69471153846153832</v>
      </c>
      <c r="N175" s="89">
        <f t="shared" si="17"/>
        <v>8.2590292302799284</v>
      </c>
      <c r="O175" s="100"/>
      <c r="V175" s="109">
        <f t="shared" si="18"/>
        <v>256.08637621214365</v>
      </c>
      <c r="W175" s="109">
        <f t="shared" si="19"/>
        <v>91.38322392549469</v>
      </c>
      <c r="X175" s="109">
        <f t="shared" si="20"/>
        <v>54.134110615395514</v>
      </c>
      <c r="Y175" s="109">
        <f t="shared" si="21"/>
        <v>40.640217797757956</v>
      </c>
      <c r="Z175" s="109">
        <f t="shared" si="22"/>
        <v>14.147791432013424</v>
      </c>
      <c r="AA175" s="109">
        <f t="shared" si="23"/>
        <v>6.1228206417162478E-2</v>
      </c>
    </row>
    <row r="176" spans="1:27" ht="19.5" thickBot="1" x14ac:dyDescent="0.35">
      <c r="A176" s="93">
        <v>110</v>
      </c>
      <c r="B176" s="94" t="s">
        <v>220</v>
      </c>
      <c r="C176" s="93">
        <v>27</v>
      </c>
      <c r="D176" s="94" t="s">
        <v>240</v>
      </c>
      <c r="E176" s="93">
        <v>554184</v>
      </c>
      <c r="F176" s="94" t="s">
        <v>536</v>
      </c>
      <c r="G176" s="95">
        <v>3.9752389572564639</v>
      </c>
      <c r="H176" s="96">
        <v>2.5155720467434648</v>
      </c>
      <c r="I176" s="97">
        <v>1.7231668520192733</v>
      </c>
      <c r="J176" s="98">
        <v>0.96227635957222091</v>
      </c>
      <c r="K176" s="99">
        <v>272</v>
      </c>
      <c r="M176" s="100">
        <f t="shared" si="16"/>
        <v>0.68499999999999994</v>
      </c>
      <c r="N176" s="89">
        <f t="shared" si="17"/>
        <v>1.7231668520192733</v>
      </c>
      <c r="O176" s="100"/>
      <c r="V176" s="109">
        <f t="shared" si="18"/>
        <v>277.26713352462986</v>
      </c>
      <c r="W176" s="109">
        <f t="shared" si="19"/>
        <v>125.45718284477439</v>
      </c>
      <c r="X176" s="109">
        <f t="shared" si="20"/>
        <v>91.123984141734809</v>
      </c>
      <c r="Y176" s="109">
        <f t="shared" si="21"/>
        <v>78.686412822154992</v>
      </c>
      <c r="Z176" s="109">
        <f t="shared" si="22"/>
        <v>54.267852010557249</v>
      </c>
      <c r="AA176" s="109">
        <f t="shared" si="23"/>
        <v>41.284005382020183</v>
      </c>
    </row>
    <row r="177" spans="1:27" ht="19.5" thickBot="1" x14ac:dyDescent="0.35">
      <c r="A177" s="93">
        <v>110</v>
      </c>
      <c r="B177" s="94" t="s">
        <v>220</v>
      </c>
      <c r="C177" s="93">
        <v>27</v>
      </c>
      <c r="D177" s="94" t="s">
        <v>240</v>
      </c>
      <c r="E177" s="93">
        <v>554506</v>
      </c>
      <c r="F177" s="94" t="s">
        <v>242</v>
      </c>
      <c r="G177" s="95">
        <v>2.6208074601622977</v>
      </c>
      <c r="H177" s="96">
        <v>16.025595408446787</v>
      </c>
      <c r="I177" s="97">
        <v>10.769581676271679</v>
      </c>
      <c r="J177" s="98">
        <v>0.76423186980576463</v>
      </c>
      <c r="K177" s="99">
        <v>93</v>
      </c>
      <c r="M177" s="100">
        <f t="shared" si="16"/>
        <v>0.67202380952380947</v>
      </c>
      <c r="N177" s="89">
        <f t="shared" si="17"/>
        <v>10.769581676271679</v>
      </c>
      <c r="O177" s="100"/>
      <c r="V177" s="109">
        <f t="shared" si="18"/>
        <v>147.97948391718722</v>
      </c>
      <c r="W177" s="109">
        <f t="shared" si="19"/>
        <v>45.961196924926881</v>
      </c>
      <c r="X177" s="109">
        <f t="shared" si="20"/>
        <v>22.888835047703946</v>
      </c>
      <c r="Y177" s="109">
        <f t="shared" si="21"/>
        <v>14.530623252724601</v>
      </c>
      <c r="Z177" s="109">
        <f t="shared" si="22"/>
        <v>-1.8789713335287166</v>
      </c>
      <c r="AA177" s="109">
        <f t="shared" si="23"/>
        <v>-10.604287333445933</v>
      </c>
    </row>
    <row r="178" spans="1:27" ht="19.5" thickBot="1" x14ac:dyDescent="0.35">
      <c r="A178" s="93">
        <v>110</v>
      </c>
      <c r="B178" s="94" t="s">
        <v>220</v>
      </c>
      <c r="C178" s="93">
        <v>27</v>
      </c>
      <c r="D178" s="94" t="s">
        <v>240</v>
      </c>
      <c r="E178" s="93">
        <v>554196</v>
      </c>
      <c r="F178" s="94" t="s">
        <v>243</v>
      </c>
      <c r="G178" s="95">
        <v>3.1714420394420397</v>
      </c>
      <c r="H178" s="96">
        <v>11.981931098663699</v>
      </c>
      <c r="I178" s="97">
        <v>7.7882552141314036</v>
      </c>
      <c r="J178" s="98">
        <v>0.82949919277208661</v>
      </c>
      <c r="K178" s="99">
        <v>162</v>
      </c>
      <c r="M178" s="100">
        <f t="shared" si="16"/>
        <v>0.64999999999999991</v>
      </c>
      <c r="N178" s="89">
        <f t="shared" si="17"/>
        <v>7.7882552141314036</v>
      </c>
      <c r="O178" s="100"/>
      <c r="V178" s="109">
        <f t="shared" si="18"/>
        <v>200.94874468199856</v>
      </c>
      <c r="W178" s="109">
        <f t="shared" si="19"/>
        <v>73.313389011382839</v>
      </c>
      <c r="X178" s="109">
        <f t="shared" si="20"/>
        <v>44.447494462654355</v>
      </c>
      <c r="Y178" s="109">
        <f t="shared" si="21"/>
        <v>33.990513006933021</v>
      </c>
      <c r="Z178" s="109">
        <f t="shared" si="22"/>
        <v>13.460424694570463</v>
      </c>
      <c r="AA178" s="109">
        <f t="shared" si="23"/>
        <v>2.5441581719573514</v>
      </c>
    </row>
    <row r="179" spans="1:27" ht="19.5" thickBot="1" x14ac:dyDescent="0.35">
      <c r="A179" s="93">
        <v>110</v>
      </c>
      <c r="B179" s="94" t="s">
        <v>220</v>
      </c>
      <c r="C179" s="93">
        <v>27</v>
      </c>
      <c r="D179" s="94" t="s">
        <v>240</v>
      </c>
      <c r="E179" s="93">
        <v>554257</v>
      </c>
      <c r="F179" s="94" t="s">
        <v>244</v>
      </c>
      <c r="G179" s="95">
        <v>3.4906875203649386</v>
      </c>
      <c r="H179" s="96">
        <v>13.177919745503564</v>
      </c>
      <c r="I179" s="97">
        <v>8.6659146152496263</v>
      </c>
      <c r="J179" s="98">
        <v>0.81028543664217623</v>
      </c>
      <c r="K179" s="99">
        <v>132</v>
      </c>
      <c r="M179" s="100">
        <f t="shared" si="16"/>
        <v>0.65760869565217395</v>
      </c>
      <c r="N179" s="89">
        <f t="shared" si="17"/>
        <v>8.6659146152496263</v>
      </c>
      <c r="O179" s="100"/>
      <c r="V179" s="109">
        <f t="shared" si="18"/>
        <v>213.55383116104883</v>
      </c>
      <c r="W179" s="109">
        <f t="shared" si="19"/>
        <v>74.695802021663823</v>
      </c>
      <c r="X179" s="109">
        <f t="shared" si="20"/>
        <v>43.29179797183189</v>
      </c>
      <c r="Y179" s="109">
        <f t="shared" si="21"/>
        <v>31.915358990177136</v>
      </c>
      <c r="Z179" s="109">
        <f t="shared" si="22"/>
        <v>9.5801088070768685</v>
      </c>
      <c r="AA179" s="109">
        <f t="shared" si="23"/>
        <v>-2.2959990858028099</v>
      </c>
    </row>
    <row r="180" spans="1:27" ht="19.5" thickBot="1" x14ac:dyDescent="0.35">
      <c r="A180" s="93">
        <v>110</v>
      </c>
      <c r="B180" s="94" t="s">
        <v>220</v>
      </c>
      <c r="C180" s="93">
        <v>27</v>
      </c>
      <c r="D180" s="94" t="s">
        <v>240</v>
      </c>
      <c r="E180" s="93">
        <v>554321</v>
      </c>
      <c r="F180" s="94" t="s">
        <v>245</v>
      </c>
      <c r="G180" s="95">
        <v>2.5343313424514755</v>
      </c>
      <c r="H180" s="96">
        <v>8.6807907204111885</v>
      </c>
      <c r="I180" s="97">
        <v>6.0568244344687159</v>
      </c>
      <c r="J180" s="98">
        <v>0.86740374744770887</v>
      </c>
      <c r="K180" s="99">
        <v>203</v>
      </c>
      <c r="M180" s="100">
        <f t="shared" si="16"/>
        <v>0.69772727272727275</v>
      </c>
      <c r="N180" s="89">
        <f t="shared" si="17"/>
        <v>6.0568244344687159</v>
      </c>
      <c r="O180" s="100"/>
      <c r="V180" s="109">
        <f t="shared" si="18"/>
        <v>156.43174770526394</v>
      </c>
      <c r="W180" s="109">
        <f t="shared" si="19"/>
        <v>61.413883009547639</v>
      </c>
      <c r="X180" s="109">
        <f t="shared" si="20"/>
        <v>39.92473019494598</v>
      </c>
      <c r="Y180" s="109">
        <f t="shared" si="21"/>
        <v>32.14005294885834</v>
      </c>
      <c r="Z180" s="109">
        <f t="shared" si="22"/>
        <v>16.856473072375355</v>
      </c>
      <c r="AA180" s="109">
        <f t="shared" si="23"/>
        <v>8.7298820508029191</v>
      </c>
    </row>
    <row r="181" spans="1:27" ht="19.5" thickBot="1" x14ac:dyDescent="0.35">
      <c r="A181" s="93">
        <v>110</v>
      </c>
      <c r="B181" s="94" t="s">
        <v>220</v>
      </c>
      <c r="C181" s="93">
        <v>27</v>
      </c>
      <c r="D181" s="94" t="s">
        <v>240</v>
      </c>
      <c r="E181" s="93">
        <v>454355</v>
      </c>
      <c r="F181" s="94" t="s">
        <v>246</v>
      </c>
      <c r="G181" s="95">
        <v>3.729047579312796</v>
      </c>
      <c r="H181" s="96">
        <v>7.7767846569939012</v>
      </c>
      <c r="I181" s="97">
        <v>5.3364832646268487</v>
      </c>
      <c r="J181" s="98">
        <v>0.88317348631228654</v>
      </c>
      <c r="K181" s="99">
        <v>217</v>
      </c>
      <c r="M181" s="100">
        <f t="shared" si="16"/>
        <v>0.68620689655172407</v>
      </c>
      <c r="N181" s="89">
        <f t="shared" si="17"/>
        <v>5.3364832646268487</v>
      </c>
      <c r="O181" s="100"/>
      <c r="V181" s="109">
        <f t="shared" si="18"/>
        <v>238.29491580026774</v>
      </c>
      <c r="W181" s="109">
        <f t="shared" si="19"/>
        <v>96.137206433620165</v>
      </c>
      <c r="X181" s="109">
        <f t="shared" si="20"/>
        <v>63.986949740982212</v>
      </c>
      <c r="Y181" s="109">
        <f t="shared" si="21"/>
        <v>52.34017269535606</v>
      </c>
      <c r="Z181" s="109">
        <f t="shared" si="22"/>
        <v>29.474170463872913</v>
      </c>
      <c r="AA181" s="109">
        <f t="shared" si="23"/>
        <v>17.315850885908496</v>
      </c>
    </row>
    <row r="182" spans="1:27" ht="19.5" thickBot="1" x14ac:dyDescent="0.35">
      <c r="A182" s="93">
        <v>110</v>
      </c>
      <c r="B182" s="94" t="s">
        <v>220</v>
      </c>
      <c r="C182" s="93">
        <v>27</v>
      </c>
      <c r="D182" s="94" t="s">
        <v>240</v>
      </c>
      <c r="E182" s="93">
        <v>554357</v>
      </c>
      <c r="F182" s="94" t="s">
        <v>537</v>
      </c>
      <c r="G182" s="95">
        <v>4.4497067785987827</v>
      </c>
      <c r="H182" s="96">
        <v>5.168879916002628</v>
      </c>
      <c r="I182" s="97">
        <v>3.646307679875767</v>
      </c>
      <c r="J182" s="98">
        <v>0.9201748805442177</v>
      </c>
      <c r="K182" s="99">
        <v>244</v>
      </c>
      <c r="M182" s="100">
        <f t="shared" si="16"/>
        <v>0.70543478260869563</v>
      </c>
      <c r="N182" s="89">
        <f t="shared" si="17"/>
        <v>3.646307679875767</v>
      </c>
      <c r="O182" s="100"/>
      <c r="V182" s="109">
        <f t="shared" si="18"/>
        <v>288.18462371795533</v>
      </c>
      <c r="W182" s="109">
        <f t="shared" si="19"/>
        <v>123.1777277276595</v>
      </c>
      <c r="X182" s="109">
        <f t="shared" si="20"/>
        <v>85.859920021142926</v>
      </c>
      <c r="Y182" s="109">
        <f t="shared" si="21"/>
        <v>72.341141917922556</v>
      </c>
      <c r="Z182" s="109">
        <f t="shared" si="22"/>
        <v>45.799858517013824</v>
      </c>
      <c r="AA182" s="109">
        <f t="shared" si="23"/>
        <v>31.687317009724737</v>
      </c>
    </row>
    <row r="183" spans="1:27" ht="19.5" thickBot="1" x14ac:dyDescent="0.35">
      <c r="A183" s="93">
        <v>110</v>
      </c>
      <c r="B183" s="94" t="s">
        <v>220</v>
      </c>
      <c r="C183" s="93">
        <v>27</v>
      </c>
      <c r="D183" s="94" t="s">
        <v>240</v>
      </c>
      <c r="E183" s="93">
        <v>554381</v>
      </c>
      <c r="F183" s="94" t="s">
        <v>248</v>
      </c>
      <c r="G183" s="95">
        <v>4.5199524895653918</v>
      </c>
      <c r="H183" s="96">
        <v>7.522202960869885</v>
      </c>
      <c r="I183" s="97">
        <v>4.7345630400769272</v>
      </c>
      <c r="J183" s="98">
        <v>0.89635074891487243</v>
      </c>
      <c r="K183" s="99">
        <v>225</v>
      </c>
      <c r="M183" s="100">
        <f t="shared" si="16"/>
        <v>0.62941176470588234</v>
      </c>
      <c r="N183" s="89">
        <f t="shared" si="17"/>
        <v>4.7345630400769272</v>
      </c>
      <c r="O183" s="100"/>
      <c r="V183" s="109">
        <f t="shared" si="18"/>
        <v>319.59715667363389</v>
      </c>
      <c r="W183" s="109">
        <f t="shared" si="19"/>
        <v>131.74050192995665</v>
      </c>
      <c r="X183" s="109">
        <f t="shared" si="20"/>
        <v>89.255013817227692</v>
      </c>
      <c r="Y183" s="109">
        <f t="shared" si="21"/>
        <v>73.864187782645459</v>
      </c>
      <c r="Z183" s="109">
        <f t="shared" si="22"/>
        <v>43.647531185506431</v>
      </c>
      <c r="AA183" s="109">
        <f t="shared" si="23"/>
        <v>27.580718816364396</v>
      </c>
    </row>
    <row r="184" spans="1:27" ht="19.5" thickBot="1" x14ac:dyDescent="0.35">
      <c r="A184" s="93">
        <v>110</v>
      </c>
      <c r="B184" s="94" t="s">
        <v>220</v>
      </c>
      <c r="C184" s="93">
        <v>27</v>
      </c>
      <c r="D184" s="94" t="s">
        <v>240</v>
      </c>
      <c r="E184" s="93">
        <v>554376</v>
      </c>
      <c r="F184" s="94" t="s">
        <v>538</v>
      </c>
      <c r="G184" s="95">
        <v>3.0343497082627509</v>
      </c>
      <c r="H184" s="96">
        <v>20.762273981949576</v>
      </c>
      <c r="I184" s="97">
        <v>13.495478088267225</v>
      </c>
      <c r="J184" s="98">
        <v>0.70455643212601105</v>
      </c>
      <c r="K184" s="99">
        <v>60</v>
      </c>
      <c r="M184" s="100">
        <f t="shared" si="16"/>
        <v>0.65</v>
      </c>
      <c r="N184" s="89">
        <f t="shared" si="17"/>
        <v>13.495478088267225</v>
      </c>
      <c r="O184" s="100"/>
      <c r="V184" s="109">
        <f t="shared" si="18"/>
        <v>163.30292618532513</v>
      </c>
      <c r="W184" s="109">
        <f t="shared" si="19"/>
        <v>41.184880379486536</v>
      </c>
      <c r="X184" s="109">
        <f t="shared" si="20"/>
        <v>13.566775551032103</v>
      </c>
      <c r="Y184" s="109">
        <f t="shared" si="21"/>
        <v>3.5618193718362807</v>
      </c>
      <c r="Z184" s="109">
        <f t="shared" si="22"/>
        <v>-16.080812183929318</v>
      </c>
      <c r="AA184" s="109">
        <f t="shared" si="23"/>
        <v>-26.52519985561355</v>
      </c>
    </row>
    <row r="185" spans="1:27" ht="19.5" thickBot="1" x14ac:dyDescent="0.35">
      <c r="A185" s="93">
        <v>110</v>
      </c>
      <c r="B185" s="94" t="s">
        <v>220</v>
      </c>
      <c r="C185" s="93">
        <v>27</v>
      </c>
      <c r="D185" s="94" t="s">
        <v>240</v>
      </c>
      <c r="E185" s="93">
        <v>554416</v>
      </c>
      <c r="F185" s="94" t="s">
        <v>250</v>
      </c>
      <c r="G185" s="95">
        <v>3.9243355211097128</v>
      </c>
      <c r="H185" s="96">
        <v>7.3897860781790286</v>
      </c>
      <c r="I185" s="97">
        <v>4.7141738774590358</v>
      </c>
      <c r="J185" s="98">
        <v>0.89679710931132484</v>
      </c>
      <c r="K185" s="99">
        <v>226</v>
      </c>
      <c r="M185" s="100">
        <f t="shared" si="16"/>
        <v>0.63793103448275867</v>
      </c>
      <c r="N185" s="89">
        <f t="shared" si="17"/>
        <v>4.7141738774590358</v>
      </c>
      <c r="O185" s="100"/>
      <c r="V185" s="109">
        <f t="shared" si="18"/>
        <v>273.91291410543397</v>
      </c>
      <c r="W185" s="109">
        <f t="shared" si="19"/>
        <v>112.9892280699703</v>
      </c>
      <c r="X185" s="109">
        <f t="shared" si="20"/>
        <v>76.59487536819924</v>
      </c>
      <c r="Y185" s="109">
        <f t="shared" si="21"/>
        <v>63.410628794688293</v>
      </c>
      <c r="Z185" s="109">
        <f t="shared" si="22"/>
        <v>37.526127838817402</v>
      </c>
      <c r="AA185" s="109">
        <f t="shared" si="23"/>
        <v>23.762810948019098</v>
      </c>
    </row>
    <row r="186" spans="1:27" ht="19.5" thickBot="1" x14ac:dyDescent="0.35">
      <c r="A186" s="93">
        <v>110</v>
      </c>
      <c r="B186" s="94" t="s">
        <v>220</v>
      </c>
      <c r="C186" s="93">
        <v>27</v>
      </c>
      <c r="D186" s="94" t="s">
        <v>240</v>
      </c>
      <c r="E186" s="93">
        <v>454466</v>
      </c>
      <c r="F186" s="94" t="s">
        <v>251</v>
      </c>
      <c r="G186" s="95">
        <v>1.8288818863853922</v>
      </c>
      <c r="H186" s="96">
        <v>2.1871286657585158</v>
      </c>
      <c r="I186" s="97">
        <v>1.4216336327430352</v>
      </c>
      <c r="J186" s="98">
        <v>0.9688775373558336</v>
      </c>
      <c r="K186" s="99">
        <v>274</v>
      </c>
      <c r="M186" s="100">
        <f t="shared" si="16"/>
        <v>0.65</v>
      </c>
      <c r="N186" s="89">
        <f t="shared" si="17"/>
        <v>1.4216336327430352</v>
      </c>
      <c r="O186" s="100"/>
      <c r="V186" s="109">
        <f t="shared" si="18"/>
        <v>135.35275405885929</v>
      </c>
      <c r="W186" s="109">
        <f t="shared" si="19"/>
        <v>61.749015713568895</v>
      </c>
      <c r="X186" s="109">
        <f t="shared" si="20"/>
        <v>45.102862002442507</v>
      </c>
      <c r="Y186" s="109">
        <f t="shared" si="21"/>
        <v>39.072613385948365</v>
      </c>
      <c r="Z186" s="109">
        <f t="shared" si="22"/>
        <v>27.233485893339967</v>
      </c>
      <c r="AA186" s="109">
        <f t="shared" si="23"/>
        <v>20.938380429683196</v>
      </c>
    </row>
    <row r="187" spans="1:27" ht="19.5" thickBot="1" x14ac:dyDescent="0.35">
      <c r="A187" s="93">
        <v>110</v>
      </c>
      <c r="B187" s="94" t="s">
        <v>220</v>
      </c>
      <c r="C187" s="93">
        <v>27</v>
      </c>
      <c r="D187" s="94" t="s">
        <v>240</v>
      </c>
      <c r="E187" s="93">
        <v>554496</v>
      </c>
      <c r="F187" s="94" t="s">
        <v>252</v>
      </c>
      <c r="G187" s="95">
        <v>3.0121534750010834</v>
      </c>
      <c r="H187" s="96">
        <v>21.247257329733831</v>
      </c>
      <c r="I187" s="97">
        <v>14.773483612080554</v>
      </c>
      <c r="J187" s="98">
        <v>0.67657828201909953</v>
      </c>
      <c r="K187" s="99">
        <v>43</v>
      </c>
      <c r="M187" s="100">
        <f t="shared" si="16"/>
        <v>0.6953125</v>
      </c>
      <c r="N187" s="89">
        <f t="shared" si="17"/>
        <v>14.773483612080554</v>
      </c>
      <c r="O187" s="100"/>
      <c r="V187" s="109">
        <f t="shared" si="18"/>
        <v>145.52614328043785</v>
      </c>
      <c r="W187" s="109">
        <f t="shared" si="19"/>
        <v>32.201429705942559</v>
      </c>
      <c r="X187" s="109">
        <f t="shared" si="20"/>
        <v>6.5720168005704362</v>
      </c>
      <c r="Y187" s="109">
        <f t="shared" si="21"/>
        <v>-2.7125142926919046</v>
      </c>
      <c r="Z187" s="109">
        <f t="shared" si="22"/>
        <v>-20.940742399500113</v>
      </c>
      <c r="AA187" s="109">
        <f t="shared" si="23"/>
        <v>-30.63306292055135</v>
      </c>
    </row>
    <row r="188" spans="1:27" ht="19.5" thickBot="1" x14ac:dyDescent="0.35">
      <c r="A188" s="93">
        <v>110</v>
      </c>
      <c r="B188" s="94" t="s">
        <v>220</v>
      </c>
      <c r="C188" s="93">
        <v>27</v>
      </c>
      <c r="D188" s="94" t="s">
        <v>240</v>
      </c>
      <c r="E188" s="93">
        <v>554516</v>
      </c>
      <c r="F188" s="94" t="s">
        <v>253</v>
      </c>
      <c r="G188" s="95">
        <v>2.6973816843382079</v>
      </c>
      <c r="H188" s="96">
        <v>11.121896531806689</v>
      </c>
      <c r="I188" s="97">
        <v>7.4887436647498369</v>
      </c>
      <c r="J188" s="98">
        <v>0.83605611207424069</v>
      </c>
      <c r="K188" s="99">
        <v>168</v>
      </c>
      <c r="M188" s="100">
        <f t="shared" si="16"/>
        <v>0.67333333333333334</v>
      </c>
      <c r="N188" s="89">
        <f t="shared" si="17"/>
        <v>7.4887436647498369</v>
      </c>
      <c r="O188" s="100"/>
      <c r="V188" s="109">
        <f t="shared" si="18"/>
        <v>166.29286795439674</v>
      </c>
      <c r="W188" s="109">
        <f t="shared" si="19"/>
        <v>61.498037260877638</v>
      </c>
      <c r="X188" s="109">
        <f t="shared" si="20"/>
        <v>37.797734816016806</v>
      </c>
      <c r="Y188" s="109">
        <f t="shared" si="21"/>
        <v>29.212044781622431</v>
      </c>
      <c r="Z188" s="109">
        <f t="shared" si="22"/>
        <v>12.355844416817584</v>
      </c>
      <c r="AA188" s="109">
        <f t="shared" si="23"/>
        <v>3.3930590190570142</v>
      </c>
    </row>
    <row r="189" spans="1:27" ht="19.5" thickBot="1" x14ac:dyDescent="0.35">
      <c r="A189" s="93">
        <v>110</v>
      </c>
      <c r="B189" s="94" t="s">
        <v>220</v>
      </c>
      <c r="C189" s="93">
        <v>27</v>
      </c>
      <c r="D189" s="94" t="s">
        <v>240</v>
      </c>
      <c r="E189" s="93">
        <v>554531</v>
      </c>
      <c r="F189" s="94" t="s">
        <v>254</v>
      </c>
      <c r="G189" s="95">
        <v>2.5112282917332012</v>
      </c>
      <c r="H189" s="96">
        <v>19.910575300778795</v>
      </c>
      <c r="I189" s="97">
        <v>12.941873945506217</v>
      </c>
      <c r="J189" s="98">
        <v>0.71667595705557463</v>
      </c>
      <c r="K189" s="99">
        <v>62</v>
      </c>
      <c r="M189" s="100">
        <f t="shared" si="16"/>
        <v>0.65</v>
      </c>
      <c r="N189" s="89">
        <f t="shared" si="17"/>
        <v>12.941873945506217</v>
      </c>
      <c r="O189" s="100"/>
      <c r="V189" s="109">
        <f t="shared" si="18"/>
        <v>137.47432046351102</v>
      </c>
      <c r="W189" s="109">
        <f t="shared" si="19"/>
        <v>36.409406711573119</v>
      </c>
      <c r="X189" s="109">
        <f t="shared" si="20"/>
        <v>13.552658848791026</v>
      </c>
      <c r="Y189" s="109">
        <f t="shared" si="21"/>
        <v>5.2725555547207916</v>
      </c>
      <c r="Z189" s="109">
        <f t="shared" si="22"/>
        <v>-10.983689383892782</v>
      </c>
      <c r="AA189" s="109">
        <f t="shared" si="23"/>
        <v>-19.627466249671144</v>
      </c>
    </row>
    <row r="190" spans="1:27" ht="19.5" thickBot="1" x14ac:dyDescent="0.35">
      <c r="A190" s="93">
        <v>110</v>
      </c>
      <c r="B190" s="94" t="s">
        <v>220</v>
      </c>
      <c r="C190" s="93">
        <v>27</v>
      </c>
      <c r="D190" s="94" t="s">
        <v>240</v>
      </c>
      <c r="E190" s="93">
        <v>554533</v>
      </c>
      <c r="F190" s="94" t="s">
        <v>255</v>
      </c>
      <c r="G190" s="95">
        <v>3.5167137566137558</v>
      </c>
      <c r="H190" s="96">
        <v>2.8435638189754178</v>
      </c>
      <c r="I190" s="97">
        <v>3.0994845626832057</v>
      </c>
      <c r="J190" s="98">
        <v>0.93214595497986885</v>
      </c>
      <c r="K190" s="99">
        <v>257</v>
      </c>
      <c r="M190" s="100">
        <f t="shared" si="16"/>
        <v>1.0900000000000001</v>
      </c>
      <c r="N190" s="89">
        <f t="shared" si="17"/>
        <v>3.0994845626832057</v>
      </c>
      <c r="O190" s="100"/>
      <c r="V190" s="109">
        <f t="shared" si="18"/>
        <v>149.32081420901579</v>
      </c>
      <c r="W190" s="109">
        <f t="shared" si="19"/>
        <v>64.921660243961909</v>
      </c>
      <c r="X190" s="109">
        <f t="shared" si="20"/>
        <v>45.834025273567718</v>
      </c>
      <c r="Y190" s="109">
        <f t="shared" si="21"/>
        <v>38.919323753334311</v>
      </c>
      <c r="Z190" s="109">
        <f t="shared" si="22"/>
        <v>25.343758618679779</v>
      </c>
      <c r="AA190" s="109">
        <f t="shared" si="23"/>
        <v>18.125353858299619</v>
      </c>
    </row>
    <row r="191" spans="1:27" ht="19.5" thickBot="1" x14ac:dyDescent="0.35">
      <c r="A191" s="93">
        <v>110</v>
      </c>
      <c r="B191" s="94" t="s">
        <v>220</v>
      </c>
      <c r="C191" s="93">
        <v>27</v>
      </c>
      <c r="D191" s="94" t="s">
        <v>240</v>
      </c>
      <c r="E191" s="93">
        <v>454535</v>
      </c>
      <c r="F191" s="94" t="s">
        <v>256</v>
      </c>
      <c r="G191" s="95">
        <v>7.4460326411109019</v>
      </c>
      <c r="H191" s="96">
        <v>13.832869793145715</v>
      </c>
      <c r="I191" s="97">
        <v>8.8973555708340157</v>
      </c>
      <c r="J191" s="98">
        <v>0.80521872161194219</v>
      </c>
      <c r="K191" s="99">
        <v>127</v>
      </c>
      <c r="M191" s="100">
        <f t="shared" si="16"/>
        <v>0.64320388349514568</v>
      </c>
      <c r="N191" s="89">
        <f t="shared" si="17"/>
        <v>8.8973555708340157</v>
      </c>
      <c r="O191" s="100"/>
      <c r="V191" s="109">
        <f t="shared" si="18"/>
        <v>462.82418955737455</v>
      </c>
      <c r="W191" s="109">
        <f t="shared" si="19"/>
        <v>159.99073649633533</v>
      </c>
      <c r="X191" s="109">
        <f t="shared" si="20"/>
        <v>91.502201513549522</v>
      </c>
      <c r="Y191" s="109">
        <f t="shared" si="21"/>
        <v>66.691491454468391</v>
      </c>
      <c r="Z191" s="109">
        <f t="shared" si="22"/>
        <v>17.980869678748583</v>
      </c>
      <c r="AA191" s="109">
        <f t="shared" si="23"/>
        <v>-7.919561030346987</v>
      </c>
    </row>
    <row r="192" spans="1:27" ht="19.5" thickBot="1" x14ac:dyDescent="0.35">
      <c r="A192" s="93">
        <v>110</v>
      </c>
      <c r="B192" s="94" t="s">
        <v>220</v>
      </c>
      <c r="C192" s="93">
        <v>27</v>
      </c>
      <c r="D192" s="94" t="s">
        <v>240</v>
      </c>
      <c r="E192" s="93">
        <v>454651</v>
      </c>
      <c r="F192" s="94" t="s">
        <v>539</v>
      </c>
      <c r="G192" s="95">
        <v>10.895669109990308</v>
      </c>
      <c r="H192" s="96">
        <v>68.192232390642133</v>
      </c>
      <c r="I192" s="97">
        <v>45.678699947271312</v>
      </c>
      <c r="J192" s="98">
        <v>0</v>
      </c>
      <c r="K192" s="99">
        <v>1</v>
      </c>
      <c r="M192" s="100">
        <f t="shared" si="16"/>
        <v>0.66985195154777921</v>
      </c>
      <c r="N192" s="89">
        <f t="shared" si="17"/>
        <v>45.678699947271312</v>
      </c>
      <c r="O192" s="100"/>
      <c r="V192" s="109">
        <f t="shared" si="18"/>
        <v>0</v>
      </c>
      <c r="W192" s="109">
        <f t="shared" si="19"/>
        <v>-425.50302266546652</v>
      </c>
      <c r="X192" s="109">
        <f t="shared" si="20"/>
        <v>-521.73439459131191</v>
      </c>
      <c r="Y192" s="109">
        <f t="shared" si="21"/>
        <v>-556.59524638263508</v>
      </c>
      <c r="Z192" s="109">
        <f t="shared" si="22"/>
        <v>-625.03721206370346</v>
      </c>
      <c r="AA192" s="109">
        <f t="shared" si="23"/>
        <v>-661.42920060942174</v>
      </c>
    </row>
    <row r="193" spans="1:27" ht="19.5" thickBot="1" x14ac:dyDescent="0.35">
      <c r="A193" s="93">
        <v>110</v>
      </c>
      <c r="B193" s="94" t="s">
        <v>220</v>
      </c>
      <c r="C193" s="93">
        <v>27</v>
      </c>
      <c r="D193" s="94" t="s">
        <v>240</v>
      </c>
      <c r="E193" s="93">
        <v>554686</v>
      </c>
      <c r="F193" s="94" t="s">
        <v>258</v>
      </c>
      <c r="G193" s="95">
        <v>1.7385762385762389</v>
      </c>
      <c r="H193" s="96">
        <v>13.229215659150642</v>
      </c>
      <c r="I193" s="97">
        <v>8.5989901784479166</v>
      </c>
      <c r="J193" s="98">
        <v>0.81175054919745815</v>
      </c>
      <c r="K193" s="99">
        <v>135</v>
      </c>
      <c r="M193" s="100">
        <f t="shared" si="16"/>
        <v>0.64999999999999991</v>
      </c>
      <c r="N193" s="89">
        <f t="shared" si="17"/>
        <v>8.5989901784479166</v>
      </c>
      <c r="O193" s="100"/>
      <c r="V193" s="109">
        <f t="shared" si="18"/>
        <v>107.80251226986556</v>
      </c>
      <c r="W193" s="109">
        <f t="shared" si="19"/>
        <v>37.833143821246637</v>
      </c>
      <c r="X193" s="109">
        <f t="shared" si="20"/>
        <v>22.008935860474324</v>
      </c>
      <c r="Y193" s="109">
        <f t="shared" si="21"/>
        <v>16.276445952082998</v>
      </c>
      <c r="Z193" s="109">
        <f t="shared" si="22"/>
        <v>5.0219051873951228</v>
      </c>
      <c r="AA193" s="109">
        <f t="shared" si="23"/>
        <v>-0.96236359448663822</v>
      </c>
    </row>
    <row r="194" spans="1:27" ht="19.5" thickBot="1" x14ac:dyDescent="0.35">
      <c r="A194" s="93">
        <v>110</v>
      </c>
      <c r="B194" s="94" t="s">
        <v>220</v>
      </c>
      <c r="C194" s="93">
        <v>27</v>
      </c>
      <c r="D194" s="94" t="s">
        <v>240</v>
      </c>
      <c r="E194" s="93">
        <v>454696</v>
      </c>
      <c r="F194" s="94" t="s">
        <v>259</v>
      </c>
      <c r="G194" s="95">
        <v>4.5380946795140344</v>
      </c>
      <c r="H194" s="96">
        <v>6.3903470614909006</v>
      </c>
      <c r="I194" s="97">
        <v>4.588930260536138</v>
      </c>
      <c r="J194" s="98">
        <v>0.89953894778456223</v>
      </c>
      <c r="K194" s="99">
        <v>230</v>
      </c>
      <c r="M194" s="100">
        <f t="shared" si="16"/>
        <v>0.71810344827586203</v>
      </c>
      <c r="N194" s="89">
        <f t="shared" si="17"/>
        <v>4.588930260536138</v>
      </c>
      <c r="O194" s="100"/>
      <c r="V194" s="109">
        <f t="shared" si="18"/>
        <v>282.24900520575545</v>
      </c>
      <c r="W194" s="109">
        <f t="shared" si="19"/>
        <v>116.93330113049453</v>
      </c>
      <c r="X194" s="109">
        <f t="shared" si="20"/>
        <v>79.545653671743452</v>
      </c>
      <c r="Y194" s="109">
        <f t="shared" si="21"/>
        <v>66.001575365449341</v>
      </c>
      <c r="Z194" s="109">
        <f t="shared" si="22"/>
        <v>39.410620325968409</v>
      </c>
      <c r="AA194" s="109">
        <f t="shared" si="23"/>
        <v>25.271667395746348</v>
      </c>
    </row>
    <row r="195" spans="1:27" ht="19.5" thickBot="1" x14ac:dyDescent="0.35">
      <c r="A195" s="93">
        <v>110</v>
      </c>
      <c r="B195" s="94" t="s">
        <v>220</v>
      </c>
      <c r="C195" s="93">
        <v>31</v>
      </c>
      <c r="D195" s="94" t="s">
        <v>260</v>
      </c>
      <c r="E195" s="93">
        <v>455151</v>
      </c>
      <c r="F195" s="94" t="s">
        <v>261</v>
      </c>
      <c r="G195" s="95">
        <v>9.600868431864221</v>
      </c>
      <c r="H195" s="96">
        <v>15.727743908962204</v>
      </c>
      <c r="I195" s="97">
        <v>10.564148516334381</v>
      </c>
      <c r="J195" s="98">
        <v>0.76872922109147179</v>
      </c>
      <c r="K195" s="99">
        <v>95</v>
      </c>
      <c r="M195" s="100">
        <f t="shared" si="16"/>
        <v>0.67168874172185433</v>
      </c>
      <c r="N195" s="89">
        <f t="shared" si="17"/>
        <v>10.564148516334381</v>
      </c>
      <c r="O195" s="100"/>
      <c r="V195" s="109">
        <f t="shared" si="18"/>
        <v>545.55902774791389</v>
      </c>
      <c r="W195" s="109">
        <f t="shared" si="19"/>
        <v>171.64649673348288</v>
      </c>
      <c r="X195" s="109">
        <f t="shared" si="20"/>
        <v>87.082782909825013</v>
      </c>
      <c r="Y195" s="109">
        <f t="shared" si="21"/>
        <v>56.448666035734632</v>
      </c>
      <c r="Z195" s="109">
        <f t="shared" si="22"/>
        <v>-3.694992768614596</v>
      </c>
      <c r="AA195" s="109">
        <f t="shared" si="23"/>
        <v>-35.674602362307049</v>
      </c>
    </row>
    <row r="196" spans="1:27" ht="19.5" thickBot="1" x14ac:dyDescent="0.35">
      <c r="A196" s="93">
        <v>110</v>
      </c>
      <c r="B196" s="94" t="s">
        <v>220</v>
      </c>
      <c r="C196" s="93">
        <v>31</v>
      </c>
      <c r="D196" s="94" t="s">
        <v>260</v>
      </c>
      <c r="E196" s="93">
        <v>455231</v>
      </c>
      <c r="F196" s="94" t="s">
        <v>262</v>
      </c>
      <c r="G196" s="95">
        <v>4.5932318577479867</v>
      </c>
      <c r="H196" s="96">
        <v>20.464893328090607</v>
      </c>
      <c r="I196" s="97">
        <v>14.064171372283544</v>
      </c>
      <c r="J196" s="98">
        <v>0.69210657508820606</v>
      </c>
      <c r="K196" s="99">
        <v>52</v>
      </c>
      <c r="M196" s="100">
        <f t="shared" si="16"/>
        <v>0.68723404255319143</v>
      </c>
      <c r="N196" s="89">
        <f t="shared" si="17"/>
        <v>14.064171372283544</v>
      </c>
      <c r="O196" s="100"/>
      <c r="V196" s="109">
        <f t="shared" si="18"/>
        <v>229.67439801658838</v>
      </c>
      <c r="W196" s="109">
        <f t="shared" si="19"/>
        <v>54.83420599950999</v>
      </c>
      <c r="X196" s="109">
        <f t="shared" si="20"/>
        <v>15.292509115232587</v>
      </c>
      <c r="Y196" s="109">
        <f t="shared" si="21"/>
        <v>0.96810318529902573</v>
      </c>
      <c r="Z196" s="109">
        <f t="shared" si="22"/>
        <v>-27.154861363209843</v>
      </c>
      <c r="AA196" s="109">
        <f t="shared" si="23"/>
        <v>-42.108414983953821</v>
      </c>
    </row>
    <row r="197" spans="1:27" ht="19.5" thickBot="1" x14ac:dyDescent="0.35">
      <c r="A197" s="93">
        <v>110</v>
      </c>
      <c r="B197" s="94" t="s">
        <v>220</v>
      </c>
      <c r="C197" s="93">
        <v>31</v>
      </c>
      <c r="D197" s="94" t="s">
        <v>260</v>
      </c>
      <c r="E197" s="93">
        <v>455298</v>
      </c>
      <c r="F197" s="94" t="s">
        <v>263</v>
      </c>
      <c r="G197" s="95">
        <v>1.9563433722788568</v>
      </c>
      <c r="H197" s="96">
        <v>12.267785062723153</v>
      </c>
      <c r="I197" s="97">
        <v>8.2679759745644592</v>
      </c>
      <c r="J197" s="98">
        <v>0.81899712592283713</v>
      </c>
      <c r="K197" s="99">
        <v>150</v>
      </c>
      <c r="M197" s="100">
        <f t="shared" si="16"/>
        <v>0.67395833333333344</v>
      </c>
      <c r="N197" s="89">
        <f t="shared" si="17"/>
        <v>8.2679759745644592</v>
      </c>
      <c r="O197" s="100"/>
      <c r="V197" s="109">
        <f t="shared" si="18"/>
        <v>118.03758655384793</v>
      </c>
      <c r="W197" s="109">
        <f t="shared" si="19"/>
        <v>42.103004560003775</v>
      </c>
      <c r="X197" s="109">
        <f t="shared" si="20"/>
        <v>24.929709394887503</v>
      </c>
      <c r="Y197" s="109">
        <f t="shared" si="21"/>
        <v>18.708498104445773</v>
      </c>
      <c r="Z197" s="109">
        <f t="shared" si="22"/>
        <v>6.4944554819684335</v>
      </c>
      <c r="AA197" s="109">
        <f t="shared" si="23"/>
        <v>0</v>
      </c>
    </row>
    <row r="198" spans="1:27" ht="19.5" thickBot="1" x14ac:dyDescent="0.35">
      <c r="A198" s="93">
        <v>110</v>
      </c>
      <c r="B198" s="94" t="s">
        <v>220</v>
      </c>
      <c r="C198" s="93">
        <v>31</v>
      </c>
      <c r="D198" s="94" t="s">
        <v>260</v>
      </c>
      <c r="E198" s="93">
        <v>555406</v>
      </c>
      <c r="F198" s="94" t="s">
        <v>264</v>
      </c>
      <c r="G198" s="95">
        <v>2.6404956531183768</v>
      </c>
      <c r="H198" s="96">
        <v>7.1956187383082222</v>
      </c>
      <c r="I198" s="97">
        <v>4.6771521799003448</v>
      </c>
      <c r="J198" s="98">
        <v>0.89760758985480404</v>
      </c>
      <c r="K198" s="99">
        <v>228</v>
      </c>
      <c r="M198" s="100">
        <f t="shared" ref="M198:M261" si="24">IF(ISERROR(I198/H198),$O$3,(I198/H198))</f>
        <v>0.65</v>
      </c>
      <c r="N198" s="89">
        <f t="shared" ref="N198:N261" si="25">I198</f>
        <v>4.6771521799003448</v>
      </c>
      <c r="O198" s="100"/>
      <c r="V198" s="109">
        <f t="shared" ref="V198:V261" si="26">(((($O$5-N198))/M198)*G198)+((((($O$5-N198)/$T$2))*$T$3/M198)*G198)</f>
        <v>181.04416162352595</v>
      </c>
      <c r="W198" s="109">
        <f t="shared" ref="W198:W261" si="27">(((($P$5-N198))/M198)*G198)+((((($P$5-N198)/$T$2))*$T$3/M198)*G198)</f>
        <v>74.776855571238244</v>
      </c>
      <c r="X198" s="109">
        <f t="shared" ref="X198:X261" si="28">(((($Q$5-N198))/M198)*G198)+((((($Q$5-N198)/$T$2))*$T$3/M198)*G198)</f>
        <v>50.743539454667939</v>
      </c>
      <c r="Y198" s="109">
        <f t="shared" ref="Y198:Y261" si="29">(((($R$5-N198))/M198)*G198)+((((($R$5-N198)/$T$2))*$T$3/M198)*G198)</f>
        <v>42.037211628027457</v>
      </c>
      <c r="Z198" s="109">
        <f t="shared" ref="Z198:Z261" si="30">(((($S$5-N198))/M198)*G198)+((((($S$5-N198)/$T$2))*$T$3/M198)*G198)</f>
        <v>24.944164278353387</v>
      </c>
      <c r="AA198" s="109">
        <f t="shared" ref="AA198:AA261" si="31">(((($T$5-N198))/M198)*G198)+((((($T$5-N198)/$T$2))*$T$3/M198)*G198)</f>
        <v>15.855442509907405</v>
      </c>
    </row>
    <row r="199" spans="1:27" ht="19.5" thickBot="1" x14ac:dyDescent="0.35">
      <c r="A199" s="93">
        <v>110</v>
      </c>
      <c r="B199" s="94" t="s">
        <v>220</v>
      </c>
      <c r="C199" s="93">
        <v>31</v>
      </c>
      <c r="D199" s="94" t="s">
        <v>260</v>
      </c>
      <c r="E199" s="93">
        <v>554412</v>
      </c>
      <c r="F199" s="94" t="s">
        <v>265</v>
      </c>
      <c r="G199" s="95">
        <v>2.6921407279830221</v>
      </c>
      <c r="H199" s="96">
        <v>8.9148385708577109</v>
      </c>
      <c r="I199" s="97">
        <v>5.6646370085658369</v>
      </c>
      <c r="J199" s="98">
        <v>0.87598953089503984</v>
      </c>
      <c r="K199" s="99">
        <v>212</v>
      </c>
      <c r="M199" s="100">
        <f t="shared" si="24"/>
        <v>0.63541666666666663</v>
      </c>
      <c r="N199" s="89">
        <f t="shared" si="25"/>
        <v>5.6646370085658369</v>
      </c>
      <c r="O199" s="100"/>
      <c r="V199" s="109">
        <f t="shared" si="26"/>
        <v>184.27396469741703</v>
      </c>
      <c r="W199" s="109">
        <f t="shared" si="27"/>
        <v>73.441567385051513</v>
      </c>
      <c r="X199" s="109">
        <f t="shared" si="28"/>
        <v>48.375814431318339</v>
      </c>
      <c r="Y199" s="109">
        <f t="shared" si="29"/>
        <v>39.295475231422451</v>
      </c>
      <c r="Z199" s="109">
        <f t="shared" si="30"/>
        <v>21.468135050181733</v>
      </c>
      <c r="AA199" s="109">
        <f t="shared" si="31"/>
        <v>11.988974812447783</v>
      </c>
    </row>
    <row r="200" spans="1:27" ht="19.5" thickBot="1" x14ac:dyDescent="0.35">
      <c r="A200" s="93">
        <v>110</v>
      </c>
      <c r="B200" s="94" t="s">
        <v>220</v>
      </c>
      <c r="C200" s="93">
        <v>31</v>
      </c>
      <c r="D200" s="94" t="s">
        <v>260</v>
      </c>
      <c r="E200" s="93">
        <v>554413</v>
      </c>
      <c r="F200" s="94" t="s">
        <v>266</v>
      </c>
      <c r="G200" s="95">
        <v>3.8745519713261647</v>
      </c>
      <c r="H200" s="96">
        <v>13.679000925069381</v>
      </c>
      <c r="I200" s="97">
        <v>8.8913506012950982</v>
      </c>
      <c r="J200" s="98">
        <v>0.80535018265496328</v>
      </c>
      <c r="K200" s="99">
        <v>128</v>
      </c>
      <c r="M200" s="100">
        <f t="shared" si="24"/>
        <v>0.65</v>
      </c>
      <c r="N200" s="89">
        <f t="shared" si="25"/>
        <v>8.8913506012950982</v>
      </c>
      <c r="O200" s="100"/>
      <c r="V200" s="109">
        <f t="shared" si="26"/>
        <v>238.35200155236859</v>
      </c>
      <c r="W200" s="109">
        <f t="shared" si="27"/>
        <v>82.419837957947621</v>
      </c>
      <c r="X200" s="109">
        <f t="shared" si="28"/>
        <v>47.15436337669189</v>
      </c>
      <c r="Y200" s="109">
        <f t="shared" si="29"/>
        <v>34.379065070904673</v>
      </c>
      <c r="Z200" s="109">
        <f t="shared" si="30"/>
        <v>9.2974482061174761</v>
      </c>
      <c r="AA200" s="109">
        <f t="shared" si="31"/>
        <v>-4.038958844270752</v>
      </c>
    </row>
    <row r="201" spans="1:27" ht="19.5" thickBot="1" x14ac:dyDescent="0.35">
      <c r="A201" s="93">
        <v>110</v>
      </c>
      <c r="B201" s="94" t="s">
        <v>220</v>
      </c>
      <c r="C201" s="93">
        <v>31</v>
      </c>
      <c r="D201" s="94" t="s">
        <v>260</v>
      </c>
      <c r="E201" s="93">
        <v>454414</v>
      </c>
      <c r="F201" s="94" t="s">
        <v>267</v>
      </c>
      <c r="G201" s="95">
        <v>3.2393056718394044</v>
      </c>
      <c r="H201" s="96">
        <v>12.348325243812646</v>
      </c>
      <c r="I201" s="97">
        <v>8.4586027920116624</v>
      </c>
      <c r="J201" s="98">
        <v>0.81482391570303547</v>
      </c>
      <c r="K201" s="99">
        <v>140</v>
      </c>
      <c r="M201" s="100">
        <f t="shared" si="24"/>
        <v>0.68500000000000005</v>
      </c>
      <c r="N201" s="89">
        <f t="shared" si="25"/>
        <v>8.4586027920116624</v>
      </c>
      <c r="O201" s="100"/>
      <c r="V201" s="109">
        <f t="shared" si="26"/>
        <v>191.31588673666499</v>
      </c>
      <c r="W201" s="109">
        <f t="shared" si="27"/>
        <v>67.61040901154567</v>
      </c>
      <c r="X201" s="109">
        <f t="shared" si="28"/>
        <v>39.633292041475123</v>
      </c>
      <c r="Y201" s="109">
        <f t="shared" si="29"/>
        <v>29.498279844063021</v>
      </c>
      <c r="Z201" s="109">
        <f t="shared" si="30"/>
        <v>9.6003105934912938</v>
      </c>
      <c r="AA201" s="109">
        <f t="shared" si="31"/>
        <v>-0.97984533633992399</v>
      </c>
    </row>
    <row r="202" spans="1:27" ht="19.5" thickBot="1" x14ac:dyDescent="0.35">
      <c r="A202" s="93">
        <v>110</v>
      </c>
      <c r="B202" s="94" t="s">
        <v>220</v>
      </c>
      <c r="C202" s="93">
        <v>31</v>
      </c>
      <c r="D202" s="94" t="s">
        <v>260</v>
      </c>
      <c r="E202" s="93">
        <v>455456</v>
      </c>
      <c r="F202" s="94" t="s">
        <v>268</v>
      </c>
      <c r="G202" s="95">
        <v>1.6022852177690901</v>
      </c>
      <c r="H202" s="96">
        <v>1.2482172198933847</v>
      </c>
      <c r="I202" s="97">
        <v>0.59290317944935766</v>
      </c>
      <c r="J202" s="98">
        <v>0.98702013892396745</v>
      </c>
      <c r="K202" s="99">
        <v>278</v>
      </c>
      <c r="M202" s="100">
        <f t="shared" si="24"/>
        <v>0.47499999999999992</v>
      </c>
      <c r="N202" s="89">
        <f t="shared" si="25"/>
        <v>0.59290317944935766</v>
      </c>
      <c r="O202" s="100"/>
      <c r="V202" s="109">
        <f t="shared" si="26"/>
        <v>165.30962401012025</v>
      </c>
      <c r="W202" s="109">
        <f t="shared" si="27"/>
        <v>77.067940077456669</v>
      </c>
      <c r="X202" s="109">
        <f t="shared" si="28"/>
        <v>57.111282066678648</v>
      </c>
      <c r="Y202" s="109">
        <f t="shared" si="29"/>
        <v>49.881767582566781</v>
      </c>
      <c r="Z202" s="109">
        <f t="shared" si="30"/>
        <v>35.688133268228931</v>
      </c>
      <c r="AA202" s="109">
        <f t="shared" si="31"/>
        <v>28.141088523832089</v>
      </c>
    </row>
    <row r="203" spans="1:27" ht="19.5" thickBot="1" x14ac:dyDescent="0.35">
      <c r="A203" s="93">
        <v>110</v>
      </c>
      <c r="B203" s="94" t="s">
        <v>220</v>
      </c>
      <c r="C203" s="93">
        <v>31</v>
      </c>
      <c r="D203" s="94" t="s">
        <v>260</v>
      </c>
      <c r="E203" s="93">
        <v>455566</v>
      </c>
      <c r="F203" s="94" t="s">
        <v>269</v>
      </c>
      <c r="G203" s="95">
        <v>2.8902111342504053</v>
      </c>
      <c r="H203" s="96">
        <v>20.413733550750447</v>
      </c>
      <c r="I203" s="97">
        <v>13.511123646725506</v>
      </c>
      <c r="J203" s="98">
        <v>0.70421391890920892</v>
      </c>
      <c r="K203" s="99">
        <v>59</v>
      </c>
      <c r="M203" s="100">
        <f t="shared" si="24"/>
        <v>0.66186440677966096</v>
      </c>
      <c r="N203" s="89">
        <f t="shared" si="25"/>
        <v>13.511123646725506</v>
      </c>
      <c r="O203" s="100"/>
      <c r="V203" s="109">
        <f t="shared" si="26"/>
        <v>152.68313043354479</v>
      </c>
      <c r="W203" s="109">
        <f t="shared" si="27"/>
        <v>38.451042726947762</v>
      </c>
      <c r="X203" s="109">
        <f t="shared" si="28"/>
        <v>12.616418923107304</v>
      </c>
      <c r="Y203" s="109">
        <f t="shared" si="29"/>
        <v>3.2575479698356746</v>
      </c>
      <c r="Z203" s="109">
        <f t="shared" si="30"/>
        <v>-15.116630849191145</v>
      </c>
      <c r="AA203" s="109">
        <f t="shared" si="31"/>
        <v>-24.886556339568511</v>
      </c>
    </row>
    <row r="204" spans="1:27" ht="19.5" thickBot="1" x14ac:dyDescent="0.35">
      <c r="A204" s="93">
        <v>110</v>
      </c>
      <c r="B204" s="94" t="s">
        <v>220</v>
      </c>
      <c r="C204" s="93">
        <v>31</v>
      </c>
      <c r="D204" s="94" t="s">
        <v>260</v>
      </c>
      <c r="E204" s="93">
        <v>555624</v>
      </c>
      <c r="F204" s="94" t="s">
        <v>270</v>
      </c>
      <c r="G204" s="95">
        <v>2.6579356498262534</v>
      </c>
      <c r="H204" s="96">
        <v>18.059127956366329</v>
      </c>
      <c r="I204" s="97">
        <v>11.606752030289611</v>
      </c>
      <c r="J204" s="98">
        <v>0.74590450157977928</v>
      </c>
      <c r="K204" s="99">
        <v>76</v>
      </c>
      <c r="M204" s="100">
        <f t="shared" si="24"/>
        <v>0.64270833333333344</v>
      </c>
      <c r="N204" s="89">
        <f t="shared" si="25"/>
        <v>11.606752030289611</v>
      </c>
      <c r="O204" s="100"/>
      <c r="V204" s="109">
        <f t="shared" si="26"/>
        <v>153.15799314083969</v>
      </c>
      <c r="W204" s="109">
        <f t="shared" si="27"/>
        <v>44.975221952949866</v>
      </c>
      <c r="X204" s="109">
        <f t="shared" si="28"/>
        <v>20.508706004518352</v>
      </c>
      <c r="Y204" s="109">
        <f t="shared" si="29"/>
        <v>11.645446869175576</v>
      </c>
      <c r="Z204" s="109">
        <f t="shared" si="30"/>
        <v>-5.7557021674217301</v>
      </c>
      <c r="AA204" s="109">
        <f t="shared" si="31"/>
        <v>-15.008247884374319</v>
      </c>
    </row>
    <row r="205" spans="1:27" ht="19.5" thickBot="1" x14ac:dyDescent="0.35">
      <c r="A205" s="93">
        <v>110</v>
      </c>
      <c r="B205" s="94" t="s">
        <v>220</v>
      </c>
      <c r="C205" s="93">
        <v>31</v>
      </c>
      <c r="D205" s="94" t="s">
        <v>260</v>
      </c>
      <c r="E205" s="93">
        <v>455676</v>
      </c>
      <c r="F205" s="94" t="s">
        <v>271</v>
      </c>
      <c r="G205" s="95">
        <v>1.9523576781641299</v>
      </c>
      <c r="H205" s="96">
        <v>1.0244024557429814</v>
      </c>
      <c r="I205" s="97">
        <v>0.48659116647791617</v>
      </c>
      <c r="J205" s="98">
        <v>0.98934752593572917</v>
      </c>
      <c r="K205" s="99">
        <v>280</v>
      </c>
      <c r="M205" s="100">
        <f t="shared" si="24"/>
        <v>0.47500000000000003</v>
      </c>
      <c r="N205" s="89">
        <f t="shared" si="25"/>
        <v>0.48659116647791617</v>
      </c>
      <c r="O205" s="100"/>
      <c r="V205" s="109">
        <f t="shared" si="26"/>
        <v>201.90196926913177</v>
      </c>
      <c r="W205" s="109">
        <f t="shared" si="27"/>
        <v>94.380956624493038</v>
      </c>
      <c r="X205" s="109">
        <f t="shared" si="28"/>
        <v>70.064103379047225</v>
      </c>
      <c r="Y205" s="109">
        <f t="shared" si="29"/>
        <v>61.255061171126975</v>
      </c>
      <c r="Z205" s="109">
        <f t="shared" si="30"/>
        <v>43.960355692139721</v>
      </c>
      <c r="AA205" s="109">
        <f t="shared" si="31"/>
        <v>34.764408184937011</v>
      </c>
    </row>
    <row r="206" spans="1:27" ht="19.5" thickBot="1" x14ac:dyDescent="0.35">
      <c r="A206" s="93">
        <v>110</v>
      </c>
      <c r="B206" s="94" t="s">
        <v>220</v>
      </c>
      <c r="C206" s="93">
        <v>31</v>
      </c>
      <c r="D206" s="94" t="s">
        <v>260</v>
      </c>
      <c r="E206" s="93">
        <v>455678</v>
      </c>
      <c r="F206" s="94" t="s">
        <v>272</v>
      </c>
      <c r="G206" s="95">
        <v>9.0627591209834257</v>
      </c>
      <c r="H206" s="96">
        <v>6.8411837027035762</v>
      </c>
      <c r="I206" s="97">
        <v>4.3943571122608054</v>
      </c>
      <c r="J206" s="98">
        <v>0.90379855124306552</v>
      </c>
      <c r="K206" s="99">
        <v>235</v>
      </c>
      <c r="M206" s="100">
        <f t="shared" si="24"/>
        <v>0.64233870967741935</v>
      </c>
      <c r="N206" s="89">
        <f t="shared" si="25"/>
        <v>4.3943571122608054</v>
      </c>
      <c r="O206" s="100"/>
      <c r="V206" s="109">
        <f t="shared" si="26"/>
        <v>633.1314551180842</v>
      </c>
      <c r="W206" s="109">
        <f t="shared" si="27"/>
        <v>264.04856484782511</v>
      </c>
      <c r="X206" s="109">
        <f t="shared" si="28"/>
        <v>180.57711812913223</v>
      </c>
      <c r="Y206" s="109">
        <f t="shared" si="29"/>
        <v>150.33868678773965</v>
      </c>
      <c r="Z206" s="109">
        <f t="shared" si="30"/>
        <v>90.971873477915594</v>
      </c>
      <c r="AA206" s="109">
        <f t="shared" si="31"/>
        <v>59.405328471968801</v>
      </c>
    </row>
    <row r="207" spans="1:27" ht="19.5" thickBot="1" x14ac:dyDescent="0.35">
      <c r="A207" s="93">
        <v>110</v>
      </c>
      <c r="B207" s="94" t="s">
        <v>220</v>
      </c>
      <c r="C207" s="93">
        <v>31</v>
      </c>
      <c r="D207" s="94" t="s">
        <v>260</v>
      </c>
      <c r="E207" s="93">
        <v>555679</v>
      </c>
      <c r="F207" s="94" t="s">
        <v>273</v>
      </c>
      <c r="G207" s="95">
        <v>3.757448525190461</v>
      </c>
      <c r="H207" s="96">
        <v>13.839178275200503</v>
      </c>
      <c r="I207" s="97">
        <v>9.7672662057665107</v>
      </c>
      <c r="J207" s="98">
        <v>0.78617460179380672</v>
      </c>
      <c r="K207" s="99">
        <v>112</v>
      </c>
      <c r="M207" s="100">
        <f t="shared" si="24"/>
        <v>0.70576923076923093</v>
      </c>
      <c r="N207" s="89">
        <f t="shared" si="25"/>
        <v>9.7672662057665107</v>
      </c>
      <c r="O207" s="100"/>
      <c r="V207" s="109">
        <f t="shared" si="26"/>
        <v>207.81420788335481</v>
      </c>
      <c r="W207" s="109">
        <f t="shared" si="27"/>
        <v>68.544107079551864</v>
      </c>
      <c r="X207" s="109">
        <f t="shared" si="28"/>
        <v>37.046909281411658</v>
      </c>
      <c r="Y207" s="109">
        <f t="shared" si="29"/>
        <v>25.636709859864631</v>
      </c>
      <c r="Z207" s="109">
        <f t="shared" si="30"/>
        <v>3.2351781388858347</v>
      </c>
      <c r="AA207" s="109">
        <f t="shared" si="31"/>
        <v>-8.6761729990302037</v>
      </c>
    </row>
    <row r="208" spans="1:27" ht="19.5" thickBot="1" x14ac:dyDescent="0.35">
      <c r="A208" s="93">
        <v>110</v>
      </c>
      <c r="B208" s="94" t="s">
        <v>220</v>
      </c>
      <c r="C208" s="93">
        <v>31</v>
      </c>
      <c r="D208" s="94" t="s">
        <v>260</v>
      </c>
      <c r="E208" s="93">
        <v>554700</v>
      </c>
      <c r="F208" s="94" t="s">
        <v>274</v>
      </c>
      <c r="G208" s="95">
        <v>2.6247581669761875</v>
      </c>
      <c r="H208" s="96">
        <v>22.097273847829577</v>
      </c>
      <c r="I208" s="97">
        <v>14.363228001089224</v>
      </c>
      <c r="J208" s="98">
        <v>0.68555961492622919</v>
      </c>
      <c r="K208" s="99">
        <v>48</v>
      </c>
      <c r="M208" s="100">
        <f t="shared" si="24"/>
        <v>0.65</v>
      </c>
      <c r="N208" s="89">
        <f t="shared" si="25"/>
        <v>14.363228001089224</v>
      </c>
      <c r="O208" s="100"/>
      <c r="V208" s="109">
        <f t="shared" si="26"/>
        <v>137.45073702918916</v>
      </c>
      <c r="W208" s="109">
        <f t="shared" si="27"/>
        <v>31.81678943533732</v>
      </c>
      <c r="X208" s="109">
        <f t="shared" si="28"/>
        <v>7.9267130847134943</v>
      </c>
      <c r="Y208" s="109">
        <f t="shared" si="29"/>
        <v>-0.72772459268197698</v>
      </c>
      <c r="Z208" s="109">
        <f t="shared" si="30"/>
        <v>-17.718896525338948</v>
      </c>
      <c r="AA208" s="109">
        <f t="shared" si="31"/>
        <v>-26.753449057523468</v>
      </c>
    </row>
    <row r="209" spans="1:27" ht="19.5" thickBot="1" x14ac:dyDescent="0.35">
      <c r="A209" s="93">
        <v>160</v>
      </c>
      <c r="B209" s="94" t="s">
        <v>275</v>
      </c>
      <c r="C209" s="93">
        <v>45</v>
      </c>
      <c r="D209" s="94" t="s">
        <v>276</v>
      </c>
      <c r="E209" s="93">
        <v>557105</v>
      </c>
      <c r="F209" s="94" t="s">
        <v>277</v>
      </c>
      <c r="G209" s="95">
        <v>3.8480691393992146</v>
      </c>
      <c r="H209" s="96">
        <v>14.552753074686979</v>
      </c>
      <c r="I209" s="97">
        <v>10.095972445564092</v>
      </c>
      <c r="J209" s="98">
        <v>0.77897855111423342</v>
      </c>
      <c r="K209" s="99">
        <v>108</v>
      </c>
      <c r="M209" s="100">
        <f t="shared" si="24"/>
        <v>0.69374999999999998</v>
      </c>
      <c r="N209" s="89">
        <f t="shared" si="25"/>
        <v>10.095972445564092</v>
      </c>
      <c r="O209" s="100"/>
      <c r="V209" s="109">
        <f t="shared" si="26"/>
        <v>214.531602969011</v>
      </c>
      <c r="W209" s="109">
        <f t="shared" si="27"/>
        <v>69.431593348282178</v>
      </c>
      <c r="X209" s="109">
        <f t="shared" si="28"/>
        <v>36.615908738600695</v>
      </c>
      <c r="Y209" s="109">
        <f t="shared" si="29"/>
        <v>24.728073257148246</v>
      </c>
      <c r="Z209" s="109">
        <f t="shared" si="30"/>
        <v>1.3888033817556655</v>
      </c>
      <c r="AA209" s="109">
        <f t="shared" si="31"/>
        <v>-11.021162251444354</v>
      </c>
    </row>
    <row r="210" spans="1:27" ht="19.5" thickBot="1" x14ac:dyDescent="0.35">
      <c r="A210" s="93">
        <v>160</v>
      </c>
      <c r="B210" s="94" t="s">
        <v>275</v>
      </c>
      <c r="C210" s="93">
        <v>45</v>
      </c>
      <c r="D210" s="94" t="s">
        <v>276</v>
      </c>
      <c r="E210" s="93">
        <v>557178</v>
      </c>
      <c r="F210" s="94" t="s">
        <v>278</v>
      </c>
      <c r="G210" s="95">
        <v>2.9895671015622725</v>
      </c>
      <c r="H210" s="96">
        <v>2.3414761275443445</v>
      </c>
      <c r="I210" s="97">
        <v>2.2244023211671275</v>
      </c>
      <c r="J210" s="98">
        <v>0.95130329182453</v>
      </c>
      <c r="K210" s="99">
        <v>267</v>
      </c>
      <c r="M210" s="100">
        <f t="shared" si="24"/>
        <v>0.95000000000000007</v>
      </c>
      <c r="N210" s="89">
        <f t="shared" si="25"/>
        <v>2.2244023211671275</v>
      </c>
      <c r="O210" s="100"/>
      <c r="V210" s="109">
        <f t="shared" si="26"/>
        <v>148.63791602345154</v>
      </c>
      <c r="W210" s="109">
        <f t="shared" si="27"/>
        <v>66.316606325902782</v>
      </c>
      <c r="X210" s="109">
        <f t="shared" si="28"/>
        <v>47.69889470236923</v>
      </c>
      <c r="Y210" s="109">
        <f t="shared" si="29"/>
        <v>40.954427980002095</v>
      </c>
      <c r="Z210" s="109">
        <f t="shared" si="30"/>
        <v>27.713083141025709</v>
      </c>
      <c r="AA210" s="109">
        <f t="shared" si="31"/>
        <v>20.672390125932694</v>
      </c>
    </row>
    <row r="211" spans="1:27" ht="19.5" thickBot="1" x14ac:dyDescent="0.35">
      <c r="A211" s="93">
        <v>160</v>
      </c>
      <c r="B211" s="94" t="s">
        <v>275</v>
      </c>
      <c r="C211" s="93">
        <v>45</v>
      </c>
      <c r="D211" s="94" t="s">
        <v>276</v>
      </c>
      <c r="E211" s="93">
        <v>557224</v>
      </c>
      <c r="F211" s="94" t="s">
        <v>279</v>
      </c>
      <c r="G211" s="95">
        <v>3.3355971104975688</v>
      </c>
      <c r="H211" s="96">
        <v>4.1971495765900908</v>
      </c>
      <c r="I211" s="97">
        <v>3.0429334430278159</v>
      </c>
      <c r="J211" s="98">
        <v>0.93338397444453569</v>
      </c>
      <c r="K211" s="99">
        <v>258</v>
      </c>
      <c r="M211" s="100">
        <f t="shared" si="24"/>
        <v>0.72499999999999998</v>
      </c>
      <c r="N211" s="89">
        <f t="shared" si="25"/>
        <v>3.0429334430278159</v>
      </c>
      <c r="O211" s="100"/>
      <c r="V211" s="109">
        <f t="shared" si="26"/>
        <v>213.21700083268914</v>
      </c>
      <c r="W211" s="109">
        <f t="shared" si="27"/>
        <v>92.862273526830322</v>
      </c>
      <c r="X211" s="109">
        <f t="shared" si="28"/>
        <v>65.642959187177411</v>
      </c>
      <c r="Y211" s="109">
        <f t="shared" si="29"/>
        <v>55.782469161250312</v>
      </c>
      <c r="Z211" s="109">
        <f t="shared" si="30"/>
        <v>36.423466575978047</v>
      </c>
      <c r="AA211" s="109">
        <f t="shared" si="31"/>
        <v>26.129890210525534</v>
      </c>
    </row>
    <row r="212" spans="1:27" ht="19.5" thickBot="1" x14ac:dyDescent="0.35">
      <c r="A212" s="93">
        <v>160</v>
      </c>
      <c r="B212" s="94" t="s">
        <v>275</v>
      </c>
      <c r="C212" s="93">
        <v>45</v>
      </c>
      <c r="D212" s="94" t="s">
        <v>276</v>
      </c>
      <c r="E212" s="93">
        <v>557432</v>
      </c>
      <c r="F212" s="94" t="s">
        <v>280</v>
      </c>
      <c r="G212" s="95">
        <v>3.7485562538819845</v>
      </c>
      <c r="H212" s="96">
        <v>7.7363118053698026</v>
      </c>
      <c r="I212" s="97">
        <v>5.0286026734903722</v>
      </c>
      <c r="J212" s="98">
        <v>0.88991362102478666</v>
      </c>
      <c r="K212" s="99">
        <v>221</v>
      </c>
      <c r="M212" s="100">
        <f t="shared" si="24"/>
        <v>0.65</v>
      </c>
      <c r="N212" s="89">
        <f t="shared" si="25"/>
        <v>5.0286026734903722</v>
      </c>
      <c r="O212" s="100"/>
      <c r="V212" s="109">
        <f t="shared" si="26"/>
        <v>254.8146761815093</v>
      </c>
      <c r="W212" s="109">
        <f t="shared" si="27"/>
        <v>103.9532368850457</v>
      </c>
      <c r="X212" s="109">
        <f t="shared" si="28"/>
        <v>69.834552643358961</v>
      </c>
      <c r="Y212" s="109">
        <f t="shared" si="29"/>
        <v>57.474691499729644</v>
      </c>
      <c r="Z212" s="109">
        <f t="shared" si="30"/>
        <v>33.208698308318354</v>
      </c>
      <c r="AA212" s="109">
        <f t="shared" si="31"/>
        <v>20.305974993979259</v>
      </c>
    </row>
    <row r="213" spans="1:27" ht="19.5" thickBot="1" x14ac:dyDescent="0.35">
      <c r="A213" s="93">
        <v>160</v>
      </c>
      <c r="B213" s="94" t="s">
        <v>275</v>
      </c>
      <c r="C213" s="93">
        <v>45</v>
      </c>
      <c r="D213" s="94" t="s">
        <v>276</v>
      </c>
      <c r="E213" s="93">
        <v>557433</v>
      </c>
      <c r="F213" s="94" t="s">
        <v>281</v>
      </c>
      <c r="G213" s="95">
        <v>3.1089604484710822</v>
      </c>
      <c r="H213" s="96">
        <v>1.2866036948032296</v>
      </c>
      <c r="I213" s="97">
        <v>1.133819506045346</v>
      </c>
      <c r="J213" s="98">
        <v>0.97517837619384617</v>
      </c>
      <c r="K213" s="99">
        <v>277</v>
      </c>
      <c r="M213" s="100">
        <f t="shared" si="24"/>
        <v>0.88124999999999998</v>
      </c>
      <c r="N213" s="89">
        <f t="shared" si="25"/>
        <v>1.133819506045346</v>
      </c>
      <c r="O213" s="100"/>
      <c r="V213" s="109">
        <f t="shared" si="26"/>
        <v>170.81501261010743</v>
      </c>
      <c r="W213" s="109">
        <f t="shared" si="27"/>
        <v>78.527351858663152</v>
      </c>
      <c r="X213" s="109">
        <f t="shared" si="28"/>
        <v>57.655659454915494</v>
      </c>
      <c r="Y213" s="109">
        <f t="shared" si="29"/>
        <v>50.094663898478693</v>
      </c>
      <c r="Z213" s="109">
        <f t="shared" si="30"/>
        <v>35.250236071928597</v>
      </c>
      <c r="AA213" s="109">
        <f t="shared" si="31"/>
        <v>27.357151148726558</v>
      </c>
    </row>
    <row r="214" spans="1:27" ht="19.5" thickBot="1" x14ac:dyDescent="0.35">
      <c r="A214" s="93">
        <v>160</v>
      </c>
      <c r="B214" s="94" t="s">
        <v>275</v>
      </c>
      <c r="C214" s="93">
        <v>45</v>
      </c>
      <c r="D214" s="94" t="s">
        <v>276</v>
      </c>
      <c r="E214" s="93">
        <v>557434</v>
      </c>
      <c r="F214" s="94" t="s">
        <v>282</v>
      </c>
      <c r="G214" s="95">
        <v>3.7472367864044478</v>
      </c>
      <c r="H214" s="96">
        <v>16.545525018580506</v>
      </c>
      <c r="I214" s="97">
        <v>11.655254922362959</v>
      </c>
      <c r="J214" s="98">
        <v>0.7448426742482368</v>
      </c>
      <c r="K214" s="99">
        <v>75</v>
      </c>
      <c r="M214" s="100">
        <f t="shared" si="24"/>
        <v>0.70443548387096755</v>
      </c>
      <c r="N214" s="89">
        <f t="shared" si="25"/>
        <v>11.655254922362959</v>
      </c>
      <c r="O214" s="100"/>
      <c r="V214" s="109">
        <f t="shared" si="26"/>
        <v>196.72537013632945</v>
      </c>
      <c r="W214" s="109">
        <f t="shared" si="27"/>
        <v>57.570796969424279</v>
      </c>
      <c r="X214" s="109">
        <f t="shared" si="28"/>
        <v>26.09972679530042</v>
      </c>
      <c r="Y214" s="109">
        <f t="shared" si="29"/>
        <v>14.698992387191993</v>
      </c>
      <c r="Z214" s="109">
        <f t="shared" si="30"/>
        <v>-7.6839567664756689</v>
      </c>
      <c r="AA214" s="109">
        <f t="shared" si="31"/>
        <v>-19.585427174491461</v>
      </c>
    </row>
    <row r="215" spans="1:27" ht="19.5" thickBot="1" x14ac:dyDescent="0.35">
      <c r="A215" s="93">
        <v>160</v>
      </c>
      <c r="B215" s="94" t="s">
        <v>275</v>
      </c>
      <c r="C215" s="93">
        <v>45</v>
      </c>
      <c r="D215" s="94" t="s">
        <v>276</v>
      </c>
      <c r="E215" s="93">
        <v>557436</v>
      </c>
      <c r="F215" s="94" t="s">
        <v>283</v>
      </c>
      <c r="G215" s="95">
        <v>4.8968438782934056</v>
      </c>
      <c r="H215" s="96">
        <v>12.048576892870441</v>
      </c>
      <c r="I215" s="97">
        <v>9.2814884708637546</v>
      </c>
      <c r="J215" s="98">
        <v>0.79680926818018605</v>
      </c>
      <c r="K215" s="99">
        <v>121</v>
      </c>
      <c r="M215" s="100">
        <f t="shared" si="24"/>
        <v>0.77033898305084736</v>
      </c>
      <c r="N215" s="89">
        <f t="shared" si="25"/>
        <v>9.2814884708637546</v>
      </c>
      <c r="O215" s="100"/>
      <c r="V215" s="109">
        <f t="shared" si="26"/>
        <v>251.48649423892985</v>
      </c>
      <c r="W215" s="109">
        <f t="shared" si="27"/>
        <v>85.198094886558252</v>
      </c>
      <c r="X215" s="109">
        <f t="shared" si="28"/>
        <v>47.59046355931244</v>
      </c>
      <c r="Y215" s="109">
        <f t="shared" si="29"/>
        <v>33.966693725374022</v>
      </c>
      <c r="Z215" s="109">
        <f t="shared" si="30"/>
        <v>7.2192810975142372</v>
      </c>
      <c r="AA215" s="109">
        <f t="shared" si="31"/>
        <v>-7.0028635223022748</v>
      </c>
    </row>
    <row r="216" spans="1:27" ht="19.5" thickBot="1" x14ac:dyDescent="0.35">
      <c r="A216" s="93">
        <v>160</v>
      </c>
      <c r="B216" s="94" t="s">
        <v>275</v>
      </c>
      <c r="C216" s="93">
        <v>45</v>
      </c>
      <c r="D216" s="94" t="s">
        <v>276</v>
      </c>
      <c r="E216" s="93">
        <v>557437</v>
      </c>
      <c r="F216" s="94" t="s">
        <v>540</v>
      </c>
      <c r="G216" s="95">
        <v>3.1521611030053944</v>
      </c>
      <c r="H216" s="96">
        <v>7.9310667136156257</v>
      </c>
      <c r="I216" s="97">
        <v>5.1948486974182346</v>
      </c>
      <c r="J216" s="98">
        <v>0.88627415615122906</v>
      </c>
      <c r="K216" s="99">
        <v>218</v>
      </c>
      <c r="M216" s="100">
        <f t="shared" si="24"/>
        <v>0.65500000000000003</v>
      </c>
      <c r="N216" s="89">
        <f t="shared" si="25"/>
        <v>5.1948486974182346</v>
      </c>
      <c r="O216" s="100"/>
      <c r="V216" s="109">
        <f t="shared" si="26"/>
        <v>211.76837240232857</v>
      </c>
      <c r="W216" s="109">
        <f t="shared" si="27"/>
        <v>85.877374389135198</v>
      </c>
      <c r="X216" s="109">
        <f t="shared" si="28"/>
        <v>57.405982162509105</v>
      </c>
      <c r="Y216" s="109">
        <f t="shared" si="29"/>
        <v>47.091913425446094</v>
      </c>
      <c r="Z216" s="109">
        <f t="shared" si="30"/>
        <v>26.842404240763855</v>
      </c>
      <c r="AA216" s="109">
        <f t="shared" si="31"/>
        <v>16.075327360778637</v>
      </c>
    </row>
    <row r="217" spans="1:27" ht="19.5" thickBot="1" x14ac:dyDescent="0.35">
      <c r="A217" s="93">
        <v>160</v>
      </c>
      <c r="B217" s="94" t="s">
        <v>275</v>
      </c>
      <c r="C217" s="93">
        <v>45</v>
      </c>
      <c r="D217" s="94" t="s">
        <v>276</v>
      </c>
      <c r="E217" s="93">
        <v>557440</v>
      </c>
      <c r="F217" s="94" t="s">
        <v>284</v>
      </c>
      <c r="G217" s="95">
        <v>2.875057239081289</v>
      </c>
      <c r="H217" s="96">
        <v>3.4781916213937545</v>
      </c>
      <c r="I217" s="97">
        <v>2.7042939856336443</v>
      </c>
      <c r="J217" s="98">
        <v>0.94079748353706827</v>
      </c>
      <c r="K217" s="99">
        <v>264</v>
      </c>
      <c r="M217" s="100">
        <f t="shared" si="24"/>
        <v>0.77750000000000008</v>
      </c>
      <c r="N217" s="89">
        <f t="shared" si="25"/>
        <v>2.7042939856336443</v>
      </c>
      <c r="O217" s="100"/>
      <c r="V217" s="109">
        <f t="shared" si="26"/>
        <v>172.73015092300355</v>
      </c>
      <c r="W217" s="109">
        <f t="shared" si="27"/>
        <v>75.997371052211008</v>
      </c>
      <c r="X217" s="109">
        <f t="shared" si="28"/>
        <v>54.120374600212216</v>
      </c>
      <c r="Y217" s="109">
        <f t="shared" si="29"/>
        <v>46.195196815776995</v>
      </c>
      <c r="Z217" s="109">
        <f t="shared" si="30"/>
        <v>30.635773621370511</v>
      </c>
      <c r="AA217" s="109">
        <f t="shared" si="31"/>
        <v>22.362511083771455</v>
      </c>
    </row>
    <row r="218" spans="1:27" ht="19.5" thickBot="1" x14ac:dyDescent="0.35">
      <c r="A218" s="93">
        <v>160</v>
      </c>
      <c r="B218" s="94" t="s">
        <v>275</v>
      </c>
      <c r="C218" s="93">
        <v>45</v>
      </c>
      <c r="D218" s="94" t="s">
        <v>276</v>
      </c>
      <c r="E218" s="93">
        <v>557441</v>
      </c>
      <c r="F218" s="94" t="s">
        <v>285</v>
      </c>
      <c r="G218" s="95">
        <v>2.5461804329391748</v>
      </c>
      <c r="H218" s="96">
        <v>12.960589741830104</v>
      </c>
      <c r="I218" s="97">
        <v>8.4243833321895671</v>
      </c>
      <c r="J218" s="98">
        <v>0.81557304954138021</v>
      </c>
      <c r="K218" s="99">
        <v>143</v>
      </c>
      <c r="M218" s="100">
        <f t="shared" si="24"/>
        <v>0.65</v>
      </c>
      <c r="N218" s="89">
        <f t="shared" si="25"/>
        <v>8.4243833321895671</v>
      </c>
      <c r="O218" s="100"/>
      <c r="V218" s="109">
        <f t="shared" si="26"/>
        <v>158.62242810675909</v>
      </c>
      <c r="W218" s="109">
        <f t="shared" si="27"/>
        <v>56.150858039242117</v>
      </c>
      <c r="X218" s="109">
        <f t="shared" si="28"/>
        <v>32.975982078971157</v>
      </c>
      <c r="Y218" s="109">
        <f t="shared" si="29"/>
        <v>24.580633452372968</v>
      </c>
      <c r="Z218" s="109">
        <f t="shared" si="30"/>
        <v>8.0981284917439709</v>
      </c>
      <c r="AA218" s="109">
        <f t="shared" si="31"/>
        <v>-0.66595544072369506</v>
      </c>
    </row>
    <row r="219" spans="1:27" ht="19.5" thickBot="1" x14ac:dyDescent="0.35">
      <c r="A219" s="93">
        <v>160</v>
      </c>
      <c r="B219" s="94" t="s">
        <v>275</v>
      </c>
      <c r="C219" s="93">
        <v>45</v>
      </c>
      <c r="D219" s="94" t="s">
        <v>276</v>
      </c>
      <c r="E219" s="93">
        <v>557439</v>
      </c>
      <c r="F219" s="94" t="s">
        <v>286</v>
      </c>
      <c r="G219" s="95">
        <v>3.7911894120016649</v>
      </c>
      <c r="H219" s="96">
        <v>2.6376946423049379</v>
      </c>
      <c r="I219" s="97">
        <v>2.8487102136893334</v>
      </c>
      <c r="J219" s="98">
        <v>0.93763591746311292</v>
      </c>
      <c r="K219" s="99">
        <v>263</v>
      </c>
      <c r="M219" s="100">
        <f t="shared" si="24"/>
        <v>1.0800000000000003</v>
      </c>
      <c r="N219" s="89">
        <f t="shared" si="25"/>
        <v>2.8487102136893334</v>
      </c>
      <c r="O219" s="100"/>
      <c r="V219" s="109">
        <f t="shared" si="26"/>
        <v>163.42250764301127</v>
      </c>
      <c r="W219" s="109">
        <f t="shared" si="27"/>
        <v>71.593625378633689</v>
      </c>
      <c r="X219" s="109">
        <f t="shared" si="28"/>
        <v>50.825689895210459</v>
      </c>
      <c r="Y219" s="109">
        <f t="shared" si="29"/>
        <v>43.302281401592843</v>
      </c>
      <c r="Z219" s="109">
        <f t="shared" si="30"/>
        <v>28.531647883882997</v>
      </c>
      <c r="AA219" s="109">
        <f t="shared" si="31"/>
        <v>20.677800899207849</v>
      </c>
    </row>
    <row r="220" spans="1:27" ht="19.5" thickBot="1" x14ac:dyDescent="0.35">
      <c r="A220" s="93">
        <v>160</v>
      </c>
      <c r="B220" s="94" t="s">
        <v>275</v>
      </c>
      <c r="C220" s="93">
        <v>45</v>
      </c>
      <c r="D220" s="94" t="s">
        <v>276</v>
      </c>
      <c r="E220" s="93">
        <v>457443</v>
      </c>
      <c r="F220" s="94" t="s">
        <v>287</v>
      </c>
      <c r="G220" s="95">
        <v>4.0983728111111111</v>
      </c>
      <c r="H220" s="96">
        <v>13.907958750230611</v>
      </c>
      <c r="I220" s="97">
        <v>9.5525716679215495</v>
      </c>
      <c r="J220" s="98">
        <v>0.79087470355004741</v>
      </c>
      <c r="K220" s="99">
        <v>118</v>
      </c>
      <c r="M220" s="100">
        <f t="shared" si="24"/>
        <v>0.68684210526315781</v>
      </c>
      <c r="N220" s="89">
        <f t="shared" si="25"/>
        <v>9.5525716679215495</v>
      </c>
      <c r="O220" s="100"/>
      <c r="V220" s="109">
        <f t="shared" si="26"/>
        <v>234.30855374855798</v>
      </c>
      <c r="W220" s="109">
        <f t="shared" si="27"/>
        <v>78.216023035494572</v>
      </c>
      <c r="X220" s="109">
        <f t="shared" si="28"/>
        <v>42.914279974306353</v>
      </c>
      <c r="Y220" s="109">
        <f t="shared" si="29"/>
        <v>30.12584302071312</v>
      </c>
      <c r="Z220" s="109">
        <f t="shared" si="30"/>
        <v>5.0184311785794868</v>
      </c>
      <c r="AA220" s="109">
        <f t="shared" si="31"/>
        <v>-8.3316915871711963</v>
      </c>
    </row>
    <row r="221" spans="1:27" ht="19.5" thickBot="1" x14ac:dyDescent="0.35">
      <c r="A221" s="93">
        <v>160</v>
      </c>
      <c r="B221" s="94" t="s">
        <v>275</v>
      </c>
      <c r="C221" s="93">
        <v>45</v>
      </c>
      <c r="D221" s="94" t="s">
        <v>276</v>
      </c>
      <c r="E221" s="93">
        <v>557444</v>
      </c>
      <c r="F221" s="94" t="s">
        <v>541</v>
      </c>
      <c r="G221" s="95">
        <v>6.0225891789421091</v>
      </c>
      <c r="H221" s="96">
        <v>22.581649845140014</v>
      </c>
      <c r="I221" s="97">
        <v>14.736186939383648</v>
      </c>
      <c r="J221" s="98">
        <v>0.6773947823297467</v>
      </c>
      <c r="K221" s="99">
        <v>44</v>
      </c>
      <c r="M221" s="100">
        <f t="shared" si="24"/>
        <v>0.65257352941176472</v>
      </c>
      <c r="N221" s="89">
        <f t="shared" si="25"/>
        <v>14.736186939383648</v>
      </c>
      <c r="O221" s="100"/>
      <c r="V221" s="109">
        <f t="shared" si="26"/>
        <v>310.39987734768937</v>
      </c>
      <c r="W221" s="109">
        <f t="shared" si="27"/>
        <v>68.975368269330303</v>
      </c>
      <c r="X221" s="109">
        <f t="shared" si="28"/>
        <v>14.375023530064272</v>
      </c>
      <c r="Y221" s="109">
        <f t="shared" si="29"/>
        <v>-5.4045399077037564</v>
      </c>
      <c r="Z221" s="109">
        <f t="shared" si="30"/>
        <v>-44.237561260646693</v>
      </c>
      <c r="AA221" s="109">
        <f t="shared" si="31"/>
        <v>-64.885870440680037</v>
      </c>
    </row>
    <row r="222" spans="1:27" ht="19.5" thickBot="1" x14ac:dyDescent="0.35">
      <c r="A222" s="93">
        <v>160</v>
      </c>
      <c r="B222" s="94" t="s">
        <v>275</v>
      </c>
      <c r="C222" s="93">
        <v>45</v>
      </c>
      <c r="D222" s="94" t="s">
        <v>276</v>
      </c>
      <c r="E222" s="93">
        <v>557445</v>
      </c>
      <c r="F222" s="94" t="s">
        <v>288</v>
      </c>
      <c r="G222" s="95">
        <v>3.0671238161600978</v>
      </c>
      <c r="H222" s="96">
        <v>11.085304030068954</v>
      </c>
      <c r="I222" s="97">
        <v>8.0368454217999901</v>
      </c>
      <c r="J222" s="98">
        <v>0.82405704560162107</v>
      </c>
      <c r="K222" s="99">
        <v>156</v>
      </c>
      <c r="M222" s="100">
        <f t="shared" si="24"/>
        <v>0.72499999999999987</v>
      </c>
      <c r="N222" s="89">
        <f t="shared" si="25"/>
        <v>8.0368454217999901</v>
      </c>
      <c r="O222" s="100"/>
      <c r="V222" s="109">
        <f t="shared" si="26"/>
        <v>173.09179685083492</v>
      </c>
      <c r="W222" s="109">
        <f t="shared" si="27"/>
        <v>62.424099800279286</v>
      </c>
      <c r="X222" s="109">
        <f t="shared" si="28"/>
        <v>37.39559530614865</v>
      </c>
      <c r="Y222" s="109">
        <f t="shared" si="29"/>
        <v>28.328749762257793</v>
      </c>
      <c r="Z222" s="109">
        <f t="shared" si="30"/>
        <v>10.527901542450962</v>
      </c>
      <c r="AA222" s="109">
        <f t="shared" si="31"/>
        <v>1.0628276207288629</v>
      </c>
    </row>
    <row r="223" spans="1:27" ht="19.5" thickBot="1" x14ac:dyDescent="0.35">
      <c r="A223" s="93">
        <v>160</v>
      </c>
      <c r="B223" s="94" t="s">
        <v>275</v>
      </c>
      <c r="C223" s="93">
        <v>45</v>
      </c>
      <c r="D223" s="94" t="s">
        <v>276</v>
      </c>
      <c r="E223" s="93">
        <v>457446</v>
      </c>
      <c r="F223" s="94" t="s">
        <v>289</v>
      </c>
      <c r="G223" s="95">
        <v>7.3002462539154163</v>
      </c>
      <c r="H223" s="96">
        <v>8.0819191501048238</v>
      </c>
      <c r="I223" s="97">
        <v>5.825145963698434</v>
      </c>
      <c r="J223" s="98">
        <v>0.87247566217027583</v>
      </c>
      <c r="K223" s="99">
        <v>208</v>
      </c>
      <c r="M223" s="100">
        <f t="shared" si="24"/>
        <v>0.72076271186440677</v>
      </c>
      <c r="N223" s="89">
        <f t="shared" si="25"/>
        <v>5.825145963698434</v>
      </c>
      <c r="O223" s="100"/>
      <c r="V223" s="109">
        <f t="shared" si="26"/>
        <v>438.75737372527237</v>
      </c>
      <c r="W223" s="109">
        <f t="shared" si="27"/>
        <v>173.80197671964862</v>
      </c>
      <c r="X223" s="109">
        <f t="shared" si="28"/>
        <v>113.87990802719156</v>
      </c>
      <c r="Y223" s="109">
        <f t="shared" si="29"/>
        <v>92.172492722680062</v>
      </c>
      <c r="Z223" s="109">
        <f t="shared" si="30"/>
        <v>49.554538858860219</v>
      </c>
      <c r="AA223" s="109">
        <f t="shared" si="31"/>
        <v>26.893703895683728</v>
      </c>
    </row>
    <row r="224" spans="1:27" ht="19.5" thickBot="1" x14ac:dyDescent="0.35">
      <c r="A224" s="93">
        <v>160</v>
      </c>
      <c r="B224" s="94" t="s">
        <v>275</v>
      </c>
      <c r="C224" s="93">
        <v>45</v>
      </c>
      <c r="D224" s="94" t="s">
        <v>276</v>
      </c>
      <c r="E224" s="93">
        <v>557447</v>
      </c>
      <c r="F224" s="94" t="s">
        <v>290</v>
      </c>
      <c r="G224" s="95">
        <v>2.9612506945259045</v>
      </c>
      <c r="H224" s="96">
        <v>5.4031224136400233</v>
      </c>
      <c r="I224" s="97">
        <v>3.7484161744627658</v>
      </c>
      <c r="J224" s="98">
        <v>0.91793951713184241</v>
      </c>
      <c r="K224" s="99">
        <v>242</v>
      </c>
      <c r="M224" s="100">
        <f t="shared" si="24"/>
        <v>0.69374999999999987</v>
      </c>
      <c r="N224" s="89">
        <f t="shared" si="25"/>
        <v>3.7484161744627658</v>
      </c>
      <c r="O224" s="100"/>
      <c r="V224" s="109">
        <f t="shared" si="26"/>
        <v>194.54145232103028</v>
      </c>
      <c r="W224" s="109">
        <f t="shared" si="27"/>
        <v>82.880905511784903</v>
      </c>
      <c r="X224" s="109">
        <f t="shared" si="28"/>
        <v>57.627859030158014</v>
      </c>
      <c r="Y224" s="109">
        <f t="shared" si="29"/>
        <v>48.479670730881011</v>
      </c>
      <c r="Z224" s="109">
        <f t="shared" si="30"/>
        <v>30.519123083594135</v>
      </c>
      <c r="AA224" s="109">
        <f t="shared" si="31"/>
        <v>20.969133720332945</v>
      </c>
    </row>
    <row r="225" spans="1:27" ht="19.5" thickBot="1" x14ac:dyDescent="0.35">
      <c r="A225" s="93">
        <v>160</v>
      </c>
      <c r="B225" s="94" t="s">
        <v>275</v>
      </c>
      <c r="C225" s="93">
        <v>45</v>
      </c>
      <c r="D225" s="94" t="s">
        <v>276</v>
      </c>
      <c r="E225" s="93">
        <v>457453</v>
      </c>
      <c r="F225" s="94" t="s">
        <v>542</v>
      </c>
      <c r="G225" s="95">
        <v>7.7095109330981</v>
      </c>
      <c r="H225" s="96">
        <v>4.2804271615111142</v>
      </c>
      <c r="I225" s="97">
        <v>3.2200486146822245</v>
      </c>
      <c r="J225" s="98">
        <v>0.92950656173666824</v>
      </c>
      <c r="K225" s="99">
        <v>253</v>
      </c>
      <c r="M225" s="100">
        <f t="shared" si="24"/>
        <v>0.7522727272727272</v>
      </c>
      <c r="N225" s="89">
        <f t="shared" si="25"/>
        <v>3.2200486146822245</v>
      </c>
      <c r="O225" s="100"/>
      <c r="V225" s="109">
        <f t="shared" si="26"/>
        <v>472.96595339355758</v>
      </c>
      <c r="W225" s="109">
        <f t="shared" si="27"/>
        <v>204.87689940724766</v>
      </c>
      <c r="X225" s="109">
        <f t="shared" si="28"/>
        <v>144.24612573660411</v>
      </c>
      <c r="Y225" s="109">
        <f t="shared" si="29"/>
        <v>122.28197441436882</v>
      </c>
      <c r="Z225" s="109">
        <f t="shared" si="30"/>
        <v>79.159973265091779</v>
      </c>
      <c r="AA225" s="109">
        <f t="shared" si="31"/>
        <v>56.231126083734182</v>
      </c>
    </row>
    <row r="226" spans="1:27" ht="19.5" thickBot="1" x14ac:dyDescent="0.35">
      <c r="A226" s="93">
        <v>160</v>
      </c>
      <c r="B226" s="94" t="s">
        <v>275</v>
      </c>
      <c r="C226" s="93">
        <v>45</v>
      </c>
      <c r="D226" s="94" t="s">
        <v>276</v>
      </c>
      <c r="E226" s="93">
        <v>557459</v>
      </c>
      <c r="F226" s="94" t="s">
        <v>293</v>
      </c>
      <c r="G226" s="95">
        <v>2.8369629421676046</v>
      </c>
      <c r="H226" s="96">
        <v>5.9923236032864819</v>
      </c>
      <c r="I226" s="97">
        <v>3.6482676055302994</v>
      </c>
      <c r="J226" s="98">
        <v>0.92013197377023348</v>
      </c>
      <c r="K226" s="99">
        <v>243</v>
      </c>
      <c r="M226" s="100">
        <f t="shared" si="24"/>
        <v>0.60882352941176476</v>
      </c>
      <c r="N226" s="89">
        <f t="shared" si="25"/>
        <v>3.6482676055302994</v>
      </c>
      <c r="O226" s="100"/>
      <c r="V226" s="109">
        <f t="shared" si="26"/>
        <v>212.88166802621657</v>
      </c>
      <c r="W226" s="109">
        <f t="shared" si="27"/>
        <v>90.985569582990792</v>
      </c>
      <c r="X226" s="109">
        <f t="shared" si="28"/>
        <v>63.417660165759912</v>
      </c>
      <c r="Y226" s="109">
        <f t="shared" si="29"/>
        <v>53.430887815353493</v>
      </c>
      <c r="Z226" s="109">
        <f t="shared" si="30"/>
        <v>33.82395639088142</v>
      </c>
      <c r="AA226" s="109">
        <f t="shared" si="31"/>
        <v>23.398551206859349</v>
      </c>
    </row>
    <row r="227" spans="1:27" ht="19.5" thickBot="1" x14ac:dyDescent="0.35">
      <c r="A227" s="93">
        <v>160</v>
      </c>
      <c r="B227" s="94" t="s">
        <v>275</v>
      </c>
      <c r="C227" s="93">
        <v>45</v>
      </c>
      <c r="D227" s="94" t="s">
        <v>276</v>
      </c>
      <c r="E227" s="93">
        <v>557559</v>
      </c>
      <c r="F227" s="94" t="s">
        <v>294</v>
      </c>
      <c r="G227" s="95">
        <v>2.9777762320543215</v>
      </c>
      <c r="H227" s="96">
        <v>12.425379584171869</v>
      </c>
      <c r="I227" s="97">
        <v>8.7817209763809281</v>
      </c>
      <c r="J227" s="98">
        <v>0.80775019896542577</v>
      </c>
      <c r="K227" s="99">
        <v>129</v>
      </c>
      <c r="M227" s="100">
        <f t="shared" si="24"/>
        <v>0.70675675675675664</v>
      </c>
      <c r="N227" s="89">
        <f t="shared" si="25"/>
        <v>8.7817209763809281</v>
      </c>
      <c r="O227" s="100"/>
      <c r="V227" s="109">
        <f t="shared" si="26"/>
        <v>168.97601793676304</v>
      </c>
      <c r="W227" s="109">
        <f t="shared" si="27"/>
        <v>58.758745100311238</v>
      </c>
      <c r="X227" s="109">
        <f t="shared" si="28"/>
        <v>33.832108131821919</v>
      </c>
      <c r="Y227" s="109">
        <f t="shared" si="29"/>
        <v>24.802165197159859</v>
      </c>
      <c r="Z227" s="109">
        <f t="shared" si="30"/>
        <v>7.073767505225903</v>
      </c>
      <c r="AA227" s="109">
        <f t="shared" si="31"/>
        <v>-2.3527829937066285</v>
      </c>
    </row>
    <row r="228" spans="1:27" ht="19.5" thickBot="1" x14ac:dyDescent="0.35">
      <c r="A228" s="93">
        <v>160</v>
      </c>
      <c r="B228" s="94" t="s">
        <v>275</v>
      </c>
      <c r="C228" s="93">
        <v>45</v>
      </c>
      <c r="D228" s="94" t="s">
        <v>276</v>
      </c>
      <c r="E228" s="93">
        <v>457574</v>
      </c>
      <c r="F228" s="94" t="s">
        <v>295</v>
      </c>
      <c r="G228" s="95">
        <v>3.3124110479673949</v>
      </c>
      <c r="H228" s="96">
        <v>21.434537855308733</v>
      </c>
      <c r="I228" s="97">
        <v>14.777755324188206</v>
      </c>
      <c r="J228" s="98">
        <v>0.6764847655198869</v>
      </c>
      <c r="K228" s="99">
        <v>42</v>
      </c>
      <c r="M228" s="100">
        <f t="shared" si="24"/>
        <v>0.68943661971830994</v>
      </c>
      <c r="N228" s="89">
        <f t="shared" si="25"/>
        <v>14.777755324188206</v>
      </c>
      <c r="O228" s="100"/>
      <c r="V228" s="109">
        <f t="shared" si="26"/>
        <v>161.37408970358328</v>
      </c>
      <c r="W228" s="109">
        <f t="shared" si="27"/>
        <v>35.690826551349197</v>
      </c>
      <c r="X228" s="109">
        <f t="shared" si="28"/>
        <v>7.2664154496554483</v>
      </c>
      <c r="Y228" s="109">
        <f t="shared" si="29"/>
        <v>-3.030633868475046</v>
      </c>
      <c r="Z228" s="109">
        <f t="shared" si="30"/>
        <v>-23.246728996224224</v>
      </c>
      <c r="AA228" s="109">
        <f t="shared" si="31"/>
        <v>-33.996038940893165</v>
      </c>
    </row>
    <row r="229" spans="1:27" ht="19.5" thickBot="1" x14ac:dyDescent="0.35">
      <c r="A229" s="93">
        <v>160</v>
      </c>
      <c r="B229" s="94" t="s">
        <v>275</v>
      </c>
      <c r="C229" s="93">
        <v>45</v>
      </c>
      <c r="D229" s="94" t="s">
        <v>276</v>
      </c>
      <c r="E229" s="93">
        <v>557612</v>
      </c>
      <c r="F229" s="94" t="s">
        <v>296</v>
      </c>
      <c r="G229" s="95">
        <v>3.8271842644328</v>
      </c>
      <c r="H229" s="96">
        <v>-0.52257739941779513</v>
      </c>
      <c r="I229" s="97">
        <v>-0.15677321982533854</v>
      </c>
      <c r="J229" s="98">
        <v>1.0034320858519683</v>
      </c>
      <c r="K229" s="99">
        <v>288</v>
      </c>
      <c r="M229" s="100">
        <f t="shared" si="24"/>
        <v>0.3</v>
      </c>
      <c r="N229" s="89">
        <f t="shared" si="25"/>
        <v>-0.15677321982533854</v>
      </c>
      <c r="O229" s="100"/>
      <c r="V229" s="109">
        <f t="shared" si="26"/>
        <v>635.58261470269622</v>
      </c>
      <c r="W229" s="109">
        <f t="shared" si="27"/>
        <v>301.85996091061349</v>
      </c>
      <c r="X229" s="109">
        <f t="shared" si="28"/>
        <v>226.38555272434132</v>
      </c>
      <c r="Y229" s="109">
        <f t="shared" si="29"/>
        <v>199.0441347941578</v>
      </c>
      <c r="Z229" s="109">
        <f t="shared" si="30"/>
        <v>145.3649992741494</v>
      </c>
      <c r="AA229" s="109">
        <f t="shared" si="31"/>
        <v>116.82270850928094</v>
      </c>
    </row>
    <row r="230" spans="1:27" ht="19.5" thickBot="1" x14ac:dyDescent="0.35">
      <c r="A230" s="93">
        <v>160</v>
      </c>
      <c r="B230" s="94" t="s">
        <v>275</v>
      </c>
      <c r="C230" s="93">
        <v>45</v>
      </c>
      <c r="D230" s="94" t="s">
        <v>276</v>
      </c>
      <c r="E230" s="93">
        <v>557712</v>
      </c>
      <c r="F230" s="94" t="s">
        <v>543</v>
      </c>
      <c r="G230" s="95">
        <v>5.7046753832273573</v>
      </c>
      <c r="H230" s="96">
        <v>8.940035422514665</v>
      </c>
      <c r="I230" s="97">
        <v>6.1177889459953301</v>
      </c>
      <c r="J230" s="98">
        <v>0.86606910982454999</v>
      </c>
      <c r="K230" s="99">
        <v>201</v>
      </c>
      <c r="M230" s="100">
        <f t="shared" si="24"/>
        <v>0.68431372549019609</v>
      </c>
      <c r="N230" s="89">
        <f t="shared" si="25"/>
        <v>6.1177889459953301</v>
      </c>
      <c r="O230" s="100"/>
      <c r="V230" s="109">
        <f t="shared" si="26"/>
        <v>358.47109478878781</v>
      </c>
      <c r="W230" s="109">
        <f t="shared" si="27"/>
        <v>140.39741272001163</v>
      </c>
      <c r="X230" s="109">
        <f t="shared" si="28"/>
        <v>91.078069522541725</v>
      </c>
      <c r="Y230" s="109">
        <f t="shared" si="29"/>
        <v>73.211605819028435</v>
      </c>
      <c r="Z230" s="109">
        <f t="shared" si="30"/>
        <v>38.134554261089598</v>
      </c>
      <c r="AA230" s="109">
        <f t="shared" si="31"/>
        <v>19.483370797678695</v>
      </c>
    </row>
    <row r="231" spans="1:27" ht="19.5" thickBot="1" x14ac:dyDescent="0.35">
      <c r="A231" s="93">
        <v>160</v>
      </c>
      <c r="B231" s="94" t="s">
        <v>275</v>
      </c>
      <c r="C231" s="93">
        <v>42</v>
      </c>
      <c r="D231" s="94" t="s">
        <v>299</v>
      </c>
      <c r="E231" s="93">
        <v>457163</v>
      </c>
      <c r="F231" s="94" t="s">
        <v>300</v>
      </c>
      <c r="G231" s="95">
        <v>2.456290679625579</v>
      </c>
      <c r="H231" s="96">
        <v>15.063363756947545</v>
      </c>
      <c r="I231" s="97">
        <v>10.361151557143648</v>
      </c>
      <c r="J231" s="98">
        <v>0.77317323896906154</v>
      </c>
      <c r="K231" s="99">
        <v>99</v>
      </c>
      <c r="M231" s="100">
        <f t="shared" si="24"/>
        <v>0.6878378378378377</v>
      </c>
      <c r="N231" s="89">
        <f t="shared" si="25"/>
        <v>10.361151557143648</v>
      </c>
      <c r="O231" s="100"/>
      <c r="V231" s="109">
        <f t="shared" si="26"/>
        <v>137.08704632707571</v>
      </c>
      <c r="W231" s="109">
        <f t="shared" si="27"/>
        <v>43.67104604088771</v>
      </c>
      <c r="X231" s="109">
        <f t="shared" si="28"/>
        <v>22.544169406611282</v>
      </c>
      <c r="Y231" s="109">
        <f t="shared" si="29"/>
        <v>14.890730611946502</v>
      </c>
      <c r="Z231" s="109">
        <f t="shared" si="30"/>
        <v>-0.13519011030562586</v>
      </c>
      <c r="AA231" s="109">
        <f t="shared" si="31"/>
        <v>-8.1247785064250824</v>
      </c>
    </row>
    <row r="232" spans="1:27" ht="19.5" thickBot="1" x14ac:dyDescent="0.35">
      <c r="A232" s="93">
        <v>160</v>
      </c>
      <c r="B232" s="94" t="s">
        <v>275</v>
      </c>
      <c r="C232" s="93">
        <v>42</v>
      </c>
      <c r="D232" s="94" t="s">
        <v>299</v>
      </c>
      <c r="E232" s="93">
        <v>457165</v>
      </c>
      <c r="F232" s="94" t="s">
        <v>301</v>
      </c>
      <c r="G232" s="95">
        <v>3.326340992863813</v>
      </c>
      <c r="H232" s="96">
        <v>23.749820048360391</v>
      </c>
      <c r="I232" s="97">
        <v>16.797736648128314</v>
      </c>
      <c r="J232" s="98">
        <v>0.6322632503219533</v>
      </c>
      <c r="K232" s="99">
        <v>26</v>
      </c>
      <c r="M232" s="100">
        <f t="shared" si="24"/>
        <v>0.70727848101265822</v>
      </c>
      <c r="N232" s="89">
        <f t="shared" si="25"/>
        <v>16.797736648128314</v>
      </c>
      <c r="O232" s="100"/>
      <c r="V232" s="109">
        <f t="shared" si="26"/>
        <v>147.63868570550409</v>
      </c>
      <c r="W232" s="109">
        <f t="shared" si="27"/>
        <v>24.610705546396776</v>
      </c>
      <c r="X232" s="109">
        <f t="shared" si="28"/>
        <v>-3.2131891977884077</v>
      </c>
      <c r="Y232" s="109">
        <f t="shared" si="29"/>
        <v>-13.292694992238255</v>
      </c>
      <c r="Z232" s="109">
        <f t="shared" si="30"/>
        <v>-33.081689070620776</v>
      </c>
      <c r="AA232" s="109">
        <f t="shared" si="31"/>
        <v>-43.60390067961589</v>
      </c>
    </row>
    <row r="233" spans="1:27" ht="19.5" thickBot="1" x14ac:dyDescent="0.35">
      <c r="A233" s="93">
        <v>160</v>
      </c>
      <c r="B233" s="94" t="s">
        <v>275</v>
      </c>
      <c r="C233" s="93">
        <v>42</v>
      </c>
      <c r="D233" s="94" t="s">
        <v>299</v>
      </c>
      <c r="E233" s="93">
        <v>557210</v>
      </c>
      <c r="F233" s="94" t="s">
        <v>302</v>
      </c>
      <c r="G233" s="95">
        <v>2.2747145523264414</v>
      </c>
      <c r="H233" s="96">
        <v>0.87923119758236046</v>
      </c>
      <c r="I233" s="97">
        <v>0.41763481885162118</v>
      </c>
      <c r="J233" s="98">
        <v>0.9908571211673336</v>
      </c>
      <c r="K233" s="99">
        <v>281</v>
      </c>
      <c r="M233" s="100">
        <f t="shared" si="24"/>
        <v>0.47499999999999998</v>
      </c>
      <c r="N233" s="89">
        <f t="shared" si="25"/>
        <v>0.41763481885162118</v>
      </c>
      <c r="O233" s="100"/>
      <c r="V233" s="109">
        <f t="shared" si="26"/>
        <v>235.59726201695904</v>
      </c>
      <c r="W233" s="109">
        <f t="shared" si="27"/>
        <v>110.32328436465625</v>
      </c>
      <c r="X233" s="109">
        <f t="shared" si="28"/>
        <v>81.991436894875164</v>
      </c>
      <c r="Y233" s="109">
        <f t="shared" si="29"/>
        <v>71.727919750180405</v>
      </c>
      <c r="Z233" s="109">
        <f t="shared" si="30"/>
        <v>51.577658007032291</v>
      </c>
      <c r="AA233" s="109">
        <f t="shared" si="31"/>
        <v>40.863353015165146</v>
      </c>
    </row>
    <row r="234" spans="1:27" ht="19.5" thickBot="1" x14ac:dyDescent="0.35">
      <c r="A234" s="93">
        <v>160</v>
      </c>
      <c r="B234" s="94" t="s">
        <v>275</v>
      </c>
      <c r="C234" s="93">
        <v>42</v>
      </c>
      <c r="D234" s="94" t="s">
        <v>299</v>
      </c>
      <c r="E234" s="93">
        <v>557250</v>
      </c>
      <c r="F234" s="94" t="s">
        <v>303</v>
      </c>
      <c r="G234" s="95">
        <v>2.9376340331368493</v>
      </c>
      <c r="H234" s="96">
        <v>12.595169984632445</v>
      </c>
      <c r="I234" s="97">
        <v>8.4251474897203522</v>
      </c>
      <c r="J234" s="98">
        <v>0.8155563205729186</v>
      </c>
      <c r="K234" s="99">
        <v>142</v>
      </c>
      <c r="M234" s="100">
        <f t="shared" si="24"/>
        <v>0.66891891891891897</v>
      </c>
      <c r="N234" s="89">
        <f t="shared" si="25"/>
        <v>8.4251474897203522</v>
      </c>
      <c r="O234" s="100"/>
      <c r="V234" s="109">
        <f t="shared" si="26"/>
        <v>177.82961051903257</v>
      </c>
      <c r="W234" s="109">
        <f t="shared" si="27"/>
        <v>62.947664771695329</v>
      </c>
      <c r="X234" s="109">
        <f t="shared" si="28"/>
        <v>36.966069671562479</v>
      </c>
      <c r="Y234" s="109">
        <f t="shared" si="29"/>
        <v>27.553956781954586</v>
      </c>
      <c r="Z234" s="109">
        <f t="shared" si="30"/>
        <v>9.0752485956784117</v>
      </c>
      <c r="AA234" s="109">
        <f t="shared" si="31"/>
        <v>-0.75025729040757616</v>
      </c>
    </row>
    <row r="235" spans="1:27" ht="19.5" thickBot="1" x14ac:dyDescent="0.35">
      <c r="A235" s="93">
        <v>160</v>
      </c>
      <c r="B235" s="94" t="s">
        <v>275</v>
      </c>
      <c r="C235" s="93">
        <v>42</v>
      </c>
      <c r="D235" s="94" t="s">
        <v>299</v>
      </c>
      <c r="E235" s="93">
        <v>457258</v>
      </c>
      <c r="F235" s="94" t="s">
        <v>304</v>
      </c>
      <c r="G235" s="95">
        <v>3.2454949073058987</v>
      </c>
      <c r="H235" s="96">
        <v>4.0055524261448818</v>
      </c>
      <c r="I235" s="97">
        <v>2.9271344652597211</v>
      </c>
      <c r="J235" s="98">
        <v>0.9359190504843915</v>
      </c>
      <c r="K235" s="99">
        <v>261</v>
      </c>
      <c r="M235" s="100">
        <f t="shared" si="24"/>
        <v>0.73076923076923073</v>
      </c>
      <c r="N235" s="89">
        <f t="shared" si="25"/>
        <v>2.9271344652597211</v>
      </c>
      <c r="O235" s="100"/>
      <c r="V235" s="109">
        <f t="shared" si="26"/>
        <v>206.37870076268911</v>
      </c>
      <c r="W235" s="109">
        <f t="shared" si="27"/>
        <v>90.19953601991196</v>
      </c>
      <c r="X235" s="109">
        <f t="shared" si="28"/>
        <v>63.924563065874665</v>
      </c>
      <c r="Y235" s="109">
        <f t="shared" si="29"/>
        <v>54.406170886268704</v>
      </c>
      <c r="Z235" s="109">
        <f t="shared" si="30"/>
        <v>35.718805620636061</v>
      </c>
      <c r="AA235" s="109">
        <f t="shared" si="31"/>
        <v>25.782352511360894</v>
      </c>
    </row>
    <row r="236" spans="1:27" ht="19.5" thickBot="1" x14ac:dyDescent="0.35">
      <c r="A236" s="93">
        <v>160</v>
      </c>
      <c r="B236" s="94" t="s">
        <v>275</v>
      </c>
      <c r="C236" s="93">
        <v>42</v>
      </c>
      <c r="D236" s="94" t="s">
        <v>299</v>
      </c>
      <c r="E236" s="93">
        <v>557305</v>
      </c>
      <c r="F236" s="94" t="s">
        <v>305</v>
      </c>
      <c r="G236" s="95">
        <v>2.8560806017217275</v>
      </c>
      <c r="H236" s="96">
        <v>15.405727686212895</v>
      </c>
      <c r="I236" s="97">
        <v>9.8911774348980508</v>
      </c>
      <c r="J236" s="98">
        <v>0.78346193200954006</v>
      </c>
      <c r="K236" s="99">
        <v>110</v>
      </c>
      <c r="M236" s="100">
        <f t="shared" si="24"/>
        <v>0.64204545454545447</v>
      </c>
      <c r="N236" s="89">
        <f t="shared" si="25"/>
        <v>9.8911774348980508</v>
      </c>
      <c r="O236" s="100"/>
      <c r="V236" s="109">
        <f t="shared" si="26"/>
        <v>173.04079063392962</v>
      </c>
      <c r="W236" s="109">
        <f t="shared" si="27"/>
        <v>56.673143124229789</v>
      </c>
      <c r="X236" s="109">
        <f t="shared" si="28"/>
        <v>30.355543081125695</v>
      </c>
      <c r="Y236" s="109">
        <f t="shared" si="29"/>
        <v>20.821708779013164</v>
      </c>
      <c r="Z236" s="109">
        <f t="shared" si="30"/>
        <v>2.1040261469270751</v>
      </c>
      <c r="AA236" s="109">
        <f t="shared" si="31"/>
        <v>-7.8485473242011023</v>
      </c>
    </row>
    <row r="237" spans="1:27" ht="19.5" thickBot="1" x14ac:dyDescent="0.35">
      <c r="A237" s="93">
        <v>160</v>
      </c>
      <c r="B237" s="94" t="s">
        <v>275</v>
      </c>
      <c r="C237" s="93">
        <v>42</v>
      </c>
      <c r="D237" s="94" t="s">
        <v>299</v>
      </c>
      <c r="E237" s="93">
        <v>457308</v>
      </c>
      <c r="F237" s="94" t="s">
        <v>306</v>
      </c>
      <c r="G237" s="95">
        <v>9.2014397202331395</v>
      </c>
      <c r="H237" s="96">
        <v>20.54026388766162</v>
      </c>
      <c r="I237" s="97">
        <v>13.957054972343618</v>
      </c>
      <c r="J237" s="98">
        <v>0.69445157177295347</v>
      </c>
      <c r="K237" s="99">
        <v>54</v>
      </c>
      <c r="M237" s="100">
        <f t="shared" si="24"/>
        <v>0.6794973544973546</v>
      </c>
      <c r="N237" s="89">
        <f t="shared" si="25"/>
        <v>13.957054972343618</v>
      </c>
      <c r="O237" s="100"/>
      <c r="V237" s="109">
        <f t="shared" si="26"/>
        <v>466.91291625114428</v>
      </c>
      <c r="W237" s="109">
        <f t="shared" si="27"/>
        <v>112.67455838402438</v>
      </c>
      <c r="X237" s="109">
        <f t="shared" si="28"/>
        <v>32.560337449071305</v>
      </c>
      <c r="Y237" s="109">
        <f t="shared" si="29"/>
        <v>3.5380973365344452</v>
      </c>
      <c r="Z237" s="109">
        <f t="shared" si="30"/>
        <v>-53.440979757168918</v>
      </c>
      <c r="AA237" s="109">
        <f t="shared" si="31"/>
        <v>-83.737916735897755</v>
      </c>
    </row>
    <row r="238" spans="1:27" ht="19.5" thickBot="1" x14ac:dyDescent="0.35">
      <c r="A238" s="93">
        <v>160</v>
      </c>
      <c r="B238" s="94" t="s">
        <v>275</v>
      </c>
      <c r="C238" s="93">
        <v>42</v>
      </c>
      <c r="D238" s="94" t="s">
        <v>299</v>
      </c>
      <c r="E238" s="93">
        <v>457345</v>
      </c>
      <c r="F238" s="94" t="s">
        <v>307</v>
      </c>
      <c r="G238" s="95">
        <v>2.4944492773355069</v>
      </c>
      <c r="H238" s="96">
        <v>4.4097910107636498</v>
      </c>
      <c r="I238" s="97">
        <v>3.146987221317695</v>
      </c>
      <c r="J238" s="98">
        <v>0.93110602480039095</v>
      </c>
      <c r="K238" s="99">
        <v>254</v>
      </c>
      <c r="M238" s="100">
        <f t="shared" si="24"/>
        <v>0.71363636363636351</v>
      </c>
      <c r="N238" s="89">
        <f t="shared" si="25"/>
        <v>3.146987221317695</v>
      </c>
      <c r="O238" s="100"/>
      <c r="V238" s="109">
        <f t="shared" si="26"/>
        <v>161.59307682138748</v>
      </c>
      <c r="W238" s="109">
        <f t="shared" si="27"/>
        <v>70.155380363395054</v>
      </c>
      <c r="X238" s="109">
        <f t="shared" si="28"/>
        <v>49.475915101853083</v>
      </c>
      <c r="Y238" s="109">
        <f t="shared" si="29"/>
        <v>41.984555899763016</v>
      </c>
      <c r="Z238" s="109">
        <f t="shared" si="30"/>
        <v>27.276844439263989</v>
      </c>
      <c r="AA238" s="109">
        <f t="shared" si="31"/>
        <v>19.456454395261169</v>
      </c>
    </row>
    <row r="239" spans="1:27" ht="19.5" thickBot="1" x14ac:dyDescent="0.35">
      <c r="A239" s="93">
        <v>160</v>
      </c>
      <c r="B239" s="94" t="s">
        <v>275</v>
      </c>
      <c r="C239" s="93">
        <v>42</v>
      </c>
      <c r="D239" s="94" t="s">
        <v>299</v>
      </c>
      <c r="E239" s="93">
        <v>557353</v>
      </c>
      <c r="F239" s="94" t="s">
        <v>308</v>
      </c>
      <c r="G239" s="95">
        <v>2.600180563864698</v>
      </c>
      <c r="H239" s="96">
        <v>9.9993055718237134</v>
      </c>
      <c r="I239" s="97">
        <v>7.0379727678605368</v>
      </c>
      <c r="J239" s="98">
        <v>0.84592440730614615</v>
      </c>
      <c r="K239" s="99">
        <v>178</v>
      </c>
      <c r="M239" s="100">
        <f t="shared" si="24"/>
        <v>0.7038461538461539</v>
      </c>
      <c r="N239" s="89">
        <f t="shared" si="25"/>
        <v>7.0379727678605368</v>
      </c>
      <c r="O239" s="100"/>
      <c r="V239" s="109">
        <f t="shared" si="26"/>
        <v>155.16123559177112</v>
      </c>
      <c r="W239" s="109">
        <f t="shared" si="27"/>
        <v>58.522033230365025</v>
      </c>
      <c r="X239" s="109">
        <f t="shared" si="28"/>
        <v>36.666200181749971</v>
      </c>
      <c r="Y239" s="109">
        <f t="shared" si="29"/>
        <v>28.748689068318132</v>
      </c>
      <c r="Z239" s="109">
        <f t="shared" si="30"/>
        <v>13.204317773298477</v>
      </c>
      <c r="AA239" s="109">
        <f t="shared" si="31"/>
        <v>4.9390586374811454</v>
      </c>
    </row>
    <row r="240" spans="1:27" ht="19.5" thickBot="1" x14ac:dyDescent="0.35">
      <c r="A240" s="93">
        <v>160</v>
      </c>
      <c r="B240" s="94" t="s">
        <v>275</v>
      </c>
      <c r="C240" s="93">
        <v>42</v>
      </c>
      <c r="D240" s="94" t="s">
        <v>299</v>
      </c>
      <c r="E240" s="93">
        <v>457435</v>
      </c>
      <c r="F240" s="94" t="s">
        <v>309</v>
      </c>
      <c r="G240" s="95">
        <v>3.3634437715401972</v>
      </c>
      <c r="H240" s="96">
        <v>10.108686902302704</v>
      </c>
      <c r="I240" s="97">
        <v>7.0909465476446911</v>
      </c>
      <c r="J240" s="98">
        <v>0.84476470311479868</v>
      </c>
      <c r="K240" s="99">
        <v>177</v>
      </c>
      <c r="M240" s="100">
        <f t="shared" si="24"/>
        <v>0.70147058823529418</v>
      </c>
      <c r="N240" s="89">
        <f t="shared" si="25"/>
        <v>7.0909465476446911</v>
      </c>
      <c r="O240" s="100"/>
      <c r="V240" s="109">
        <f t="shared" si="26"/>
        <v>201.11125331373208</v>
      </c>
      <c r="W240" s="109">
        <f t="shared" si="27"/>
        <v>75.681006673763704</v>
      </c>
      <c r="X240" s="109">
        <f t="shared" si="28"/>
        <v>47.313817553579483</v>
      </c>
      <c r="Y240" s="109">
        <f t="shared" si="29"/>
        <v>37.03749751506632</v>
      </c>
      <c r="Z240" s="109">
        <f t="shared" si="30"/>
        <v>16.862099977056353</v>
      </c>
      <c r="AA240" s="109">
        <f t="shared" si="31"/>
        <v>6.1344297705931972</v>
      </c>
    </row>
    <row r="241" spans="1:27" ht="19.5" thickBot="1" x14ac:dyDescent="0.35">
      <c r="A241" s="93">
        <v>160</v>
      </c>
      <c r="B241" s="94" t="s">
        <v>275</v>
      </c>
      <c r="C241" s="93">
        <v>42</v>
      </c>
      <c r="D241" s="94" t="s">
        <v>299</v>
      </c>
      <c r="E241" s="93">
        <v>557458</v>
      </c>
      <c r="F241" s="94" t="s">
        <v>310</v>
      </c>
      <c r="G241" s="95">
        <v>2.3177117404141168</v>
      </c>
      <c r="H241" s="96">
        <v>25.024682314305771</v>
      </c>
      <c r="I241" s="97">
        <v>16.41705451826439</v>
      </c>
      <c r="J241" s="98">
        <v>0.64059715934964812</v>
      </c>
      <c r="K241" s="99">
        <v>29</v>
      </c>
      <c r="M241" s="100">
        <f t="shared" si="24"/>
        <v>0.65603448275862075</v>
      </c>
      <c r="N241" s="89">
        <f t="shared" si="25"/>
        <v>16.41705451826439</v>
      </c>
      <c r="O241" s="100"/>
      <c r="V241" s="109">
        <f t="shared" si="26"/>
        <v>112.36826346824475</v>
      </c>
      <c r="W241" s="109">
        <f t="shared" si="27"/>
        <v>19.949463722064266</v>
      </c>
      <c r="X241" s="109">
        <f t="shared" si="28"/>
        <v>-0.9518869560180343</v>
      </c>
      <c r="Y241" s="109">
        <f t="shared" si="29"/>
        <v>-8.5236265420293371</v>
      </c>
      <c r="Z241" s="109">
        <f t="shared" si="30"/>
        <v>-23.389148015625604</v>
      </c>
      <c r="AA241" s="109">
        <f t="shared" si="31"/>
        <v>-31.293448861018849</v>
      </c>
    </row>
    <row r="242" spans="1:27" ht="19.5" thickBot="1" x14ac:dyDescent="0.35">
      <c r="A242" s="93">
        <v>160</v>
      </c>
      <c r="B242" s="94" t="s">
        <v>275</v>
      </c>
      <c r="C242" s="93">
        <v>42</v>
      </c>
      <c r="D242" s="94" t="s">
        <v>299</v>
      </c>
      <c r="E242" s="93">
        <v>557503</v>
      </c>
      <c r="F242" s="94" t="s">
        <v>311</v>
      </c>
      <c r="G242" s="95">
        <v>2.7902735090423261</v>
      </c>
      <c r="H242" s="96">
        <v>13.977124419385513</v>
      </c>
      <c r="I242" s="97">
        <v>9.4614380685071158</v>
      </c>
      <c r="J242" s="98">
        <v>0.79286980410062424</v>
      </c>
      <c r="K242" s="99">
        <v>119</v>
      </c>
      <c r="M242" s="100">
        <f t="shared" si="24"/>
        <v>0.67692307692307685</v>
      </c>
      <c r="N242" s="89">
        <f t="shared" si="25"/>
        <v>9.4614380685071158</v>
      </c>
      <c r="O242" s="100"/>
      <c r="V242" s="109">
        <f t="shared" si="26"/>
        <v>162.26888130863827</v>
      </c>
      <c r="W242" s="109">
        <f t="shared" si="27"/>
        <v>54.44001804240267</v>
      </c>
      <c r="X242" s="109">
        <f t="shared" si="28"/>
        <v>30.053541583756363</v>
      </c>
      <c r="Y242" s="109">
        <f t="shared" si="29"/>
        <v>21.219277616361587</v>
      </c>
      <c r="Z242" s="109">
        <f t="shared" si="30"/>
        <v>3.8750545063449757</v>
      </c>
      <c r="AA242" s="109">
        <f t="shared" si="31"/>
        <v>-5.3472225348402818</v>
      </c>
    </row>
    <row r="243" spans="1:27" ht="19.5" thickBot="1" x14ac:dyDescent="0.35">
      <c r="A243" s="93">
        <v>160</v>
      </c>
      <c r="B243" s="94" t="s">
        <v>275</v>
      </c>
      <c r="C243" s="93">
        <v>42</v>
      </c>
      <c r="D243" s="94" t="s">
        <v>299</v>
      </c>
      <c r="E243" s="93">
        <v>557523</v>
      </c>
      <c r="F243" s="94" t="s">
        <v>312</v>
      </c>
      <c r="G243" s="95">
        <v>3.5784199740302469</v>
      </c>
      <c r="H243" s="96">
        <v>4.1917941742053362</v>
      </c>
      <c r="I243" s="97">
        <v>2.9202832746963843</v>
      </c>
      <c r="J243" s="98">
        <v>0.93606903703329158</v>
      </c>
      <c r="K243" s="99">
        <v>262</v>
      </c>
      <c r="M243" s="100">
        <f t="shared" si="24"/>
        <v>0.69666666666666666</v>
      </c>
      <c r="N243" s="89">
        <f t="shared" si="25"/>
        <v>2.9202832746963843</v>
      </c>
      <c r="O243" s="100"/>
      <c r="V243" s="109">
        <f t="shared" si="26"/>
        <v>238.72618932658111</v>
      </c>
      <c r="W243" s="109">
        <f t="shared" si="27"/>
        <v>104.35880941268988</v>
      </c>
      <c r="X243" s="109">
        <f t="shared" si="28"/>
        <v>73.970406458004007</v>
      </c>
      <c r="Y243" s="109">
        <f t="shared" si="29"/>
        <v>62.961879920580778</v>
      </c>
      <c r="Z243" s="109">
        <f t="shared" si="30"/>
        <v>41.348948601989733</v>
      </c>
      <c r="AA243" s="109">
        <f t="shared" si="31"/>
        <v>29.856912375988646</v>
      </c>
    </row>
    <row r="244" spans="1:27" ht="19.5" thickBot="1" x14ac:dyDescent="0.35">
      <c r="A244" s="93">
        <v>160</v>
      </c>
      <c r="B244" s="94" t="s">
        <v>275</v>
      </c>
      <c r="C244" s="93">
        <v>42</v>
      </c>
      <c r="D244" s="94" t="s">
        <v>299</v>
      </c>
      <c r="E244" s="93">
        <v>457543</v>
      </c>
      <c r="F244" s="94" t="s">
        <v>313</v>
      </c>
      <c r="G244" s="95">
        <v>3.0802030008650325</v>
      </c>
      <c r="H244" s="96">
        <v>1.9479235616337569</v>
      </c>
      <c r="I244" s="97">
        <v>1.3797791894905778</v>
      </c>
      <c r="J244" s="98">
        <v>0.9697938165691381</v>
      </c>
      <c r="K244" s="99">
        <v>275</v>
      </c>
      <c r="M244" s="100">
        <f t="shared" si="24"/>
        <v>0.70833333333333326</v>
      </c>
      <c r="N244" s="89">
        <f t="shared" si="25"/>
        <v>1.3797791894905778</v>
      </c>
      <c r="O244" s="100"/>
      <c r="V244" s="109">
        <f t="shared" si="26"/>
        <v>209.38568079774709</v>
      </c>
      <c r="W244" s="109">
        <f t="shared" si="27"/>
        <v>95.631011872153437</v>
      </c>
      <c r="X244" s="109">
        <f t="shared" si="28"/>
        <v>69.904360660355508</v>
      </c>
      <c r="Y244" s="109">
        <f t="shared" si="29"/>
        <v>60.584603942425133</v>
      </c>
      <c r="Z244" s="109">
        <f t="shared" si="30"/>
        <v>42.287217714953236</v>
      </c>
      <c r="AA244" s="109">
        <f t="shared" si="31"/>
        <v>32.558124411151063</v>
      </c>
    </row>
    <row r="245" spans="1:27" ht="19.5" thickBot="1" x14ac:dyDescent="0.35">
      <c r="A245" s="93">
        <v>160</v>
      </c>
      <c r="B245" s="94" t="s">
        <v>275</v>
      </c>
      <c r="C245" s="93">
        <v>42</v>
      </c>
      <c r="D245" s="94" t="s">
        <v>299</v>
      </c>
      <c r="E245" s="93">
        <v>457583</v>
      </c>
      <c r="F245" s="94" t="s">
        <v>314</v>
      </c>
      <c r="G245" s="95">
        <v>6.0121721622273636</v>
      </c>
      <c r="H245" s="96">
        <v>9.979754135612021</v>
      </c>
      <c r="I245" s="97">
        <v>7.2394799792085536</v>
      </c>
      <c r="J245" s="98">
        <v>0.84151300305031962</v>
      </c>
      <c r="K245" s="99">
        <v>172</v>
      </c>
      <c r="M245" s="100">
        <f t="shared" si="24"/>
        <v>0.72541666666666671</v>
      </c>
      <c r="N245" s="89">
        <f t="shared" si="25"/>
        <v>7.2394799792085536</v>
      </c>
      <c r="O245" s="100"/>
      <c r="V245" s="109">
        <f t="shared" si="26"/>
        <v>346.28255859409308</v>
      </c>
      <c r="W245" s="109">
        <f t="shared" si="27"/>
        <v>129.47648227135193</v>
      </c>
      <c r="X245" s="109">
        <f t="shared" si="28"/>
        <v>80.443819622560397</v>
      </c>
      <c r="Y245" s="109">
        <f t="shared" si="29"/>
        <v>62.681209038034467</v>
      </c>
      <c r="Z245" s="109">
        <f t="shared" si="30"/>
        <v>27.80805128189235</v>
      </c>
      <c r="AA245" s="109">
        <f t="shared" si="31"/>
        <v>9.2652823098785291</v>
      </c>
    </row>
    <row r="246" spans="1:27" ht="19.5" thickBot="1" x14ac:dyDescent="0.35">
      <c r="A246" s="93">
        <v>160</v>
      </c>
      <c r="B246" s="94" t="s">
        <v>275</v>
      </c>
      <c r="C246" s="93">
        <v>42</v>
      </c>
      <c r="D246" s="94" t="s">
        <v>299</v>
      </c>
      <c r="E246" s="93">
        <v>457614</v>
      </c>
      <c r="F246" s="94" t="s">
        <v>315</v>
      </c>
      <c r="G246" s="95">
        <v>8.556177349674952</v>
      </c>
      <c r="H246" s="96">
        <v>4.7918595331076892</v>
      </c>
      <c r="I246" s="97">
        <v>3.4536451025202979</v>
      </c>
      <c r="J246" s="98">
        <v>0.92439265770464185</v>
      </c>
      <c r="K246" s="99">
        <v>245</v>
      </c>
      <c r="M246" s="100">
        <f t="shared" si="24"/>
        <v>0.72073170731707314</v>
      </c>
      <c r="N246" s="89">
        <f t="shared" si="25"/>
        <v>3.4536451025202979</v>
      </c>
      <c r="O246" s="100"/>
      <c r="V246" s="109">
        <f t="shared" si="26"/>
        <v>544.86453953906755</v>
      </c>
      <c r="W246" s="109">
        <f t="shared" si="27"/>
        <v>234.31297592531669</v>
      </c>
      <c r="X246" s="109">
        <f t="shared" si="28"/>
        <v>164.07892016453465</v>
      </c>
      <c r="Y246" s="109">
        <f t="shared" si="29"/>
        <v>138.63587638805316</v>
      </c>
      <c r="Z246" s="109">
        <f t="shared" si="30"/>
        <v>88.683800076329533</v>
      </c>
      <c r="AA246" s="109">
        <f t="shared" si="31"/>
        <v>62.123262679696531</v>
      </c>
    </row>
    <row r="247" spans="1:27" ht="19.5" thickBot="1" x14ac:dyDescent="0.35">
      <c r="A247" s="93">
        <v>160</v>
      </c>
      <c r="B247" s="94" t="s">
        <v>275</v>
      </c>
      <c r="C247" s="93">
        <v>42</v>
      </c>
      <c r="D247" s="94" t="s">
        <v>299</v>
      </c>
      <c r="E247" s="93">
        <v>457617</v>
      </c>
      <c r="F247" s="94" t="s">
        <v>544</v>
      </c>
      <c r="G247" s="95">
        <v>7.6637250357256459</v>
      </c>
      <c r="H247" s="96">
        <v>5.871818181135871</v>
      </c>
      <c r="I247" s="97">
        <v>4.4527954540280357</v>
      </c>
      <c r="J247" s="98">
        <v>0.90251921663339651</v>
      </c>
      <c r="K247" s="99">
        <v>234</v>
      </c>
      <c r="M247" s="100">
        <f t="shared" si="24"/>
        <v>0.75833333333333341</v>
      </c>
      <c r="N247" s="89">
        <f t="shared" si="25"/>
        <v>4.4527954540280357</v>
      </c>
      <c r="O247" s="100"/>
      <c r="V247" s="109">
        <f t="shared" si="26"/>
        <v>452.85809324219235</v>
      </c>
      <c r="W247" s="109">
        <f t="shared" si="27"/>
        <v>188.49103465272705</v>
      </c>
      <c r="X247" s="109">
        <f t="shared" si="28"/>
        <v>128.70202403489648</v>
      </c>
      <c r="Y247" s="109">
        <f t="shared" si="29"/>
        <v>107.04281045219733</v>
      </c>
      <c r="Z247" s="109">
        <f t="shared" si="30"/>
        <v>64.519490552280573</v>
      </c>
      <c r="AA247" s="109">
        <f t="shared" si="31"/>
        <v>41.908974397106235</v>
      </c>
    </row>
    <row r="248" spans="1:27" ht="19.5" thickBot="1" x14ac:dyDescent="0.35">
      <c r="A248" s="93">
        <v>160</v>
      </c>
      <c r="B248" s="94" t="s">
        <v>275</v>
      </c>
      <c r="C248" s="93">
        <v>42</v>
      </c>
      <c r="D248" s="94" t="s">
        <v>299</v>
      </c>
      <c r="E248" s="93">
        <v>557668</v>
      </c>
      <c r="F248" s="94" t="s">
        <v>317</v>
      </c>
      <c r="G248" s="95">
        <v>4.1744710626853223</v>
      </c>
      <c r="H248" s="96">
        <v>0.71865392164682595</v>
      </c>
      <c r="I248" s="97">
        <v>0.55096800659589984</v>
      </c>
      <c r="J248" s="98">
        <v>0.98793818547305623</v>
      </c>
      <c r="K248" s="99">
        <v>279</v>
      </c>
      <c r="M248" s="100">
        <f t="shared" si="24"/>
        <v>0.76666666666666661</v>
      </c>
      <c r="N248" s="89">
        <f t="shared" si="25"/>
        <v>0.55096800659589984</v>
      </c>
      <c r="O248" s="100"/>
      <c r="V248" s="109">
        <f t="shared" si="26"/>
        <v>267.08564902311389</v>
      </c>
      <c r="W248" s="109">
        <f t="shared" si="27"/>
        <v>124.64877155298331</v>
      </c>
      <c r="X248" s="109">
        <f t="shared" si="28"/>
        <v>92.435378459038915</v>
      </c>
      <c r="Y248" s="109">
        <f t="shared" si="29"/>
        <v>80.76572957147043</v>
      </c>
      <c r="Z248" s="109">
        <f t="shared" si="30"/>
        <v>57.854823278817172</v>
      </c>
      <c r="AA248" s="109">
        <f t="shared" si="31"/>
        <v>45.672627296025723</v>
      </c>
    </row>
    <row r="249" spans="1:27" ht="19.5" thickBot="1" x14ac:dyDescent="0.35">
      <c r="A249" s="93">
        <v>160</v>
      </c>
      <c r="B249" s="94" t="s">
        <v>275</v>
      </c>
      <c r="C249" s="93">
        <v>44</v>
      </c>
      <c r="D249" s="94" t="s">
        <v>318</v>
      </c>
      <c r="E249" s="93">
        <v>557113</v>
      </c>
      <c r="F249" s="94" t="s">
        <v>319</v>
      </c>
      <c r="G249" s="95">
        <v>2.5533062174516035</v>
      </c>
      <c r="H249" s="96">
        <v>19.974102460339417</v>
      </c>
      <c r="I249" s="97">
        <v>14.843499671507134</v>
      </c>
      <c r="J249" s="98">
        <v>0.67504548753266713</v>
      </c>
      <c r="K249" s="99">
        <v>40</v>
      </c>
      <c r="M249" s="100">
        <f t="shared" si="24"/>
        <v>0.7431372549019607</v>
      </c>
      <c r="N249" s="89">
        <f t="shared" si="25"/>
        <v>14.843499671507134</v>
      </c>
      <c r="O249" s="100"/>
      <c r="V249" s="109">
        <f t="shared" si="26"/>
        <v>115.15765566147121</v>
      </c>
      <c r="W249" s="109">
        <f t="shared" si="27"/>
        <v>25.27799176160342</v>
      </c>
      <c r="X249" s="109">
        <f t="shared" si="28"/>
        <v>4.9508897092209381</v>
      </c>
      <c r="Y249" s="109">
        <f t="shared" si="29"/>
        <v>-2.4128221221063875</v>
      </c>
      <c r="Z249" s="109">
        <f t="shared" si="30"/>
        <v>-16.869924761532509</v>
      </c>
      <c r="AA249" s="109">
        <f t="shared" si="31"/>
        <v>-24.557060985964448</v>
      </c>
    </row>
    <row r="250" spans="1:27" ht="19.5" thickBot="1" x14ac:dyDescent="0.35">
      <c r="A250" s="93">
        <v>160</v>
      </c>
      <c r="B250" s="94" t="s">
        <v>275</v>
      </c>
      <c r="C250" s="93">
        <v>44</v>
      </c>
      <c r="D250" s="94" t="s">
        <v>318</v>
      </c>
      <c r="E250" s="93">
        <v>457180</v>
      </c>
      <c r="F250" s="94" t="s">
        <v>320</v>
      </c>
      <c r="G250" s="95">
        <v>2.251466510688148</v>
      </c>
      <c r="H250" s="96">
        <v>9.3272539921464208</v>
      </c>
      <c r="I250" s="97">
        <v>6.8399862609073754</v>
      </c>
      <c r="J250" s="98">
        <v>0.85025873615485914</v>
      </c>
      <c r="K250" s="99">
        <v>183</v>
      </c>
      <c r="M250" s="100">
        <f t="shared" si="24"/>
        <v>0.73333333333333339</v>
      </c>
      <c r="N250" s="89">
        <f t="shared" si="25"/>
        <v>6.8399862609073754</v>
      </c>
      <c r="O250" s="100"/>
      <c r="V250" s="109">
        <f t="shared" si="26"/>
        <v>129.61076558753038</v>
      </c>
      <c r="W250" s="109">
        <f t="shared" si="27"/>
        <v>49.29669533012008</v>
      </c>
      <c r="X250" s="109">
        <f t="shared" si="28"/>
        <v>31.132939130682434</v>
      </c>
      <c r="Y250" s="109">
        <f t="shared" si="29"/>
        <v>24.552922654036305</v>
      </c>
      <c r="Z250" s="109">
        <f t="shared" si="30"/>
        <v>11.634441356698375</v>
      </c>
      <c r="AA250" s="109">
        <f t="shared" si="31"/>
        <v>4.7654214692283823</v>
      </c>
    </row>
    <row r="251" spans="1:27" ht="19.5" thickBot="1" x14ac:dyDescent="0.35">
      <c r="A251" s="93">
        <v>160</v>
      </c>
      <c r="B251" s="94" t="s">
        <v>275</v>
      </c>
      <c r="C251" s="93">
        <v>44</v>
      </c>
      <c r="D251" s="94" t="s">
        <v>318</v>
      </c>
      <c r="E251" s="93">
        <v>557182</v>
      </c>
      <c r="F251" s="94" t="s">
        <v>321</v>
      </c>
      <c r="G251" s="95">
        <v>2.8395425426615799</v>
      </c>
      <c r="H251" s="96">
        <v>4.5782022296502554</v>
      </c>
      <c r="I251" s="97">
        <v>2.9758314492726656</v>
      </c>
      <c r="J251" s="98">
        <v>0.93485297408403067</v>
      </c>
      <c r="K251" s="99">
        <v>260</v>
      </c>
      <c r="M251" s="100">
        <f t="shared" si="24"/>
        <v>0.64999999999999991</v>
      </c>
      <c r="N251" s="89">
        <f t="shared" si="25"/>
        <v>2.9758314492726656</v>
      </c>
      <c r="O251" s="100"/>
      <c r="V251" s="109">
        <f t="shared" si="26"/>
        <v>202.77025383570262</v>
      </c>
      <c r="W251" s="109">
        <f t="shared" si="27"/>
        <v>88.492263613242855</v>
      </c>
      <c r="X251" s="109">
        <f t="shared" si="28"/>
        <v>62.647258538668659</v>
      </c>
      <c r="Y251" s="109">
        <f t="shared" si="29"/>
        <v>53.284626858170412</v>
      </c>
      <c r="Z251" s="109">
        <f t="shared" si="30"/>
        <v>34.90306464055886</v>
      </c>
      <c r="AA251" s="109">
        <f t="shared" si="31"/>
        <v>25.129213246621436</v>
      </c>
    </row>
    <row r="252" spans="1:27" ht="19.5" thickBot="1" x14ac:dyDescent="0.35">
      <c r="A252" s="93">
        <v>160</v>
      </c>
      <c r="B252" s="94" t="s">
        <v>275</v>
      </c>
      <c r="C252" s="93">
        <v>44</v>
      </c>
      <c r="D252" s="94" t="s">
        <v>318</v>
      </c>
      <c r="E252" s="93">
        <v>457192</v>
      </c>
      <c r="F252" s="94" t="s">
        <v>322</v>
      </c>
      <c r="G252" s="95">
        <v>2.5984562648251952</v>
      </c>
      <c r="H252" s="96">
        <v>8.0817215530132174</v>
      </c>
      <c r="I252" s="97">
        <v>5.5225097278923645</v>
      </c>
      <c r="J252" s="98">
        <v>0.87910098723765762</v>
      </c>
      <c r="K252" s="99">
        <v>214</v>
      </c>
      <c r="M252" s="100">
        <f t="shared" si="24"/>
        <v>0.68333333333333324</v>
      </c>
      <c r="N252" s="89">
        <f t="shared" si="25"/>
        <v>5.5225097278923645</v>
      </c>
      <c r="O252" s="100"/>
      <c r="V252" s="109">
        <f t="shared" si="26"/>
        <v>165.97683570581785</v>
      </c>
      <c r="W252" s="109">
        <f t="shared" si="27"/>
        <v>66.502653823680816</v>
      </c>
      <c r="X252" s="109">
        <f t="shared" si="28"/>
        <v>44.005664416286827</v>
      </c>
      <c r="Y252" s="109">
        <f t="shared" si="29"/>
        <v>35.855887500641551</v>
      </c>
      <c r="Z252" s="109">
        <f t="shared" si="30"/>
        <v>19.855511052358992</v>
      </c>
      <c r="AA252" s="109">
        <f t="shared" si="31"/>
        <v>11.347784679530042</v>
      </c>
    </row>
    <row r="253" spans="1:27" ht="19.5" thickBot="1" x14ac:dyDescent="0.35">
      <c r="A253" s="93">
        <v>160</v>
      </c>
      <c r="B253" s="94" t="s">
        <v>275</v>
      </c>
      <c r="C253" s="93">
        <v>44</v>
      </c>
      <c r="D253" s="94" t="s">
        <v>318</v>
      </c>
      <c r="E253" s="93">
        <v>557303</v>
      </c>
      <c r="F253" s="94" t="s">
        <v>323</v>
      </c>
      <c r="G253" s="95">
        <v>3.4220960403097598</v>
      </c>
      <c r="H253" s="96">
        <v>2.6299671002761635</v>
      </c>
      <c r="I253" s="97">
        <v>2.0163081102117255</v>
      </c>
      <c r="J253" s="98">
        <v>0.95585889894985565</v>
      </c>
      <c r="K253" s="99">
        <v>269</v>
      </c>
      <c r="M253" s="100">
        <f t="shared" si="24"/>
        <v>0.76666666666666672</v>
      </c>
      <c r="N253" s="89">
        <f t="shared" si="25"/>
        <v>2.0163081102117255</v>
      </c>
      <c r="O253" s="100"/>
      <c r="V253" s="109">
        <f t="shared" si="26"/>
        <v>211.83870257474683</v>
      </c>
      <c r="W253" s="109">
        <f t="shared" si="27"/>
        <v>95.073568246310941</v>
      </c>
      <c r="X253" s="109">
        <f t="shared" si="28"/>
        <v>68.666072950172463</v>
      </c>
      <c r="Y253" s="109">
        <f t="shared" si="29"/>
        <v>59.099673123636251</v>
      </c>
      <c r="Z253" s="109">
        <f t="shared" si="30"/>
        <v>40.318054919397966</v>
      </c>
      <c r="AA253" s="109">
        <f t="shared" si="31"/>
        <v>30.331485601039596</v>
      </c>
    </row>
    <row r="254" spans="1:27" ht="19.5" thickBot="1" x14ac:dyDescent="0.35">
      <c r="A254" s="93">
        <v>160</v>
      </c>
      <c r="B254" s="94" t="s">
        <v>275</v>
      </c>
      <c r="C254" s="93">
        <v>44</v>
      </c>
      <c r="D254" s="94" t="s">
        <v>318</v>
      </c>
      <c r="E254" s="93">
        <v>457306</v>
      </c>
      <c r="F254" s="94" t="s">
        <v>324</v>
      </c>
      <c r="G254" s="95">
        <v>2.6425147732690633</v>
      </c>
      <c r="H254" s="96">
        <v>8.3254028407128757</v>
      </c>
      <c r="I254" s="97">
        <v>6.5089513118300664</v>
      </c>
      <c r="J254" s="98">
        <v>0.8575057670348849</v>
      </c>
      <c r="K254" s="99">
        <v>190</v>
      </c>
      <c r="M254" s="100">
        <f t="shared" si="24"/>
        <v>0.78181818181818186</v>
      </c>
      <c r="N254" s="89">
        <f t="shared" si="25"/>
        <v>6.5089513118300664</v>
      </c>
      <c r="O254" s="100"/>
      <c r="V254" s="109">
        <f t="shared" si="26"/>
        <v>143.90457959786164</v>
      </c>
      <c r="W254" s="109">
        <f t="shared" si="27"/>
        <v>55.486876495048527</v>
      </c>
      <c r="X254" s="109">
        <f t="shared" si="28"/>
        <v>35.490410150777052</v>
      </c>
      <c r="Y254" s="109">
        <f t="shared" si="29"/>
        <v>28.246474668749414</v>
      </c>
      <c r="Z254" s="109">
        <f t="shared" si="30"/>
        <v>14.02452775177218</v>
      </c>
      <c r="AA254" s="109">
        <f t="shared" si="31"/>
        <v>6.4624286193153324</v>
      </c>
    </row>
    <row r="255" spans="1:27" ht="19.5" thickBot="1" x14ac:dyDescent="0.35">
      <c r="A255" s="93">
        <v>160</v>
      </c>
      <c r="B255" s="94" t="s">
        <v>275</v>
      </c>
      <c r="C255" s="93">
        <v>44</v>
      </c>
      <c r="D255" s="94" t="s">
        <v>318</v>
      </c>
      <c r="E255" s="93">
        <v>557307</v>
      </c>
      <c r="F255" s="94" t="s">
        <v>325</v>
      </c>
      <c r="G255" s="95">
        <v>3.049660826332139</v>
      </c>
      <c r="H255" s="96">
        <v>21.641750921980048</v>
      </c>
      <c r="I255" s="97">
        <v>14.06713809928703</v>
      </c>
      <c r="J255" s="98">
        <v>0.69204162737719621</v>
      </c>
      <c r="K255" s="99">
        <v>51</v>
      </c>
      <c r="M255" s="100">
        <f t="shared" si="24"/>
        <v>0.64999999999999991</v>
      </c>
      <c r="N255" s="89">
        <f t="shared" si="25"/>
        <v>14.06713809928703</v>
      </c>
      <c r="O255" s="100"/>
      <c r="V255" s="109">
        <f t="shared" si="26"/>
        <v>161.21160840630984</v>
      </c>
      <c r="W255" s="109">
        <f t="shared" si="27"/>
        <v>38.477363415306534</v>
      </c>
      <c r="X255" s="109">
        <f t="shared" si="28"/>
        <v>10.719899546353334</v>
      </c>
      <c r="Y255" s="109">
        <f t="shared" si="29"/>
        <v>0.66445905253761661</v>
      </c>
      <c r="Z255" s="109">
        <f t="shared" si="30"/>
        <v>-19.07728785902394</v>
      </c>
      <c r="AA255" s="109">
        <f t="shared" si="31"/>
        <v>-29.574377186146286</v>
      </c>
    </row>
    <row r="256" spans="1:27" ht="19.5" thickBot="1" x14ac:dyDescent="0.35">
      <c r="A256" s="93">
        <v>160</v>
      </c>
      <c r="B256" s="94" t="s">
        <v>275</v>
      </c>
      <c r="C256" s="93">
        <v>44</v>
      </c>
      <c r="D256" s="94" t="s">
        <v>318</v>
      </c>
      <c r="E256" s="93">
        <v>557347</v>
      </c>
      <c r="F256" s="94" t="s">
        <v>326</v>
      </c>
      <c r="G256" s="95">
        <v>2.8493458840345491</v>
      </c>
      <c r="H256" s="96">
        <v>4.913408399606654</v>
      </c>
      <c r="I256" s="97">
        <v>3.4393858797246577</v>
      </c>
      <c r="J256" s="98">
        <v>0.92470482120343012</v>
      </c>
      <c r="K256" s="99">
        <v>246</v>
      </c>
      <c r="M256" s="100">
        <f t="shared" si="24"/>
        <v>0.7</v>
      </c>
      <c r="N256" s="89">
        <f t="shared" si="25"/>
        <v>3.4393858797246577</v>
      </c>
      <c r="O256" s="100"/>
      <c r="V256" s="109">
        <f t="shared" si="26"/>
        <v>186.88573863789861</v>
      </c>
      <c r="W256" s="109">
        <f t="shared" si="27"/>
        <v>80.404105709054434</v>
      </c>
      <c r="X256" s="109">
        <f t="shared" si="28"/>
        <v>56.322317623372356</v>
      </c>
      <c r="Y256" s="109">
        <f t="shared" si="29"/>
        <v>47.59843030342504</v>
      </c>
      <c r="Z256" s="109">
        <f t="shared" si="30"/>
        <v>30.470908574138054</v>
      </c>
      <c r="AA256" s="109">
        <f t="shared" si="31"/>
        <v>21.363856075189105</v>
      </c>
    </row>
    <row r="257" spans="1:27" ht="19.5" thickBot="1" x14ac:dyDescent="0.35">
      <c r="A257" s="93">
        <v>160</v>
      </c>
      <c r="B257" s="94" t="s">
        <v>275</v>
      </c>
      <c r="C257" s="93">
        <v>44</v>
      </c>
      <c r="D257" s="94" t="s">
        <v>318</v>
      </c>
      <c r="E257" s="93">
        <v>457348</v>
      </c>
      <c r="F257" s="94" t="s">
        <v>327</v>
      </c>
      <c r="G257" s="95">
        <v>7.8533208781537667</v>
      </c>
      <c r="H257" s="96">
        <v>11.842124044454341</v>
      </c>
      <c r="I257" s="97">
        <v>8.1717022640092178</v>
      </c>
      <c r="J257" s="98">
        <v>0.82110475400039551</v>
      </c>
      <c r="K257" s="99">
        <v>153</v>
      </c>
      <c r="M257" s="100">
        <f t="shared" si="24"/>
        <v>0.69005376344086011</v>
      </c>
      <c r="N257" s="89">
        <f t="shared" si="25"/>
        <v>8.1717022640092178</v>
      </c>
      <c r="O257" s="100"/>
      <c r="V257" s="109">
        <f t="shared" si="26"/>
        <v>463.97532871060668</v>
      </c>
      <c r="W257" s="109">
        <f t="shared" si="27"/>
        <v>166.26220148076874</v>
      </c>
      <c r="X257" s="109">
        <f t="shared" si="28"/>
        <v>98.931674674651589</v>
      </c>
      <c r="Y257" s="109">
        <f t="shared" si="29"/>
        <v>74.540465560138642</v>
      </c>
      <c r="Z257" s="109">
        <f t="shared" si="30"/>
        <v>26.65344584162558</v>
      </c>
      <c r="AA257" s="109">
        <f t="shared" si="31"/>
        <v>1.1909411379250914</v>
      </c>
    </row>
    <row r="258" spans="1:27" ht="19.5" thickBot="1" x14ac:dyDescent="0.35">
      <c r="A258" s="93">
        <v>160</v>
      </c>
      <c r="B258" s="94" t="s">
        <v>275</v>
      </c>
      <c r="C258" s="93">
        <v>44</v>
      </c>
      <c r="D258" s="94" t="s">
        <v>318</v>
      </c>
      <c r="E258" s="93">
        <v>457350</v>
      </c>
      <c r="F258" s="94" t="s">
        <v>328</v>
      </c>
      <c r="G258" s="95">
        <v>8.9100383937324263</v>
      </c>
      <c r="H258" s="96">
        <v>13.355722471825484</v>
      </c>
      <c r="I258" s="97">
        <v>8.9421612432159279</v>
      </c>
      <c r="J258" s="98">
        <v>0.80423783396773096</v>
      </c>
      <c r="K258" s="99">
        <v>126</v>
      </c>
      <c r="M258" s="100">
        <f t="shared" si="24"/>
        <v>0.66953781512605037</v>
      </c>
      <c r="N258" s="89">
        <f t="shared" si="25"/>
        <v>8.9421612432159279</v>
      </c>
      <c r="O258" s="100"/>
      <c r="V258" s="109">
        <f t="shared" si="26"/>
        <v>531.39182912116507</v>
      </c>
      <c r="W258" s="109">
        <f t="shared" si="27"/>
        <v>183.26937576031128</v>
      </c>
      <c r="X258" s="109">
        <f t="shared" si="28"/>
        <v>104.53832215873848</v>
      </c>
      <c r="Y258" s="109">
        <f t="shared" si="29"/>
        <v>76.017149322356914</v>
      </c>
      <c r="Z258" s="109">
        <f t="shared" si="30"/>
        <v>20.021812658285352</v>
      </c>
      <c r="AA258" s="109">
        <f t="shared" si="31"/>
        <v>-9.7520494775328324</v>
      </c>
    </row>
    <row r="259" spans="1:27" ht="19.5" thickBot="1" x14ac:dyDescent="0.35">
      <c r="A259" s="93">
        <v>160</v>
      </c>
      <c r="B259" s="94" t="s">
        <v>275</v>
      </c>
      <c r="C259" s="93">
        <v>44</v>
      </c>
      <c r="D259" s="94" t="s">
        <v>318</v>
      </c>
      <c r="E259" s="93">
        <v>557352</v>
      </c>
      <c r="F259" s="94" t="s">
        <v>329</v>
      </c>
      <c r="G259" s="95">
        <v>3.7235578407680481</v>
      </c>
      <c r="H259" s="96">
        <v>18.262103855481893</v>
      </c>
      <c r="I259" s="97">
        <v>12.904324856704484</v>
      </c>
      <c r="J259" s="98">
        <v>0.71749798327009207</v>
      </c>
      <c r="K259" s="99">
        <v>63</v>
      </c>
      <c r="M259" s="100">
        <f t="shared" si="24"/>
        <v>0.70661764705882346</v>
      </c>
      <c r="N259" s="89">
        <f t="shared" si="25"/>
        <v>12.904324856704484</v>
      </c>
      <c r="O259" s="100"/>
      <c r="V259" s="109">
        <f t="shared" si="26"/>
        <v>187.72418068685727</v>
      </c>
      <c r="W259" s="109">
        <f t="shared" si="27"/>
        <v>49.87595007294717</v>
      </c>
      <c r="X259" s="109">
        <f t="shared" si="28"/>
        <v>18.70032112810609</v>
      </c>
      <c r="Y259" s="109">
        <f t="shared" si="29"/>
        <v>7.4066134899683753</v>
      </c>
      <c r="Z259" s="109">
        <f t="shared" si="30"/>
        <v>-14.766211064302258</v>
      </c>
      <c r="AA259" s="109">
        <f t="shared" si="31"/>
        <v>-26.55595393880354</v>
      </c>
    </row>
    <row r="260" spans="1:27" ht="19.5" thickBot="1" x14ac:dyDescent="0.35">
      <c r="A260" s="93">
        <v>160</v>
      </c>
      <c r="B260" s="94" t="s">
        <v>275</v>
      </c>
      <c r="C260" s="93">
        <v>44</v>
      </c>
      <c r="D260" s="94" t="s">
        <v>318</v>
      </c>
      <c r="E260" s="93">
        <v>457449</v>
      </c>
      <c r="F260" s="94" t="s">
        <v>330</v>
      </c>
      <c r="G260" s="95">
        <v>2.4875433198240544</v>
      </c>
      <c r="H260" s="96">
        <v>16.080121974651369</v>
      </c>
      <c r="I260" s="97">
        <v>10.964633171465403</v>
      </c>
      <c r="J260" s="98">
        <v>0.75996179435661915</v>
      </c>
      <c r="K260" s="99">
        <v>88</v>
      </c>
      <c r="M260" s="100">
        <f t="shared" si="24"/>
        <v>0.68187500000000001</v>
      </c>
      <c r="N260" s="89">
        <f t="shared" si="25"/>
        <v>10.964633171465403</v>
      </c>
      <c r="O260" s="100"/>
      <c r="V260" s="109">
        <f t="shared" si="26"/>
        <v>137.65232520955192</v>
      </c>
      <c r="W260" s="109">
        <f t="shared" si="27"/>
        <v>42.220450480177384</v>
      </c>
      <c r="X260" s="109">
        <f t="shared" si="28"/>
        <v>20.637665537464336</v>
      </c>
      <c r="Y260" s="109">
        <f t="shared" si="29"/>
        <v>12.819069043675315</v>
      </c>
      <c r="Z260" s="109">
        <f t="shared" si="30"/>
        <v>-2.5311041564878494</v>
      </c>
      <c r="AA260" s="109">
        <f t="shared" si="31"/>
        <v>-10.693104205964056</v>
      </c>
    </row>
    <row r="261" spans="1:27" ht="19.5" thickBot="1" x14ac:dyDescent="0.35">
      <c r="A261" s="93">
        <v>160</v>
      </c>
      <c r="B261" s="94" t="s">
        <v>275</v>
      </c>
      <c r="C261" s="93">
        <v>44</v>
      </c>
      <c r="D261" s="94" t="s">
        <v>318</v>
      </c>
      <c r="E261" s="93">
        <v>557508</v>
      </c>
      <c r="F261" s="94" t="s">
        <v>331</v>
      </c>
      <c r="G261" s="95">
        <v>2.6455275505029943</v>
      </c>
      <c r="H261" s="96">
        <v>33.263686852653855</v>
      </c>
      <c r="I261" s="97">
        <v>21.885993963280203</v>
      </c>
      <c r="J261" s="98">
        <v>0.52087090944917325</v>
      </c>
      <c r="K261" s="99">
        <v>9</v>
      </c>
      <c r="M261" s="100">
        <f t="shared" si="24"/>
        <v>0.65795454545454535</v>
      </c>
      <c r="N261" s="89">
        <f t="shared" si="25"/>
        <v>21.885993963280203</v>
      </c>
      <c r="O261" s="100"/>
      <c r="V261" s="109">
        <f t="shared" si="26"/>
        <v>103.98540977672528</v>
      </c>
      <c r="W261" s="109">
        <f t="shared" si="27"/>
        <v>-1.1972062041852309</v>
      </c>
      <c r="X261" s="109">
        <f t="shared" si="28"/>
        <v>-24.985209812681926</v>
      </c>
      <c r="Y261" s="109">
        <f t="shared" si="29"/>
        <v>-33.60267053896451</v>
      </c>
      <c r="Z261" s="109">
        <f t="shared" si="30"/>
        <v>-50.521245989062542</v>
      </c>
      <c r="AA261" s="109">
        <f t="shared" si="31"/>
        <v>-59.517197491375192</v>
      </c>
    </row>
    <row r="262" spans="1:27" ht="19.5" thickBot="1" x14ac:dyDescent="0.35">
      <c r="A262" s="93">
        <v>160</v>
      </c>
      <c r="B262" s="94" t="s">
        <v>275</v>
      </c>
      <c r="C262" s="93">
        <v>44</v>
      </c>
      <c r="D262" s="94" t="s">
        <v>318</v>
      </c>
      <c r="E262" s="93">
        <v>557622</v>
      </c>
      <c r="F262" s="94" t="s">
        <v>332</v>
      </c>
      <c r="G262" s="95">
        <v>2.5458872462458033</v>
      </c>
      <c r="H262" s="96">
        <v>9.0341785693439807</v>
      </c>
      <c r="I262" s="97">
        <v>5.8722160700735877</v>
      </c>
      <c r="J262" s="98">
        <v>0.87144520144285809</v>
      </c>
      <c r="K262" s="99">
        <v>206</v>
      </c>
      <c r="M262" s="100">
        <f t="shared" ref="M262:M297" si="32">IF(ISERROR(I262/H262),$O$3,(I262/H262))</f>
        <v>0.65</v>
      </c>
      <c r="N262" s="89">
        <f t="shared" ref="N262:N297" si="33">I262</f>
        <v>5.8722160700735877</v>
      </c>
      <c r="O262" s="100"/>
      <c r="V262" s="109">
        <f t="shared" ref="V262:V297" si="34">(((($O$5-N262))/M262)*G262)+((((($O$5-N262)/$T$2))*$T$3/M262)*G262)</f>
        <v>169.46959802817204</v>
      </c>
      <c r="W262" s="109">
        <f t="shared" ref="W262:W297" si="35">(((($P$5-N262))/M262)*G262)+((((($P$5-N262)/$T$2))*$T$3/M262)*G262)</f>
        <v>67.00982732114187</v>
      </c>
      <c r="X262" s="109">
        <f t="shared" ref="X262:X297" si="36">(((($Q$5-N262))/M262)*G262)+((((($Q$5-N262)/$T$2))*$T$3/M262)*G262)</f>
        <v>43.837619893377166</v>
      </c>
      <c r="Y262" s="109">
        <f t="shared" ref="Y262:Y297" si="37">(((($R$5-N262))/M262)*G262)+((((($R$5-N262)/$T$2))*$T$3/M262)*G262)</f>
        <v>35.443237971444411</v>
      </c>
      <c r="Z262" s="109">
        <f t="shared" ref="Z262:Z297" si="38">(((($S$5-N262))/M262)*G262)+((((($S$5-N262)/$T$2))*$T$3/M262)*G262)</f>
        <v>18.962630932528015</v>
      </c>
      <c r="AA262" s="109">
        <f t="shared" ref="AA262:AA297" si="39">(((($T$5-N262))/M262)*G262)+((((($T$5-N262)/$T$2))*$T$3/M262)*G262)</f>
        <v>10.199556163729721</v>
      </c>
    </row>
    <row r="263" spans="1:27" ht="19.5" thickBot="1" x14ac:dyDescent="0.35">
      <c r="A263" s="93">
        <v>160</v>
      </c>
      <c r="B263" s="94" t="s">
        <v>275</v>
      </c>
      <c r="C263" s="93">
        <v>44</v>
      </c>
      <c r="D263" s="94" t="s">
        <v>318</v>
      </c>
      <c r="E263" s="93">
        <v>557628</v>
      </c>
      <c r="F263" s="94" t="s">
        <v>333</v>
      </c>
      <c r="G263" s="95">
        <v>2.3152426595163873</v>
      </c>
      <c r="H263" s="96">
        <v>12.957605059966571</v>
      </c>
      <c r="I263" s="97">
        <v>8.4224432889782701</v>
      </c>
      <c r="J263" s="98">
        <v>0.81561552104808976</v>
      </c>
      <c r="K263" s="99">
        <v>144</v>
      </c>
      <c r="M263" s="100">
        <f t="shared" si="32"/>
        <v>0.64999999999999991</v>
      </c>
      <c r="N263" s="89">
        <f t="shared" si="33"/>
        <v>8.4224432889782701</v>
      </c>
      <c r="O263" s="100"/>
      <c r="V263" s="109">
        <f t="shared" si="34"/>
        <v>144.24293436316304</v>
      </c>
      <c r="W263" s="109">
        <f t="shared" si="35"/>
        <v>51.065503832808581</v>
      </c>
      <c r="X263" s="109">
        <f t="shared" si="36"/>
        <v>29.992581914905404</v>
      </c>
      <c r="Y263" s="109">
        <f t="shared" si="37"/>
        <v>22.358688797843357</v>
      </c>
      <c r="Z263" s="109">
        <f t="shared" si="38"/>
        <v>7.3711419111964753</v>
      </c>
      <c r="AA263" s="109">
        <f t="shared" si="39"/>
        <v>-0.59804233416686547</v>
      </c>
    </row>
    <row r="264" spans="1:27" ht="19.5" thickBot="1" x14ac:dyDescent="0.35">
      <c r="A264" s="93">
        <v>160</v>
      </c>
      <c r="B264" s="94" t="s">
        <v>275</v>
      </c>
      <c r="C264" s="93">
        <v>44</v>
      </c>
      <c r="D264" s="94" t="s">
        <v>318</v>
      </c>
      <c r="E264" s="93">
        <v>457632</v>
      </c>
      <c r="F264" s="94" t="s">
        <v>334</v>
      </c>
      <c r="G264" s="95">
        <v>8.7242769703991669</v>
      </c>
      <c r="H264" s="96">
        <v>11.576890594221803</v>
      </c>
      <c r="I264" s="97">
        <v>8.5135994939190542</v>
      </c>
      <c r="J264" s="98">
        <v>0.81361992561638952</v>
      </c>
      <c r="K264" s="99">
        <v>138</v>
      </c>
      <c r="M264" s="100">
        <f t="shared" si="32"/>
        <v>0.73539603960396049</v>
      </c>
      <c r="N264" s="89">
        <f t="shared" si="33"/>
        <v>8.5135994939190542</v>
      </c>
      <c r="O264" s="100"/>
      <c r="V264" s="109">
        <f t="shared" si="34"/>
        <v>479.24284941043157</v>
      </c>
      <c r="W264" s="109">
        <f t="shared" si="35"/>
        <v>168.90429783174281</v>
      </c>
      <c r="X264" s="109">
        <f t="shared" si="36"/>
        <v>98.718416676730484</v>
      </c>
      <c r="Y264" s="109">
        <f t="shared" si="37"/>
        <v>73.292824670479803</v>
      </c>
      <c r="Z264" s="109">
        <f t="shared" si="38"/>
        <v>23.375011246718874</v>
      </c>
      <c r="AA264" s="109">
        <f t="shared" si="39"/>
        <v>-3.1673078738334688</v>
      </c>
    </row>
    <row r="265" spans="1:27" ht="19.5" thickBot="1" x14ac:dyDescent="0.35">
      <c r="A265" s="93">
        <v>160</v>
      </c>
      <c r="B265" s="94" t="s">
        <v>275</v>
      </c>
      <c r="C265" s="93">
        <v>44</v>
      </c>
      <c r="D265" s="94" t="s">
        <v>318</v>
      </c>
      <c r="E265" s="93">
        <v>557633</v>
      </c>
      <c r="F265" s="94" t="s">
        <v>335</v>
      </c>
      <c r="G265" s="95">
        <v>1.953744093309282</v>
      </c>
      <c r="H265" s="96">
        <v>16.378808314551527</v>
      </c>
      <c r="I265" s="97">
        <v>10.825368620398898</v>
      </c>
      <c r="J265" s="98">
        <v>0.76301057970355901</v>
      </c>
      <c r="K265" s="99">
        <v>91</v>
      </c>
      <c r="M265" s="100">
        <f t="shared" si="32"/>
        <v>0.66093749999999984</v>
      </c>
      <c r="N265" s="89">
        <f t="shared" si="33"/>
        <v>10.825368620398898</v>
      </c>
      <c r="O265" s="100"/>
      <c r="V265" s="109">
        <f t="shared" si="34"/>
        <v>111.9860050768274</v>
      </c>
      <c r="W265" s="109">
        <f t="shared" si="35"/>
        <v>34.658347352464489</v>
      </c>
      <c r="X265" s="109">
        <f t="shared" si="36"/>
        <v>17.169995462475509</v>
      </c>
      <c r="Y265" s="109">
        <f t="shared" si="37"/>
        <v>10.834651477343421</v>
      </c>
      <c r="Z265" s="109">
        <f t="shared" si="38"/>
        <v>-1.6034667362825532</v>
      </c>
      <c r="AA265" s="109">
        <f t="shared" si="39"/>
        <v>-8.2170677785122948</v>
      </c>
    </row>
    <row r="266" spans="1:27" ht="19.5" thickBot="1" x14ac:dyDescent="0.35">
      <c r="A266" s="93">
        <v>160</v>
      </c>
      <c r="B266" s="94" t="s">
        <v>275</v>
      </c>
      <c r="C266" s="93">
        <v>44</v>
      </c>
      <c r="D266" s="94" t="s">
        <v>318</v>
      </c>
      <c r="E266" s="93">
        <v>457634</v>
      </c>
      <c r="F266" s="94" t="s">
        <v>336</v>
      </c>
      <c r="G266" s="95">
        <v>1.6595588506878931</v>
      </c>
      <c r="H266" s="96">
        <v>-3.6154186382200177</v>
      </c>
      <c r="I266" s="97">
        <v>-2.7718209559686797</v>
      </c>
      <c r="J266" s="98">
        <v>1.0606808197073976</v>
      </c>
      <c r="K266" s="99">
        <v>292</v>
      </c>
      <c r="M266" s="100">
        <f t="shared" si="32"/>
        <v>0.7666666666666665</v>
      </c>
      <c r="N266" s="89">
        <f t="shared" si="33"/>
        <v>-2.7718209559686797</v>
      </c>
      <c r="O266" s="100"/>
      <c r="V266" s="109">
        <f t="shared" si="34"/>
        <v>113.99786028177323</v>
      </c>
      <c r="W266" s="109">
        <f t="shared" si="35"/>
        <v>57.372151989560528</v>
      </c>
      <c r="X266" s="109">
        <f t="shared" si="36"/>
        <v>44.565733926776225</v>
      </c>
      <c r="Y266" s="109">
        <f t="shared" si="37"/>
        <v>39.926470938730397</v>
      </c>
      <c r="Z266" s="109">
        <f t="shared" si="38"/>
        <v>30.818251778913019</v>
      </c>
      <c r="AA266" s="109">
        <f t="shared" si="39"/>
        <v>25.975225953492405</v>
      </c>
    </row>
    <row r="267" spans="1:27" ht="19.5" thickBot="1" x14ac:dyDescent="0.35">
      <c r="A267" s="93">
        <v>160</v>
      </c>
      <c r="B267" s="94" t="s">
        <v>275</v>
      </c>
      <c r="C267" s="93">
        <v>44</v>
      </c>
      <c r="D267" s="94" t="s">
        <v>318</v>
      </c>
      <c r="E267" s="93">
        <v>557660</v>
      </c>
      <c r="F267" s="94" t="s">
        <v>545</v>
      </c>
      <c r="G267" s="95">
        <v>1.9110045249520344</v>
      </c>
      <c r="H267" s="96">
        <v>24.071109931649474</v>
      </c>
      <c r="I267" s="97">
        <v>16.745119952451809</v>
      </c>
      <c r="J267" s="98">
        <v>0.63341513721315734</v>
      </c>
      <c r="K267" s="99">
        <v>28</v>
      </c>
      <c r="M267" s="100">
        <f t="shared" si="32"/>
        <v>0.69565217391304357</v>
      </c>
      <c r="N267" s="89">
        <f t="shared" si="33"/>
        <v>16.745119952451809</v>
      </c>
      <c r="O267" s="100"/>
      <c r="V267" s="109">
        <f t="shared" si="34"/>
        <v>86.394066083065198</v>
      </c>
      <c r="W267" s="109">
        <f t="shared" si="35"/>
        <v>14.532423551948888</v>
      </c>
      <c r="X267" s="109">
        <f t="shared" si="36"/>
        <v>-1.7197393734620872</v>
      </c>
      <c r="Y267" s="109">
        <f t="shared" si="37"/>
        <v>-7.6072605808680986</v>
      </c>
      <c r="Z267" s="109">
        <f t="shared" si="38"/>
        <v>-19.166172762243381</v>
      </c>
      <c r="AA267" s="109">
        <f t="shared" si="39"/>
        <v>-25.312282031894711</v>
      </c>
    </row>
    <row r="268" spans="1:27" ht="19.5" thickBot="1" x14ac:dyDescent="0.35">
      <c r="A268" s="93">
        <v>160</v>
      </c>
      <c r="B268" s="94" t="s">
        <v>275</v>
      </c>
      <c r="C268" s="93">
        <v>44</v>
      </c>
      <c r="D268" s="94" t="s">
        <v>318</v>
      </c>
      <c r="E268" s="93">
        <v>457158</v>
      </c>
      <c r="F268" s="94" t="s">
        <v>338</v>
      </c>
      <c r="G268" s="95">
        <v>4.3293466173291888</v>
      </c>
      <c r="H268" s="96">
        <v>7.6223973076930447</v>
      </c>
      <c r="I268" s="97">
        <v>6.1672123671334633</v>
      </c>
      <c r="J268" s="98">
        <v>0.86498713023241647</v>
      </c>
      <c r="K268" s="99">
        <v>198</v>
      </c>
      <c r="M268" s="100">
        <f t="shared" si="32"/>
        <v>0.80909090909090908</v>
      </c>
      <c r="N268" s="89">
        <f t="shared" si="33"/>
        <v>6.1672123671334633</v>
      </c>
      <c r="O268" s="100"/>
      <c r="V268" s="109">
        <f t="shared" si="34"/>
        <v>229.80559063359237</v>
      </c>
      <c r="W268" s="109">
        <f t="shared" si="35"/>
        <v>89.82990380616917</v>
      </c>
      <c r="X268" s="109">
        <f t="shared" si="36"/>
        <v>58.17313132242662</v>
      </c>
      <c r="Y268" s="109">
        <f t="shared" si="37"/>
        <v>46.705124250909506</v>
      </c>
      <c r="Z268" s="109">
        <f t="shared" si="38"/>
        <v>24.190099342241577</v>
      </c>
      <c r="AA268" s="109">
        <f t="shared" si="39"/>
        <v>12.218401562534943</v>
      </c>
    </row>
    <row r="269" spans="1:27" ht="19.5" thickBot="1" x14ac:dyDescent="0.35">
      <c r="A269" s="93">
        <v>80</v>
      </c>
      <c r="B269" s="94" t="s">
        <v>339</v>
      </c>
      <c r="C269" s="93">
        <v>57</v>
      </c>
      <c r="D269" s="94" t="s">
        <v>340</v>
      </c>
      <c r="E269" s="93">
        <v>588201</v>
      </c>
      <c r="F269" s="94" t="s">
        <v>341</v>
      </c>
      <c r="G269" s="95">
        <v>3.4371100664698147</v>
      </c>
      <c r="H269" s="96">
        <v>8.7282628195879646</v>
      </c>
      <c r="I269" s="97">
        <v>6.0443220025646651</v>
      </c>
      <c r="J269" s="98">
        <v>0.86767745120719597</v>
      </c>
      <c r="K269" s="99">
        <v>204</v>
      </c>
      <c r="M269" s="100">
        <f t="shared" si="32"/>
        <v>0.6925</v>
      </c>
      <c r="N269" s="89">
        <f t="shared" si="33"/>
        <v>6.0443220025646651</v>
      </c>
      <c r="O269" s="100"/>
      <c r="V269" s="109">
        <f t="shared" si="34"/>
        <v>213.82470477479271</v>
      </c>
      <c r="W269" s="109">
        <f t="shared" si="35"/>
        <v>83.986879436957864</v>
      </c>
      <c r="X269" s="109">
        <f t="shared" si="36"/>
        <v>54.622876375688485</v>
      </c>
      <c r="Y269" s="109">
        <f t="shared" si="37"/>
        <v>43.985449742015575</v>
      </c>
      <c r="Z269" s="109">
        <f t="shared" si="38"/>
        <v>23.101095195695098</v>
      </c>
      <c r="AA269" s="109">
        <f t="shared" si="39"/>
        <v>11.996458093715397</v>
      </c>
    </row>
    <row r="270" spans="1:27" ht="19.5" thickBot="1" x14ac:dyDescent="0.35">
      <c r="A270" s="93">
        <v>80</v>
      </c>
      <c r="B270" s="94" t="s">
        <v>339</v>
      </c>
      <c r="C270" s="93">
        <v>57</v>
      </c>
      <c r="D270" s="94" t="s">
        <v>340</v>
      </c>
      <c r="E270" s="93">
        <v>588206</v>
      </c>
      <c r="F270" s="94" t="s">
        <v>342</v>
      </c>
      <c r="G270" s="95">
        <v>2.6865209235209235</v>
      </c>
      <c r="H270" s="96">
        <v>17.12251693156848</v>
      </c>
      <c r="I270" s="97">
        <v>11.129636005519512</v>
      </c>
      <c r="J270" s="98">
        <v>0.75634954544750865</v>
      </c>
      <c r="K270" s="99">
        <v>84</v>
      </c>
      <c r="M270" s="100">
        <f t="shared" si="32"/>
        <v>0.65</v>
      </c>
      <c r="N270" s="89">
        <f t="shared" si="33"/>
        <v>11.129636005519512</v>
      </c>
      <c r="O270" s="100"/>
      <c r="V270" s="109">
        <f t="shared" si="34"/>
        <v>155.21201198591717</v>
      </c>
      <c r="W270" s="109">
        <f t="shared" si="35"/>
        <v>47.092409191451338</v>
      </c>
      <c r="X270" s="109">
        <f t="shared" si="36"/>
        <v>22.640179348729387</v>
      </c>
      <c r="Y270" s="109">
        <f t="shared" si="37"/>
        <v>13.782095509174775</v>
      </c>
      <c r="Z270" s="109">
        <f t="shared" si="38"/>
        <v>-3.6088929203655749</v>
      </c>
      <c r="AA270" s="109">
        <f t="shared" si="39"/>
        <v>-12.856036035391776</v>
      </c>
    </row>
    <row r="271" spans="1:27" ht="19.5" thickBot="1" x14ac:dyDescent="0.35">
      <c r="A271" s="93">
        <v>80</v>
      </c>
      <c r="B271" s="94" t="s">
        <v>339</v>
      </c>
      <c r="C271" s="93">
        <v>57</v>
      </c>
      <c r="D271" s="94" t="s">
        <v>340</v>
      </c>
      <c r="E271" s="93">
        <v>588216</v>
      </c>
      <c r="F271" s="94" t="s">
        <v>546</v>
      </c>
      <c r="G271" s="95">
        <v>1</v>
      </c>
      <c r="H271" s="96">
        <v>9</v>
      </c>
      <c r="I271" s="97">
        <v>5.85</v>
      </c>
      <c r="J271" s="98">
        <v>0.87193155657335075</v>
      </c>
      <c r="K271" s="99">
        <v>207</v>
      </c>
      <c r="M271" s="100">
        <f t="shared" si="32"/>
        <v>0.64999999999999991</v>
      </c>
      <c r="N271" s="89">
        <f t="shared" si="33"/>
        <v>5.85</v>
      </c>
      <c r="O271" s="100"/>
      <c r="V271" s="109">
        <f t="shared" si="34"/>
        <v>66.603177169350019</v>
      </c>
      <c r="W271" s="109">
        <f t="shared" si="35"/>
        <v>26.357965658856539</v>
      </c>
      <c r="X271" s="109">
        <f t="shared" si="36"/>
        <v>17.256145669799785</v>
      </c>
      <c r="Y271" s="109">
        <f t="shared" si="37"/>
        <v>13.958913267103545</v>
      </c>
      <c r="Z271" s="109">
        <f t="shared" si="38"/>
        <v>7.485489487940149</v>
      </c>
      <c r="AA271" s="109">
        <f t="shared" si="39"/>
        <v>4.0434380845559534</v>
      </c>
    </row>
    <row r="272" spans="1:27" ht="19.5" thickBot="1" x14ac:dyDescent="0.35">
      <c r="A272" s="93">
        <v>80</v>
      </c>
      <c r="B272" s="94" t="s">
        <v>339</v>
      </c>
      <c r="C272" s="93">
        <v>57</v>
      </c>
      <c r="D272" s="94" t="s">
        <v>340</v>
      </c>
      <c r="E272" s="93">
        <v>488256</v>
      </c>
      <c r="F272" s="94" t="s">
        <v>344</v>
      </c>
      <c r="G272" s="95">
        <v>2.6251377057828655</v>
      </c>
      <c r="H272" s="96">
        <v>11.427971924639829</v>
      </c>
      <c r="I272" s="97">
        <v>7.428181751015889</v>
      </c>
      <c r="J272" s="98">
        <v>0.83738193600976973</v>
      </c>
      <c r="K272" s="99">
        <v>169</v>
      </c>
      <c r="M272" s="100">
        <f t="shared" si="32"/>
        <v>0.65</v>
      </c>
      <c r="N272" s="89">
        <f t="shared" si="33"/>
        <v>7.428181751015889</v>
      </c>
      <c r="O272" s="100"/>
      <c r="V272" s="109">
        <f t="shared" si="34"/>
        <v>167.91451100789916</v>
      </c>
      <c r="W272" s="109">
        <f t="shared" si="35"/>
        <v>62.265288794496144</v>
      </c>
      <c r="X272" s="109">
        <f t="shared" si="36"/>
        <v>38.371757949975077</v>
      </c>
      <c r="Y272" s="109">
        <f t="shared" si="37"/>
        <v>29.716068844928142</v>
      </c>
      <c r="Z272" s="109">
        <f t="shared" si="38"/>
        <v>12.722439996734902</v>
      </c>
      <c r="AA272" s="109">
        <f t="shared" si="39"/>
        <v>3.6865810724682211</v>
      </c>
    </row>
    <row r="273" spans="1:27" ht="19.5" thickBot="1" x14ac:dyDescent="0.35">
      <c r="A273" s="93">
        <v>80</v>
      </c>
      <c r="B273" s="94" t="s">
        <v>339</v>
      </c>
      <c r="C273" s="93">
        <v>57</v>
      </c>
      <c r="D273" s="94" t="s">
        <v>340</v>
      </c>
      <c r="E273" s="93">
        <v>488281</v>
      </c>
      <c r="F273" s="94" t="s">
        <v>345</v>
      </c>
      <c r="G273" s="95">
        <v>4.5014537386150302</v>
      </c>
      <c r="H273" s="96">
        <v>0.22215045584533136</v>
      </c>
      <c r="I273" s="97">
        <v>0.22215045584533136</v>
      </c>
      <c r="J273" s="98">
        <v>0.9951366729766441</v>
      </c>
      <c r="K273" s="99">
        <v>284</v>
      </c>
      <c r="M273" s="100">
        <f t="shared" si="32"/>
        <v>1</v>
      </c>
      <c r="N273" s="89">
        <f t="shared" si="33"/>
        <v>0.22215045584533136</v>
      </c>
      <c r="O273" s="100"/>
      <c r="V273" s="109">
        <f t="shared" si="34"/>
        <v>222.41364636165068</v>
      </c>
      <c r="W273" s="109">
        <f t="shared" si="35"/>
        <v>104.65837378172938</v>
      </c>
      <c r="X273" s="109">
        <f t="shared" si="36"/>
        <v>78.026949730068026</v>
      </c>
      <c r="Y273" s="109">
        <f t="shared" si="37"/>
        <v>68.379429298038275</v>
      </c>
      <c r="Z273" s="109">
        <f t="shared" si="38"/>
        <v>49.438547811007865</v>
      </c>
      <c r="AA273" s="109">
        <f t="shared" si="39"/>
        <v>39.367294958133073</v>
      </c>
    </row>
    <row r="274" spans="1:27" ht="19.5" thickBot="1" x14ac:dyDescent="0.35">
      <c r="A274" s="93">
        <v>80</v>
      </c>
      <c r="B274" s="94" t="s">
        <v>339</v>
      </c>
      <c r="C274" s="93">
        <v>57</v>
      </c>
      <c r="D274" s="94" t="s">
        <v>340</v>
      </c>
      <c r="E274" s="93">
        <v>488286</v>
      </c>
      <c r="F274" s="94" t="s">
        <v>346</v>
      </c>
      <c r="G274" s="95">
        <v>8.6759634028119379</v>
      </c>
      <c r="H274" s="96">
        <v>17.289146234916572</v>
      </c>
      <c r="I274" s="97">
        <v>11.22641895520583</v>
      </c>
      <c r="J274" s="98">
        <v>0.75423076908570252</v>
      </c>
      <c r="K274" s="99">
        <v>82</v>
      </c>
      <c r="M274" s="100">
        <f t="shared" si="32"/>
        <v>0.64933333333333343</v>
      </c>
      <c r="N274" s="89">
        <f t="shared" si="33"/>
        <v>11.22641895520583</v>
      </c>
      <c r="O274" s="100"/>
      <c r="V274" s="109">
        <f t="shared" si="34"/>
        <v>500.35721536674197</v>
      </c>
      <c r="W274" s="109">
        <f t="shared" si="35"/>
        <v>150.83274652856898</v>
      </c>
      <c r="X274" s="109">
        <f t="shared" si="36"/>
        <v>71.784614397216259</v>
      </c>
      <c r="Y274" s="109">
        <f t="shared" si="37"/>
        <v>43.148576445522941</v>
      </c>
      <c r="Z274" s="109">
        <f t="shared" si="38"/>
        <v>-13.07227376386237</v>
      </c>
      <c r="AA274" s="109">
        <f t="shared" si="39"/>
        <v>-42.966046049488426</v>
      </c>
    </row>
    <row r="275" spans="1:27" ht="19.5" thickBot="1" x14ac:dyDescent="0.35">
      <c r="A275" s="93">
        <v>80</v>
      </c>
      <c r="B275" s="94" t="s">
        <v>339</v>
      </c>
      <c r="C275" s="93">
        <v>57</v>
      </c>
      <c r="D275" s="94" t="s">
        <v>340</v>
      </c>
      <c r="E275" s="93">
        <v>488291</v>
      </c>
      <c r="F275" s="94" t="s">
        <v>347</v>
      </c>
      <c r="G275" s="95">
        <v>1.8989247311827957</v>
      </c>
      <c r="H275" s="96">
        <v>11.58550396375991</v>
      </c>
      <c r="I275" s="97">
        <v>7.5305775764439415</v>
      </c>
      <c r="J275" s="98">
        <v>0.835140282338666</v>
      </c>
      <c r="K275" s="99">
        <v>167</v>
      </c>
      <c r="M275" s="100">
        <f t="shared" si="32"/>
        <v>0.65</v>
      </c>
      <c r="N275" s="89">
        <f t="shared" si="33"/>
        <v>7.5305775764439415</v>
      </c>
      <c r="O275" s="100"/>
      <c r="V275" s="109">
        <f t="shared" si="34"/>
        <v>121.13781441162502</v>
      </c>
      <c r="W275" s="109">
        <f t="shared" si="35"/>
        <v>44.715186962666415</v>
      </c>
      <c r="X275" s="109">
        <f t="shared" si="36"/>
        <v>27.431515886672624</v>
      </c>
      <c r="Y275" s="109">
        <f t="shared" si="37"/>
        <v>21.170319732735468</v>
      </c>
      <c r="Z275" s="109">
        <f t="shared" si="38"/>
        <v>8.8777752230553002</v>
      </c>
      <c r="AA275" s="109">
        <f t="shared" si="39"/>
        <v>2.341578687166602</v>
      </c>
    </row>
    <row r="276" spans="1:27" ht="19.5" thickBot="1" x14ac:dyDescent="0.35">
      <c r="A276" s="93">
        <v>80</v>
      </c>
      <c r="B276" s="94" t="s">
        <v>339</v>
      </c>
      <c r="C276" s="93">
        <v>57</v>
      </c>
      <c r="D276" s="94" t="s">
        <v>340</v>
      </c>
      <c r="E276" s="93">
        <v>488288</v>
      </c>
      <c r="F276" s="94" t="s">
        <v>348</v>
      </c>
      <c r="G276" s="95">
        <v>1.8613756613756598</v>
      </c>
      <c r="H276" s="96">
        <v>30.622512791358751</v>
      </c>
      <c r="I276" s="97">
        <v>20.710488914155786</v>
      </c>
      <c r="J276" s="98">
        <v>0.54660511489900754</v>
      </c>
      <c r="K276" s="99">
        <v>13</v>
      </c>
      <c r="M276" s="100">
        <f t="shared" si="32"/>
        <v>0.6763157894736842</v>
      </c>
      <c r="N276" s="89">
        <f t="shared" si="33"/>
        <v>20.710488914155786</v>
      </c>
      <c r="O276" s="100"/>
      <c r="V276" s="109">
        <f t="shared" si="34"/>
        <v>74.693722397015463</v>
      </c>
      <c r="W276" s="109">
        <f t="shared" si="35"/>
        <v>2.6971078967843765</v>
      </c>
      <c r="X276" s="109">
        <f t="shared" si="36"/>
        <v>-13.585580164918426</v>
      </c>
      <c r="Y276" s="109">
        <f t="shared" si="37"/>
        <v>-19.484159431987138</v>
      </c>
      <c r="Z276" s="109">
        <f t="shared" si="38"/>
        <v>-31.06478179257617</v>
      </c>
      <c r="AA276" s="109">
        <f t="shared" si="39"/>
        <v>-37.222434807142044</v>
      </c>
    </row>
    <row r="277" spans="1:27" ht="19.5" thickBot="1" x14ac:dyDescent="0.35">
      <c r="A277" s="93">
        <v>80</v>
      </c>
      <c r="B277" s="94" t="s">
        <v>339</v>
      </c>
      <c r="C277" s="93">
        <v>57</v>
      </c>
      <c r="D277" s="94" t="s">
        <v>340</v>
      </c>
      <c r="E277" s="93">
        <v>588336</v>
      </c>
      <c r="F277" s="94" t="s">
        <v>349</v>
      </c>
      <c r="G277" s="95">
        <v>4.0649831649831629</v>
      </c>
      <c r="H277" s="96">
        <v>4.6740660979044168</v>
      </c>
      <c r="I277" s="97">
        <v>3.1242441812308472</v>
      </c>
      <c r="J277" s="98">
        <v>0.93160391638034168</v>
      </c>
      <c r="K277" s="99">
        <v>255</v>
      </c>
      <c r="M277" s="100">
        <f t="shared" si="32"/>
        <v>0.66842105263157903</v>
      </c>
      <c r="N277" s="89">
        <f t="shared" si="33"/>
        <v>3.1242441812308472</v>
      </c>
      <c r="O277" s="100"/>
      <c r="V277" s="109">
        <f t="shared" si="34"/>
        <v>281.29748197496815</v>
      </c>
      <c r="W277" s="109">
        <f t="shared" si="35"/>
        <v>122.20992885074917</v>
      </c>
      <c r="X277" s="109">
        <f t="shared" si="36"/>
        <v>86.230834278004821</v>
      </c>
      <c r="Y277" s="109">
        <f t="shared" si="37"/>
        <v>73.197019437944562</v>
      </c>
      <c r="Z277" s="109">
        <f t="shared" si="38"/>
        <v>47.607859617161417</v>
      </c>
      <c r="AA277" s="109">
        <f t="shared" si="39"/>
        <v>34.001581629296979</v>
      </c>
    </row>
    <row r="278" spans="1:27" ht="19.5" thickBot="1" x14ac:dyDescent="0.35">
      <c r="A278" s="93">
        <v>80</v>
      </c>
      <c r="B278" s="94" t="s">
        <v>339</v>
      </c>
      <c r="C278" s="93">
        <v>57</v>
      </c>
      <c r="D278" s="94" t="s">
        <v>340</v>
      </c>
      <c r="E278" s="93">
        <v>588396</v>
      </c>
      <c r="F278" s="94" t="s">
        <v>350</v>
      </c>
      <c r="G278" s="95">
        <v>2.7843147969375193</v>
      </c>
      <c r="H278" s="96">
        <v>6.4647862446438467</v>
      </c>
      <c r="I278" s="97">
        <v>4.4535194129768723</v>
      </c>
      <c r="J278" s="98">
        <v>0.90250336769396367</v>
      </c>
      <c r="K278" s="99">
        <v>233</v>
      </c>
      <c r="M278" s="100">
        <f t="shared" si="32"/>
        <v>0.68888888888888888</v>
      </c>
      <c r="N278" s="89">
        <f t="shared" si="33"/>
        <v>4.4535194129768723</v>
      </c>
      <c r="O278" s="100"/>
      <c r="V278" s="109">
        <f t="shared" si="34"/>
        <v>181.11061036334314</v>
      </c>
      <c r="W278" s="109">
        <f t="shared" si="35"/>
        <v>75.380977008488145</v>
      </c>
      <c r="X278" s="109">
        <f t="shared" si="36"/>
        <v>51.469260454235638</v>
      </c>
      <c r="Y278" s="109">
        <f t="shared" si="37"/>
        <v>42.80698337980845</v>
      </c>
      <c r="Z278" s="109">
        <f t="shared" si="38"/>
        <v>25.800420436460829</v>
      </c>
      <c r="AA278" s="109">
        <f t="shared" si="39"/>
        <v>16.757684190100559</v>
      </c>
    </row>
    <row r="279" spans="1:27" ht="19.5" thickBot="1" x14ac:dyDescent="0.35">
      <c r="A279" s="93">
        <v>80</v>
      </c>
      <c r="B279" s="94" t="s">
        <v>339</v>
      </c>
      <c r="C279" s="93">
        <v>57</v>
      </c>
      <c r="D279" s="94" t="s">
        <v>340</v>
      </c>
      <c r="E279" s="93">
        <v>488451</v>
      </c>
      <c r="F279" s="94" t="s">
        <v>351</v>
      </c>
      <c r="G279" s="95">
        <v>4.6097894054415791</v>
      </c>
      <c r="H279" s="96">
        <v>3.2539447425284553</v>
      </c>
      <c r="I279" s="97">
        <v>2.2669148372948236</v>
      </c>
      <c r="J279" s="98">
        <v>0.95037260605245755</v>
      </c>
      <c r="K279" s="99">
        <v>266</v>
      </c>
      <c r="M279" s="100">
        <f t="shared" si="32"/>
        <v>0.69666666666666655</v>
      </c>
      <c r="N279" s="89">
        <f t="shared" si="33"/>
        <v>2.2669148372948236</v>
      </c>
      <c r="O279" s="100"/>
      <c r="V279" s="109">
        <f t="shared" si="34"/>
        <v>312.23089307979433</v>
      </c>
      <c r="W279" s="109">
        <f t="shared" si="35"/>
        <v>139.13625107040892</v>
      </c>
      <c r="X279" s="109">
        <f t="shared" si="36"/>
        <v>99.989326169073564</v>
      </c>
      <c r="Y279" s="109">
        <f t="shared" si="37"/>
        <v>85.807930645344271</v>
      </c>
      <c r="Z279" s="109">
        <f t="shared" si="38"/>
        <v>57.965737013508878</v>
      </c>
      <c r="AA279" s="109">
        <f t="shared" si="39"/>
        <v>43.16147501351066</v>
      </c>
    </row>
    <row r="280" spans="1:27" ht="19.5" thickBot="1" x14ac:dyDescent="0.35">
      <c r="A280" s="93">
        <v>80</v>
      </c>
      <c r="B280" s="94" t="s">
        <v>339</v>
      </c>
      <c r="C280" s="93">
        <v>57</v>
      </c>
      <c r="D280" s="94" t="s">
        <v>340</v>
      </c>
      <c r="E280" s="93">
        <v>588501</v>
      </c>
      <c r="F280" s="94" t="s">
        <v>352</v>
      </c>
      <c r="G280" s="95">
        <v>4.6161616161616159</v>
      </c>
      <c r="H280" s="96">
        <v>3.6827133479212257</v>
      </c>
      <c r="I280" s="97">
        <v>3.3252735229759303</v>
      </c>
      <c r="J280" s="98">
        <v>0.92720297366574733</v>
      </c>
      <c r="K280" s="99">
        <v>250</v>
      </c>
      <c r="M280" s="100">
        <f t="shared" si="32"/>
        <v>0.90294117647058825</v>
      </c>
      <c r="N280" s="89">
        <f t="shared" si="33"/>
        <v>3.3252735229759303</v>
      </c>
      <c r="O280" s="100"/>
      <c r="V280" s="109">
        <f t="shared" si="34"/>
        <v>235.35437213828612</v>
      </c>
      <c r="W280" s="109">
        <f t="shared" si="35"/>
        <v>101.61812935457573</v>
      </c>
      <c r="X280" s="109">
        <f t="shared" si="36"/>
        <v>71.372463792282943</v>
      </c>
      <c r="Y280" s="109">
        <f t="shared" si="37"/>
        <v>60.415645413869754</v>
      </c>
      <c r="Z280" s="109">
        <f t="shared" si="38"/>
        <v>38.904232212666663</v>
      </c>
      <c r="AA280" s="109">
        <f t="shared" si="39"/>
        <v>27.466175239429617</v>
      </c>
    </row>
    <row r="281" spans="1:27" ht="19.5" thickBot="1" x14ac:dyDescent="0.35">
      <c r="A281" s="93">
        <v>80</v>
      </c>
      <c r="B281" s="94" t="s">
        <v>339</v>
      </c>
      <c r="C281" s="93">
        <v>57</v>
      </c>
      <c r="D281" s="94" t="s">
        <v>340</v>
      </c>
      <c r="E281" s="93">
        <v>488561</v>
      </c>
      <c r="F281" s="94" t="s">
        <v>353</v>
      </c>
      <c r="G281" s="95">
        <v>6.39810303448564</v>
      </c>
      <c r="H281" s="96">
        <v>12.816298761995819</v>
      </c>
      <c r="I281" s="97">
        <v>8.3110571545015564</v>
      </c>
      <c r="J281" s="98">
        <v>0.81805399093898623</v>
      </c>
      <c r="K281" s="99">
        <v>148</v>
      </c>
      <c r="M281" s="100">
        <f t="shared" si="32"/>
        <v>0.64847560975609753</v>
      </c>
      <c r="N281" s="89">
        <f t="shared" si="33"/>
        <v>8.3110571545015564</v>
      </c>
      <c r="O281" s="100"/>
      <c r="V281" s="109">
        <f t="shared" si="34"/>
        <v>400.74255139935087</v>
      </c>
      <c r="W281" s="109">
        <f t="shared" si="35"/>
        <v>142.64424529548069</v>
      </c>
      <c r="X281" s="109">
        <f t="shared" si="36"/>
        <v>84.272969969337211</v>
      </c>
      <c r="Y281" s="109">
        <f t="shared" si="37"/>
        <v>63.127346278309979</v>
      </c>
      <c r="Z281" s="109">
        <f t="shared" si="38"/>
        <v>21.612352335267861</v>
      </c>
      <c r="AA281" s="109">
        <f t="shared" si="39"/>
        <v>-0.46201635091168575</v>
      </c>
    </row>
    <row r="282" spans="1:27" ht="19.5" thickBot="1" x14ac:dyDescent="0.35">
      <c r="A282" s="93">
        <v>80</v>
      </c>
      <c r="B282" s="94" t="s">
        <v>339</v>
      </c>
      <c r="C282" s="93">
        <v>57</v>
      </c>
      <c r="D282" s="94" t="s">
        <v>340</v>
      </c>
      <c r="E282" s="93">
        <v>588631</v>
      </c>
      <c r="F282" s="94" t="s">
        <v>354</v>
      </c>
      <c r="G282" s="95">
        <v>5.0444772766063091</v>
      </c>
      <c r="H282" s="96">
        <v>5.1541514758277582</v>
      </c>
      <c r="I282" s="97">
        <v>3.2808156509595925</v>
      </c>
      <c r="J282" s="98">
        <v>0.92817624724988301</v>
      </c>
      <c r="K282" s="99">
        <v>252</v>
      </c>
      <c r="M282" s="100">
        <f t="shared" si="32"/>
        <v>0.63653846153846161</v>
      </c>
      <c r="N282" s="89">
        <f t="shared" si="33"/>
        <v>3.2808156509595925</v>
      </c>
      <c r="O282" s="100"/>
      <c r="V282" s="109">
        <f t="shared" si="34"/>
        <v>365.21438733955898</v>
      </c>
      <c r="W282" s="109">
        <f t="shared" si="35"/>
        <v>157.90494149233285</v>
      </c>
      <c r="X282" s="109">
        <f t="shared" si="36"/>
        <v>111.02002805013174</v>
      </c>
      <c r="Y282" s="109">
        <f t="shared" si="37"/>
        <v>94.035462767023517</v>
      </c>
      <c r="Z282" s="109">
        <f t="shared" si="38"/>
        <v>60.689833659254781</v>
      </c>
      <c r="AA282" s="109">
        <f t="shared" si="39"/>
        <v>42.959282812797198</v>
      </c>
    </row>
    <row r="283" spans="1:27" ht="19.5" thickBot="1" x14ac:dyDescent="0.35">
      <c r="A283" s="93">
        <v>80</v>
      </c>
      <c r="B283" s="94" t="s">
        <v>339</v>
      </c>
      <c r="C283" s="93">
        <v>57</v>
      </c>
      <c r="D283" s="94" t="s">
        <v>340</v>
      </c>
      <c r="E283" s="93">
        <v>488706</v>
      </c>
      <c r="F283" s="94" t="s">
        <v>355</v>
      </c>
      <c r="G283" s="95">
        <v>3.2630691802820828</v>
      </c>
      <c r="H283" s="96">
        <v>10.726098058691589</v>
      </c>
      <c r="I283" s="97">
        <v>6.8647027575626156</v>
      </c>
      <c r="J283" s="98">
        <v>0.84971764158159468</v>
      </c>
      <c r="K283" s="99">
        <v>182</v>
      </c>
      <c r="M283" s="100">
        <f t="shared" si="32"/>
        <v>0.6399999999999999</v>
      </c>
      <c r="N283" s="89">
        <f t="shared" si="33"/>
        <v>6.8647027575626156</v>
      </c>
      <c r="O283" s="100"/>
      <c r="V283" s="109">
        <f t="shared" si="34"/>
        <v>215.10318952665392</v>
      </c>
      <c r="W283" s="109">
        <f t="shared" si="35"/>
        <v>81.728359734487881</v>
      </c>
      <c r="X283" s="109">
        <f t="shared" si="36"/>
        <v>51.564431001678166</v>
      </c>
      <c r="Y283" s="109">
        <f t="shared" si="37"/>
        <v>40.637222670814722</v>
      </c>
      <c r="Z283" s="109">
        <f t="shared" si="38"/>
        <v>19.183942583235641</v>
      </c>
      <c r="AA283" s="109">
        <f t="shared" si="39"/>
        <v>7.7767961717289529</v>
      </c>
    </row>
    <row r="284" spans="1:27" ht="19.5" thickBot="1" x14ac:dyDescent="0.35">
      <c r="A284" s="93">
        <v>80</v>
      </c>
      <c r="B284" s="94" t="s">
        <v>339</v>
      </c>
      <c r="C284" s="93">
        <v>57</v>
      </c>
      <c r="D284" s="94" t="s">
        <v>340</v>
      </c>
      <c r="E284" s="93">
        <v>588716</v>
      </c>
      <c r="F284" s="94" t="s">
        <v>356</v>
      </c>
      <c r="G284" s="95">
        <v>2.6091871091871091</v>
      </c>
      <c r="H284" s="96">
        <v>18.779795372845424</v>
      </c>
      <c r="I284" s="97">
        <v>11.804442805788552</v>
      </c>
      <c r="J284" s="98">
        <v>0.74157664689636793</v>
      </c>
      <c r="K284" s="99">
        <v>72</v>
      </c>
      <c r="M284" s="100">
        <f t="shared" si="32"/>
        <v>0.62857142857142856</v>
      </c>
      <c r="N284" s="89">
        <f t="shared" si="33"/>
        <v>11.804442805788552</v>
      </c>
      <c r="O284" s="100"/>
      <c r="V284" s="109">
        <f t="shared" si="34"/>
        <v>152.83842032310358</v>
      </c>
      <c r="W284" s="109">
        <f t="shared" si="35"/>
        <v>44.251339365698676</v>
      </c>
      <c r="X284" s="109">
        <f t="shared" si="36"/>
        <v>19.69338509196518</v>
      </c>
      <c r="Y284" s="109">
        <f t="shared" si="37"/>
        <v>10.797001437636487</v>
      </c>
      <c r="Z284" s="109">
        <f t="shared" si="38"/>
        <v>-6.6691806396107527</v>
      </c>
      <c r="AA284" s="109">
        <f t="shared" si="39"/>
        <v>-15.956305750168925</v>
      </c>
    </row>
    <row r="285" spans="1:27" ht="19.5" thickBot="1" x14ac:dyDescent="0.35">
      <c r="A285" s="93">
        <v>80</v>
      </c>
      <c r="B285" s="94" t="s">
        <v>339</v>
      </c>
      <c r="C285" s="93">
        <v>55</v>
      </c>
      <c r="D285" s="94" t="s">
        <v>357</v>
      </c>
      <c r="E285" s="93">
        <v>588186</v>
      </c>
      <c r="F285" s="94" t="s">
        <v>358</v>
      </c>
      <c r="G285" s="95">
        <v>2.567366041366042</v>
      </c>
      <c r="H285" s="96">
        <v>21.422734083814415</v>
      </c>
      <c r="I285" s="97">
        <v>14.197430133727918</v>
      </c>
      <c r="J285" s="98">
        <v>0.68918926873758313</v>
      </c>
      <c r="K285" s="99">
        <v>50</v>
      </c>
      <c r="M285" s="100">
        <f t="shared" si="32"/>
        <v>0.66272727272727283</v>
      </c>
      <c r="N285" s="89">
        <f t="shared" si="33"/>
        <v>14.197430133727918</v>
      </c>
      <c r="O285" s="100"/>
      <c r="V285" s="109">
        <f t="shared" si="34"/>
        <v>132.56148590119054</v>
      </c>
      <c r="W285" s="109">
        <f t="shared" si="35"/>
        <v>31.221574526514534</v>
      </c>
      <c r="X285" s="109">
        <f t="shared" si="36"/>
        <v>8.3026334545123071</v>
      </c>
      <c r="Y285" s="109">
        <f t="shared" si="37"/>
        <v>0</v>
      </c>
      <c r="Z285" s="109">
        <f t="shared" si="38"/>
        <v>-16.300478179872155</v>
      </c>
      <c r="AA285" s="109">
        <f t="shared" si="39"/>
        <v>-24.967774761853928</v>
      </c>
    </row>
    <row r="286" spans="1:27" ht="19.5" thickBot="1" x14ac:dyDescent="0.35">
      <c r="A286" s="93">
        <v>80</v>
      </c>
      <c r="B286" s="94" t="s">
        <v>339</v>
      </c>
      <c r="C286" s="93">
        <v>55</v>
      </c>
      <c r="D286" s="94" t="s">
        <v>357</v>
      </c>
      <c r="E286" s="93">
        <v>488246</v>
      </c>
      <c r="F286" s="94" t="s">
        <v>359</v>
      </c>
      <c r="G286" s="95">
        <v>2.927814375640462</v>
      </c>
      <c r="H286" s="96">
        <v>16.052930264651327</v>
      </c>
      <c r="I286" s="97">
        <v>11.348055490277455</v>
      </c>
      <c r="J286" s="98">
        <v>0.75156789699844895</v>
      </c>
      <c r="K286" s="99">
        <v>78</v>
      </c>
      <c r="M286" s="100">
        <f t="shared" si="32"/>
        <v>0.70691489361702131</v>
      </c>
      <c r="N286" s="89">
        <f t="shared" si="33"/>
        <v>11.348055490277455</v>
      </c>
      <c r="O286" s="100"/>
      <c r="V286" s="109">
        <f t="shared" si="34"/>
        <v>154.55054323979596</v>
      </c>
      <c r="W286" s="109">
        <f t="shared" si="35"/>
        <v>46.206764633941127</v>
      </c>
      <c r="X286" s="109">
        <f t="shared" si="36"/>
        <v>21.703835396071725</v>
      </c>
      <c r="Y286" s="109">
        <f t="shared" si="37"/>
        <v>12.827385154118661</v>
      </c>
      <c r="Z286" s="109">
        <f t="shared" si="38"/>
        <v>-4.5996618516769106</v>
      </c>
      <c r="AA286" s="109">
        <f t="shared" si="39"/>
        <v>-13.865978046859368</v>
      </c>
    </row>
    <row r="287" spans="1:27" ht="19.5" thickBot="1" x14ac:dyDescent="0.35">
      <c r="A287" s="93">
        <v>80</v>
      </c>
      <c r="B287" s="94" t="s">
        <v>339</v>
      </c>
      <c r="C287" s="93">
        <v>55</v>
      </c>
      <c r="D287" s="94" t="s">
        <v>357</v>
      </c>
      <c r="E287" s="93">
        <v>588316</v>
      </c>
      <c r="F287" s="94" t="s">
        <v>360</v>
      </c>
      <c r="G287" s="95">
        <v>3.9837235643687254</v>
      </c>
      <c r="H287" s="96">
        <v>12.80209311111717</v>
      </c>
      <c r="I287" s="97">
        <v>8.6727905291980036</v>
      </c>
      <c r="J287" s="98">
        <v>0.81013490884790196</v>
      </c>
      <c r="K287" s="99">
        <v>131</v>
      </c>
      <c r="M287" s="100">
        <f t="shared" si="32"/>
        <v>0.67745098039215679</v>
      </c>
      <c r="N287" s="89">
        <f t="shared" si="33"/>
        <v>8.6727905291980036</v>
      </c>
      <c r="O287" s="100"/>
      <c r="V287" s="109">
        <f t="shared" si="34"/>
        <v>236.53454293882001</v>
      </c>
      <c r="W287" s="109">
        <f t="shared" si="35"/>
        <v>82.705304577608317</v>
      </c>
      <c r="X287" s="109">
        <f t="shared" si="36"/>
        <v>47.915425631329583</v>
      </c>
      <c r="Y287" s="109">
        <f t="shared" si="37"/>
        <v>35.312416970922342</v>
      </c>
      <c r="Z287" s="109">
        <f t="shared" si="38"/>
        <v>10.569054663622316</v>
      </c>
      <c r="AA287" s="109">
        <f t="shared" si="39"/>
        <v>-2.5874955422244756</v>
      </c>
    </row>
    <row r="288" spans="1:27" ht="19.5" thickBot="1" x14ac:dyDescent="0.35">
      <c r="A288" s="93">
        <v>80</v>
      </c>
      <c r="B288" s="94" t="s">
        <v>339</v>
      </c>
      <c r="C288" s="93">
        <v>55</v>
      </c>
      <c r="D288" s="94" t="s">
        <v>357</v>
      </c>
      <c r="E288" s="93">
        <v>488326</v>
      </c>
      <c r="F288" s="94" t="s">
        <v>361</v>
      </c>
      <c r="G288" s="95">
        <v>5.0138817773226396</v>
      </c>
      <c r="H288" s="96">
        <v>17.152378899113792</v>
      </c>
      <c r="I288" s="97">
        <v>12.241014592245453</v>
      </c>
      <c r="J288" s="98">
        <v>0.73201919918089342</v>
      </c>
      <c r="K288" s="99">
        <v>67</v>
      </c>
      <c r="M288" s="100">
        <f t="shared" si="32"/>
        <v>0.71366279069767435</v>
      </c>
      <c r="N288" s="89">
        <f t="shared" si="33"/>
        <v>12.241014592245453</v>
      </c>
      <c r="O288" s="100"/>
      <c r="V288" s="109">
        <f t="shared" si="34"/>
        <v>255.34620933069081</v>
      </c>
      <c r="W288" s="109">
        <f t="shared" si="35"/>
        <v>71.561825570397687</v>
      </c>
      <c r="X288" s="109">
        <f t="shared" si="36"/>
        <v>29.997318514700982</v>
      </c>
      <c r="Y288" s="109">
        <f t="shared" si="37"/>
        <v>14.940127795601482</v>
      </c>
      <c r="Z288" s="109">
        <f t="shared" si="38"/>
        <v>-14.621505885030746</v>
      </c>
      <c r="AA288" s="109">
        <f t="shared" si="39"/>
        <v>-30.340029214875205</v>
      </c>
    </row>
    <row r="289" spans="1:27" ht="19.5" thickBot="1" x14ac:dyDescent="0.35">
      <c r="A289" s="93">
        <v>80</v>
      </c>
      <c r="B289" s="94" t="s">
        <v>339</v>
      </c>
      <c r="C289" s="93">
        <v>55</v>
      </c>
      <c r="D289" s="94" t="s">
        <v>357</v>
      </c>
      <c r="E289" s="93">
        <v>488346</v>
      </c>
      <c r="F289" s="94" t="s">
        <v>362</v>
      </c>
      <c r="G289" s="95">
        <v>1.8723945526189556</v>
      </c>
      <c r="H289" s="96">
        <v>27.237848950513811</v>
      </c>
      <c r="I289" s="97">
        <v>18.07845464656652</v>
      </c>
      <c r="J289" s="98">
        <v>0.60422571860768415</v>
      </c>
      <c r="K289" s="99">
        <v>19</v>
      </c>
      <c r="M289" s="100">
        <f t="shared" si="32"/>
        <v>0.6637254901960784</v>
      </c>
      <c r="N289" s="89">
        <f t="shared" si="33"/>
        <v>18.07845464656652</v>
      </c>
      <c r="O289" s="100"/>
      <c r="V289" s="109">
        <f t="shared" si="34"/>
        <v>84.631879665766988</v>
      </c>
      <c r="W289" s="109">
        <f t="shared" si="35"/>
        <v>10.835264432050753</v>
      </c>
      <c r="X289" s="109">
        <f t="shared" si="36"/>
        <v>-5.8545101386167335</v>
      </c>
      <c r="Y289" s="109">
        <f t="shared" si="37"/>
        <v>-11.900560881683942</v>
      </c>
      <c r="Z289" s="109">
        <f t="shared" si="38"/>
        <v>-23.770712533170506</v>
      </c>
      <c r="AA289" s="109">
        <f t="shared" si="39"/>
        <v>-30.082314174622578</v>
      </c>
    </row>
    <row r="290" spans="1:27" ht="19.5" thickBot="1" x14ac:dyDescent="0.35">
      <c r="A290" s="93">
        <v>80</v>
      </c>
      <c r="B290" s="94" t="s">
        <v>339</v>
      </c>
      <c r="C290" s="93">
        <v>55</v>
      </c>
      <c r="D290" s="94" t="s">
        <v>357</v>
      </c>
      <c r="E290" s="93">
        <v>588386</v>
      </c>
      <c r="F290" s="94" t="s">
        <v>363</v>
      </c>
      <c r="G290" s="95">
        <v>2.0195966230448992</v>
      </c>
      <c r="H290" s="96">
        <v>28.718606150447378</v>
      </c>
      <c r="I290" s="97">
        <v>18.667093997790797</v>
      </c>
      <c r="J290" s="98">
        <v>0.59133920143657892</v>
      </c>
      <c r="K290" s="99">
        <v>18</v>
      </c>
      <c r="M290" s="100">
        <f t="shared" si="32"/>
        <v>0.65</v>
      </c>
      <c r="N290" s="89">
        <f t="shared" si="33"/>
        <v>18.667093997790797</v>
      </c>
      <c r="O290" s="100"/>
      <c r="V290" s="109">
        <f t="shared" si="34"/>
        <v>91.224996920719661</v>
      </c>
      <c r="W290" s="109">
        <f t="shared" si="35"/>
        <v>9.9459036603993081</v>
      </c>
      <c r="X290" s="109">
        <f t="shared" si="36"/>
        <v>-8.4361012530622705</v>
      </c>
      <c r="Y290" s="109">
        <f t="shared" si="37"/>
        <v>-15.095180678941816</v>
      </c>
      <c r="Z290" s="109">
        <f t="shared" si="38"/>
        <v>-28.168885482878757</v>
      </c>
      <c r="AA290" s="109">
        <f t="shared" si="39"/>
        <v>-35.120440873500428</v>
      </c>
    </row>
    <row r="291" spans="1:27" ht="19.5" thickBot="1" x14ac:dyDescent="0.35">
      <c r="A291" s="93">
        <v>80</v>
      </c>
      <c r="B291" s="94" t="s">
        <v>339</v>
      </c>
      <c r="C291" s="93">
        <v>55</v>
      </c>
      <c r="D291" s="94" t="s">
        <v>357</v>
      </c>
      <c r="E291" s="93">
        <v>588461</v>
      </c>
      <c r="F291" s="94" t="s">
        <v>364</v>
      </c>
      <c r="G291" s="95">
        <v>2.8940228847615943</v>
      </c>
      <c r="H291" s="96">
        <v>11.748352156793976</v>
      </c>
      <c r="I291" s="97">
        <v>7.6364289019160845</v>
      </c>
      <c r="J291" s="98">
        <v>0.83282298071680871</v>
      </c>
      <c r="K291" s="99">
        <v>165</v>
      </c>
      <c r="M291" s="100">
        <f t="shared" si="32"/>
        <v>0.65</v>
      </c>
      <c r="N291" s="89">
        <f t="shared" si="33"/>
        <v>7.6364289019160845</v>
      </c>
      <c r="O291" s="100"/>
      <c r="V291" s="109">
        <f t="shared" si="34"/>
        <v>184.10569062468463</v>
      </c>
      <c r="W291" s="109">
        <f t="shared" si="35"/>
        <v>67.635127511245742</v>
      </c>
      <c r="X291" s="109">
        <f t="shared" si="36"/>
        <v>41.294252169934985</v>
      </c>
      <c r="Y291" s="109">
        <f t="shared" si="37"/>
        <v>31.75198614015461</v>
      </c>
      <c r="Z291" s="109">
        <f t="shared" si="38"/>
        <v>13.017749580495861</v>
      </c>
      <c r="AA291" s="109">
        <f t="shared" si="39"/>
        <v>3.0563740485762367</v>
      </c>
    </row>
    <row r="292" spans="1:27" ht="19.5" thickBot="1" x14ac:dyDescent="0.35">
      <c r="A292" s="93">
        <v>80</v>
      </c>
      <c r="B292" s="94" t="s">
        <v>339</v>
      </c>
      <c r="C292" s="93">
        <v>55</v>
      </c>
      <c r="D292" s="94" t="s">
        <v>357</v>
      </c>
      <c r="E292" s="93">
        <v>588551</v>
      </c>
      <c r="F292" s="94" t="s">
        <v>365</v>
      </c>
      <c r="G292" s="95">
        <v>3.7017378756509185</v>
      </c>
      <c r="H292" s="96">
        <v>14.317599403410057</v>
      </c>
      <c r="I292" s="97">
        <v>9.5563222433137884</v>
      </c>
      <c r="J292" s="98">
        <v>0.79079259579749384</v>
      </c>
      <c r="K292" s="99">
        <v>117</v>
      </c>
      <c r="M292" s="100">
        <f t="shared" si="32"/>
        <v>0.66745283018867929</v>
      </c>
      <c r="N292" s="89">
        <f t="shared" si="33"/>
        <v>9.5563222433137884</v>
      </c>
      <c r="O292" s="100"/>
      <c r="V292" s="109">
        <f t="shared" si="34"/>
        <v>217.75773256664047</v>
      </c>
      <c r="W292" s="109">
        <f t="shared" si="35"/>
        <v>72.676026316461687</v>
      </c>
      <c r="X292" s="109">
        <f t="shared" si="36"/>
        <v>39.864481180215364</v>
      </c>
      <c r="Y292" s="109">
        <f t="shared" si="37"/>
        <v>27.978145267635604</v>
      </c>
      <c r="Z292" s="109">
        <f t="shared" si="38"/>
        <v>4.6418194809857694</v>
      </c>
      <c r="AA292" s="109">
        <f t="shared" si="39"/>
        <v>-7.766580720205722</v>
      </c>
    </row>
    <row r="293" spans="1:27" ht="19.5" thickBot="1" x14ac:dyDescent="0.35">
      <c r="A293" s="93">
        <v>80</v>
      </c>
      <c r="B293" s="94" t="s">
        <v>339</v>
      </c>
      <c r="C293" s="93">
        <v>55</v>
      </c>
      <c r="D293" s="94" t="s">
        <v>357</v>
      </c>
      <c r="E293" s="93">
        <v>488556</v>
      </c>
      <c r="F293" s="94" t="s">
        <v>366</v>
      </c>
      <c r="G293" s="95">
        <v>3.4620816408930022</v>
      </c>
      <c r="H293" s="96">
        <v>17.041770275752846</v>
      </c>
      <c r="I293" s="97">
        <v>11.279341174036416</v>
      </c>
      <c r="J293" s="98">
        <v>0.75307219366889611</v>
      </c>
      <c r="K293" s="99">
        <v>80</v>
      </c>
      <c r="M293" s="100">
        <f t="shared" si="32"/>
        <v>0.66186440677966096</v>
      </c>
      <c r="N293" s="89">
        <f t="shared" si="33"/>
        <v>11.279341174036416</v>
      </c>
      <c r="O293" s="100"/>
      <c r="V293" s="109">
        <f t="shared" si="34"/>
        <v>195.58286253886271</v>
      </c>
      <c r="W293" s="109">
        <f t="shared" si="35"/>
        <v>58.74828704254373</v>
      </c>
      <c r="X293" s="109">
        <f t="shared" si="36"/>
        <v>27.801905406016466</v>
      </c>
      <c r="Y293" s="109">
        <f t="shared" si="37"/>
        <v>16.591245076451322</v>
      </c>
      <c r="Z293" s="109">
        <f t="shared" si="38"/>
        <v>-5.4185335179198573</v>
      </c>
      <c r="AA293" s="109">
        <f t="shared" si="39"/>
        <v>-17.121581531365621</v>
      </c>
    </row>
    <row r="294" spans="1:27" ht="19.5" thickBot="1" x14ac:dyDescent="0.35">
      <c r="A294" s="101">
        <v>80</v>
      </c>
      <c r="B294" s="102" t="s">
        <v>339</v>
      </c>
      <c r="C294" s="101">
        <v>55</v>
      </c>
      <c r="D294" s="102" t="s">
        <v>357</v>
      </c>
      <c r="E294" s="101">
        <v>488586</v>
      </c>
      <c r="F294" s="102" t="s">
        <v>357</v>
      </c>
      <c r="G294" s="95">
        <v>10.277247068561795</v>
      </c>
      <c r="H294" s="96">
        <v>17.709022541332093</v>
      </c>
      <c r="I294" s="97">
        <v>12.267390202738701</v>
      </c>
      <c r="J294" s="98">
        <v>0.73144178321844922</v>
      </c>
      <c r="K294" s="99">
        <v>66</v>
      </c>
      <c r="M294" s="100">
        <f t="shared" si="32"/>
        <v>0.6927197802197802</v>
      </c>
      <c r="N294" s="89">
        <f t="shared" si="33"/>
        <v>12.267390202738701</v>
      </c>
      <c r="O294" s="100"/>
      <c r="V294" s="109">
        <f t="shared" si="34"/>
        <v>538.79664359071148</v>
      </c>
      <c r="W294" s="109">
        <f t="shared" si="35"/>
        <v>150.69384071186599</v>
      </c>
      <c r="X294" s="109">
        <f t="shared" si="36"/>
        <v>62.920868065652286</v>
      </c>
      <c r="Y294" s="109">
        <f t="shared" si="37"/>
        <v>31.124162589382077</v>
      </c>
      <c r="Z294" s="109">
        <f t="shared" si="38"/>
        <v>-31.301994924060597</v>
      </c>
      <c r="AA294" s="109">
        <f t="shared" si="39"/>
        <v>-64.495255616904942</v>
      </c>
    </row>
    <row r="295" spans="1:27" ht="19.5" thickBot="1" x14ac:dyDescent="0.35">
      <c r="A295" s="101">
        <v>80</v>
      </c>
      <c r="B295" s="102" t="s">
        <v>339</v>
      </c>
      <c r="C295" s="101">
        <v>55</v>
      </c>
      <c r="D295" s="102" t="s">
        <v>357</v>
      </c>
      <c r="E295" s="101">
        <v>588587</v>
      </c>
      <c r="F295" s="102" t="s">
        <v>367</v>
      </c>
      <c r="G295" s="95">
        <v>3.9912457912457913</v>
      </c>
      <c r="H295" s="96">
        <v>15.032900286823013</v>
      </c>
      <c r="I295" s="97">
        <v>10.090834317529946</v>
      </c>
      <c r="J295" s="98">
        <v>0.77909103522696166</v>
      </c>
      <c r="K295" s="99">
        <v>109</v>
      </c>
      <c r="M295" s="100">
        <f t="shared" si="32"/>
        <v>0.6712499999999999</v>
      </c>
      <c r="N295" s="89">
        <f t="shared" si="33"/>
        <v>10.090834317529946</v>
      </c>
      <c r="O295" s="100"/>
      <c r="V295" s="109">
        <f t="shared" si="34"/>
        <v>230.00553625475831</v>
      </c>
      <c r="W295" s="109">
        <f t="shared" si="35"/>
        <v>74.462079735749029</v>
      </c>
      <c r="X295" s="109">
        <f t="shared" si="36"/>
        <v>39.284514788859298</v>
      </c>
      <c r="Y295" s="109">
        <f t="shared" si="37"/>
        <v>26.541062695729465</v>
      </c>
      <c r="Z295" s="109">
        <f t="shared" si="38"/>
        <v>1.5219691854149608</v>
      </c>
      <c r="AA295" s="109">
        <f t="shared" si="39"/>
        <v>-11.78119292267554</v>
      </c>
    </row>
    <row r="296" spans="1:27" ht="19.5" thickBot="1" x14ac:dyDescent="0.35">
      <c r="A296" s="101">
        <v>80</v>
      </c>
      <c r="B296" s="102" t="s">
        <v>339</v>
      </c>
      <c r="C296" s="101">
        <v>55</v>
      </c>
      <c r="D296" s="102" t="s">
        <v>357</v>
      </c>
      <c r="E296" s="101">
        <v>488616</v>
      </c>
      <c r="F296" s="102" t="s">
        <v>368</v>
      </c>
      <c r="G296" s="95">
        <v>1.8887926887926878</v>
      </c>
      <c r="H296" s="96">
        <v>7.4121422023021326</v>
      </c>
      <c r="I296" s="97">
        <v>5.0031959865539397</v>
      </c>
      <c r="J296" s="98">
        <v>0.89046982527240659</v>
      </c>
      <c r="K296" s="99">
        <v>222</v>
      </c>
      <c r="M296" s="100">
        <f t="shared" si="32"/>
        <v>0.67500000000000004</v>
      </c>
      <c r="N296" s="89">
        <f t="shared" si="33"/>
        <v>5.0031959865539397</v>
      </c>
      <c r="O296" s="100"/>
      <c r="V296" s="109">
        <f t="shared" si="34"/>
        <v>123.71593316257807</v>
      </c>
      <c r="W296" s="109">
        <f t="shared" si="35"/>
        <v>50.516437134492115</v>
      </c>
      <c r="X296" s="109">
        <f t="shared" si="36"/>
        <v>33.961706493715226</v>
      </c>
      <c r="Y296" s="109">
        <f t="shared" si="37"/>
        <v>27.964576869936046</v>
      </c>
      <c r="Z296" s="109">
        <f t="shared" si="38"/>
        <v>16.190471568304403</v>
      </c>
      <c r="AA296" s="109">
        <f t="shared" si="39"/>
        <v>9.9299397292607861</v>
      </c>
    </row>
    <row r="297" spans="1:27" ht="18.75" x14ac:dyDescent="0.3">
      <c r="A297" s="101">
        <v>80</v>
      </c>
      <c r="B297" s="102" t="s">
        <v>339</v>
      </c>
      <c r="C297" s="101">
        <v>55</v>
      </c>
      <c r="D297" s="102" t="s">
        <v>357</v>
      </c>
      <c r="E297" s="101">
        <v>588666</v>
      </c>
      <c r="F297" s="102" t="s">
        <v>369</v>
      </c>
      <c r="G297" s="103">
        <v>3.20739114918638</v>
      </c>
      <c r="H297" s="104">
        <v>30.866207267895394</v>
      </c>
      <c r="I297" s="105">
        <v>20.93601836403208</v>
      </c>
      <c r="J297" s="106">
        <v>0.54166781479772119</v>
      </c>
      <c r="K297" s="107">
        <v>11</v>
      </c>
      <c r="M297" s="100">
        <f t="shared" si="32"/>
        <v>0.67828282828282838</v>
      </c>
      <c r="N297" s="89">
        <f t="shared" si="33"/>
        <v>20.93601836403208</v>
      </c>
      <c r="O297" s="100"/>
      <c r="V297" s="109">
        <f t="shared" si="34"/>
        <v>127.17450117848776</v>
      </c>
      <c r="W297" s="109">
        <f t="shared" si="35"/>
        <v>3.4747930644808953</v>
      </c>
      <c r="X297" s="109">
        <f t="shared" si="36"/>
        <v>-24.501019055651454</v>
      </c>
      <c r="Y297" s="109">
        <f t="shared" si="37"/>
        <v>-34.635558557108013</v>
      </c>
      <c r="Z297" s="109">
        <f t="shared" si="38"/>
        <v>-54.532599768383392</v>
      </c>
      <c r="AA297" s="109">
        <f t="shared" si="39"/>
        <v>-65.112262240799893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69" t="s">
        <v>19</v>
      </c>
      <c r="B2" s="270" t="s">
        <v>20</v>
      </c>
      <c r="C2" s="270" t="s">
        <v>21</v>
      </c>
      <c r="D2" s="271" t="s">
        <v>22</v>
      </c>
      <c r="E2" s="159"/>
      <c r="F2" s="272" t="s">
        <v>23</v>
      </c>
      <c r="G2" s="268" t="s">
        <v>24</v>
      </c>
      <c r="H2" s="160"/>
      <c r="I2" s="268" t="s">
        <v>25</v>
      </c>
      <c r="J2" s="272" t="s">
        <v>26</v>
      </c>
      <c r="K2" s="160"/>
      <c r="L2" s="273" t="s">
        <v>27</v>
      </c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161"/>
      <c r="X2" s="274" t="s">
        <v>28</v>
      </c>
      <c r="Y2" s="274"/>
      <c r="Z2" s="274"/>
      <c r="AA2" s="274"/>
      <c r="AB2" s="274"/>
      <c r="AC2" s="274"/>
      <c r="AD2" s="274"/>
      <c r="AE2" s="274"/>
      <c r="AF2" s="274"/>
      <c r="AG2" s="162"/>
      <c r="AH2" s="275" t="s">
        <v>29</v>
      </c>
      <c r="AI2" s="275"/>
      <c r="AJ2" s="275"/>
      <c r="AK2" s="275"/>
      <c r="AL2" s="275"/>
      <c r="AM2" s="275"/>
      <c r="AN2" s="275"/>
      <c r="AO2" s="275"/>
      <c r="AP2" s="275"/>
      <c r="AQ2" s="163"/>
      <c r="AR2" s="280" t="s">
        <v>30</v>
      </c>
      <c r="AS2" s="280"/>
      <c r="AT2" s="280"/>
      <c r="AU2" s="280"/>
      <c r="AV2" s="280"/>
      <c r="AW2" s="280"/>
      <c r="AX2" s="280"/>
      <c r="AY2" s="280"/>
      <c r="AZ2" s="280"/>
      <c r="BA2" s="163"/>
      <c r="BB2" s="278" t="s">
        <v>31</v>
      </c>
      <c r="BC2" s="278"/>
      <c r="BD2" s="278"/>
      <c r="BE2" s="278"/>
      <c r="BF2" s="278"/>
      <c r="BG2" s="278"/>
      <c r="BH2" s="278"/>
      <c r="BI2" s="278"/>
      <c r="BJ2" s="278"/>
      <c r="BK2" s="164"/>
      <c r="BL2" s="279" t="s">
        <v>32</v>
      </c>
      <c r="BM2" s="279"/>
      <c r="BN2" s="279"/>
      <c r="BO2" s="279"/>
      <c r="BP2" s="279"/>
      <c r="BQ2" s="279"/>
    </row>
    <row r="3" spans="1:69" s="158" customFormat="1" ht="20.25" customHeight="1" x14ac:dyDescent="0.2">
      <c r="A3" s="269"/>
      <c r="B3" s="270"/>
      <c r="C3" s="270"/>
      <c r="D3" s="271"/>
      <c r="E3" s="159"/>
      <c r="F3" s="272"/>
      <c r="G3" s="268"/>
      <c r="H3" s="160"/>
      <c r="I3" s="268"/>
      <c r="J3" s="272"/>
      <c r="K3" s="160"/>
      <c r="L3" s="273" t="s">
        <v>688</v>
      </c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161"/>
      <c r="X3" s="274" t="s">
        <v>689</v>
      </c>
      <c r="Y3" s="274"/>
      <c r="Z3" s="274"/>
      <c r="AA3" s="274"/>
      <c r="AB3" s="274"/>
      <c r="AC3" s="274"/>
      <c r="AD3" s="274"/>
      <c r="AE3" s="274"/>
      <c r="AF3" s="274"/>
      <c r="AG3" s="161"/>
      <c r="AH3" s="275" t="s">
        <v>690</v>
      </c>
      <c r="AI3" s="275"/>
      <c r="AJ3" s="275"/>
      <c r="AK3" s="275"/>
      <c r="AL3" s="275"/>
      <c r="AM3" s="275"/>
      <c r="AN3" s="275"/>
      <c r="AO3" s="275"/>
      <c r="AP3" s="275"/>
      <c r="AQ3" s="161"/>
      <c r="AR3" s="280" t="s">
        <v>691</v>
      </c>
      <c r="AS3" s="280"/>
      <c r="AT3" s="280"/>
      <c r="AU3" s="280"/>
      <c r="AV3" s="280"/>
      <c r="AW3" s="280"/>
      <c r="AX3" s="280"/>
      <c r="AY3" s="280"/>
      <c r="AZ3" s="280"/>
      <c r="BA3" s="161"/>
      <c r="BB3" s="278" t="s">
        <v>692</v>
      </c>
      <c r="BC3" s="278"/>
      <c r="BD3" s="278"/>
      <c r="BE3" s="278"/>
      <c r="BF3" s="278"/>
      <c r="BG3" s="278"/>
      <c r="BH3" s="278"/>
      <c r="BI3" s="278"/>
      <c r="BJ3" s="278"/>
      <c r="BK3" s="164"/>
      <c r="BL3" s="279" t="s">
        <v>687</v>
      </c>
      <c r="BM3" s="279"/>
      <c r="BN3" s="279"/>
      <c r="BO3" s="279"/>
      <c r="BP3" s="279"/>
      <c r="BQ3" s="279"/>
    </row>
    <row r="4" spans="1:69" s="158" customFormat="1" ht="20.25" customHeight="1" x14ac:dyDescent="0.2">
      <c r="A4" s="269"/>
      <c r="B4" s="270"/>
      <c r="C4" s="270"/>
      <c r="D4" s="271"/>
      <c r="E4" s="159"/>
      <c r="F4" s="272"/>
      <c r="G4" s="268"/>
      <c r="H4" s="160"/>
      <c r="I4" s="268"/>
      <c r="J4" s="272"/>
      <c r="K4" s="160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61"/>
      <c r="X4" s="281" t="s">
        <v>44</v>
      </c>
      <c r="Y4" s="281" t="s">
        <v>36</v>
      </c>
      <c r="Z4" s="281" t="s">
        <v>37</v>
      </c>
      <c r="AA4" s="281" t="s">
        <v>38</v>
      </c>
      <c r="AB4" s="281" t="s">
        <v>39</v>
      </c>
      <c r="AC4" s="281" t="s">
        <v>40</v>
      </c>
      <c r="AD4" s="281" t="s">
        <v>41</v>
      </c>
      <c r="AE4" s="281" t="s">
        <v>42</v>
      </c>
      <c r="AF4" s="281" t="s">
        <v>43</v>
      </c>
      <c r="AG4" s="161"/>
      <c r="AH4" s="277" t="s">
        <v>45</v>
      </c>
      <c r="AI4" s="277" t="s">
        <v>36</v>
      </c>
      <c r="AJ4" s="277" t="s">
        <v>37</v>
      </c>
      <c r="AK4" s="277" t="s">
        <v>38</v>
      </c>
      <c r="AL4" s="277" t="s">
        <v>39</v>
      </c>
      <c r="AM4" s="277" t="s">
        <v>40</v>
      </c>
      <c r="AN4" s="277" t="s">
        <v>41</v>
      </c>
      <c r="AO4" s="277" t="s">
        <v>42</v>
      </c>
      <c r="AP4" s="277" t="s">
        <v>43</v>
      </c>
      <c r="AQ4" s="161"/>
      <c r="AR4" s="282" t="s">
        <v>46</v>
      </c>
      <c r="AS4" s="282" t="s">
        <v>36</v>
      </c>
      <c r="AT4" s="282" t="s">
        <v>37</v>
      </c>
      <c r="AU4" s="282" t="s">
        <v>38</v>
      </c>
      <c r="AV4" s="282" t="s">
        <v>39</v>
      </c>
      <c r="AW4" s="282" t="s">
        <v>40</v>
      </c>
      <c r="AX4" s="282" t="s">
        <v>41</v>
      </c>
      <c r="AY4" s="282" t="s">
        <v>42</v>
      </c>
      <c r="AZ4" s="282" t="s">
        <v>43</v>
      </c>
      <c r="BA4" s="161"/>
      <c r="BB4" s="283" t="s">
        <v>47</v>
      </c>
      <c r="BC4" s="283" t="s">
        <v>36</v>
      </c>
      <c r="BD4" s="283" t="s">
        <v>37</v>
      </c>
      <c r="BE4" s="283" t="s">
        <v>38</v>
      </c>
      <c r="BF4" s="283" t="s">
        <v>39</v>
      </c>
      <c r="BG4" s="283" t="s">
        <v>40</v>
      </c>
      <c r="BH4" s="283" t="s">
        <v>41</v>
      </c>
      <c r="BI4" s="283" t="s">
        <v>42</v>
      </c>
      <c r="BJ4" s="283" t="s">
        <v>43</v>
      </c>
      <c r="BK4" s="164"/>
      <c r="BL4" s="284" t="s">
        <v>48</v>
      </c>
      <c r="BM4" s="284" t="s">
        <v>49</v>
      </c>
      <c r="BN4" s="284" t="s">
        <v>41</v>
      </c>
      <c r="BO4" s="284" t="s">
        <v>50</v>
      </c>
      <c r="BP4" s="284" t="s">
        <v>51</v>
      </c>
      <c r="BQ4" s="284" t="s">
        <v>41</v>
      </c>
    </row>
    <row r="5" spans="1:69" s="158" customFormat="1" ht="20.25" customHeight="1" x14ac:dyDescent="0.2">
      <c r="A5" s="269"/>
      <c r="B5" s="270"/>
      <c r="C5" s="270"/>
      <c r="D5" s="211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61"/>
      <c r="X5" s="281"/>
      <c r="Y5" s="281"/>
      <c r="Z5" s="281"/>
      <c r="AA5" s="281"/>
      <c r="AB5" s="281"/>
      <c r="AC5" s="281"/>
      <c r="AD5" s="281"/>
      <c r="AE5" s="281"/>
      <c r="AF5" s="281"/>
      <c r="AG5" s="161"/>
      <c r="AH5" s="277"/>
      <c r="AI5" s="277"/>
      <c r="AJ5" s="277"/>
      <c r="AK5" s="277"/>
      <c r="AL5" s="277"/>
      <c r="AM5" s="277"/>
      <c r="AN5" s="277"/>
      <c r="AO5" s="277"/>
      <c r="AP5" s="277"/>
      <c r="AQ5" s="161"/>
      <c r="AR5" s="282"/>
      <c r="AS5" s="282"/>
      <c r="AT5" s="282"/>
      <c r="AU5" s="282"/>
      <c r="AV5" s="282"/>
      <c r="AW5" s="282"/>
      <c r="AX5" s="282"/>
      <c r="AY5" s="282"/>
      <c r="AZ5" s="282"/>
      <c r="BA5" s="161"/>
      <c r="BB5" s="283"/>
      <c r="BC5" s="283"/>
      <c r="BD5" s="283"/>
      <c r="BE5" s="283"/>
      <c r="BF5" s="283"/>
      <c r="BG5" s="283"/>
      <c r="BH5" s="283"/>
      <c r="BI5" s="283"/>
      <c r="BJ5" s="283"/>
      <c r="BK5" s="164"/>
      <c r="BL5" s="284"/>
      <c r="BM5" s="284"/>
      <c r="BN5" s="284"/>
      <c r="BO5" s="284"/>
      <c r="BP5" s="284"/>
      <c r="BQ5" s="284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5.7000000000000002E-2</v>
      </c>
      <c r="G6" s="170">
        <v>3.95E-2</v>
      </c>
      <c r="H6" s="171"/>
      <c r="I6" s="172">
        <v>6</v>
      </c>
      <c r="J6" s="172">
        <v>6</v>
      </c>
      <c r="K6" s="169"/>
      <c r="L6" s="173">
        <v>265.52704</v>
      </c>
      <c r="M6" s="173">
        <v>237.11945</v>
      </c>
      <c r="N6" s="173">
        <v>502.64648999999997</v>
      </c>
      <c r="O6" s="168">
        <v>264.55748170750797</v>
      </c>
      <c r="P6" s="174">
        <v>234.65600000000001</v>
      </c>
      <c r="Q6" s="180">
        <v>1.1274268789526301</v>
      </c>
      <c r="R6" s="181">
        <v>-0.25551748692936399</v>
      </c>
      <c r="S6" s="170">
        <v>0.01</v>
      </c>
      <c r="T6" s="170">
        <v>6.4999999999999997E-3</v>
      </c>
      <c r="U6" s="177">
        <v>0</v>
      </c>
      <c r="V6" s="178">
        <v>33</v>
      </c>
      <c r="W6" s="169"/>
      <c r="X6" s="177">
        <v>1525.370435</v>
      </c>
      <c r="Y6" s="168">
        <v>802.84686948612</v>
      </c>
      <c r="Z6" s="179">
        <v>573</v>
      </c>
      <c r="AA6" s="180">
        <v>1.40112891707874</v>
      </c>
      <c r="AB6" s="181">
        <v>297.34792421821498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122.1</v>
      </c>
      <c r="AI6" s="168">
        <v>64.264784812257901</v>
      </c>
      <c r="AJ6" s="183" t="s">
        <v>53</v>
      </c>
      <c r="AK6" s="184">
        <v>1.0200759494009199</v>
      </c>
      <c r="AL6" s="185">
        <v>-12.9181818137041</v>
      </c>
      <c r="AM6" s="170">
        <v>8.9999999999999993E-3</v>
      </c>
      <c r="AN6" s="170">
        <v>2E-3</v>
      </c>
      <c r="AO6" s="178">
        <v>0</v>
      </c>
      <c r="AP6" s="178">
        <v>22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-14.090331889194699</v>
      </c>
      <c r="AW6" s="170"/>
      <c r="AX6" s="170"/>
      <c r="AY6" s="178">
        <v>11</v>
      </c>
      <c r="AZ6" s="178">
        <v>17</v>
      </c>
      <c r="BA6" s="169"/>
      <c r="BB6" s="186">
        <v>67.400000000000006</v>
      </c>
      <c r="BC6" s="182">
        <v>35.474582279657497</v>
      </c>
      <c r="BD6" s="183" t="s">
        <v>55</v>
      </c>
      <c r="BE6" s="184">
        <v>1.1085806962392999</v>
      </c>
      <c r="BF6" s="185">
        <v>-1.1806637783893701</v>
      </c>
      <c r="BG6" s="170">
        <v>1.7999999999999999E-2</v>
      </c>
      <c r="BH6" s="170">
        <v>1.0999999999999999E-2</v>
      </c>
      <c r="BI6" s="178">
        <v>0</v>
      </c>
      <c r="BJ6" s="178">
        <v>6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0.05</v>
      </c>
      <c r="G7" s="170">
        <v>4.2999999999999997E-2</v>
      </c>
      <c r="H7" s="171"/>
      <c r="I7" s="172">
        <v>5</v>
      </c>
      <c r="J7" s="172">
        <v>5</v>
      </c>
      <c r="K7" s="169"/>
      <c r="L7" s="173">
        <v>3150.5862900000002</v>
      </c>
      <c r="M7" s="173">
        <v>6287.9668199999996</v>
      </c>
      <c r="N7" s="173">
        <v>9438.5531100000007</v>
      </c>
      <c r="O7" s="168">
        <v>1026.8792703622</v>
      </c>
      <c r="P7" s="174">
        <v>244.07400000000001</v>
      </c>
      <c r="Q7" s="180">
        <v>4.20724563190754</v>
      </c>
      <c r="R7" s="181">
        <v>6907.9930144980799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5974.2011249999996</v>
      </c>
      <c r="Y7" s="168">
        <v>649.97073393986</v>
      </c>
      <c r="Z7" s="179">
        <v>573</v>
      </c>
      <c r="AA7" s="180">
        <v>1.1343293786035999</v>
      </c>
      <c r="AB7" s="181">
        <v>33.335097800872099</v>
      </c>
      <c r="AC7" s="170">
        <v>0.02</v>
      </c>
      <c r="AD7" s="170">
        <v>1.2999999999999999E-2</v>
      </c>
      <c r="AE7" s="178">
        <v>0</v>
      </c>
      <c r="AF7" s="178">
        <v>346</v>
      </c>
      <c r="AG7" s="169"/>
      <c r="AH7" s="182">
        <v>474.35</v>
      </c>
      <c r="AI7" s="168">
        <v>51.607505538135499</v>
      </c>
      <c r="AJ7" s="183" t="s">
        <v>53</v>
      </c>
      <c r="AK7" s="190">
        <v>0.81916675457357901</v>
      </c>
      <c r="AL7" s="173">
        <v>-178.83422288576801</v>
      </c>
      <c r="AM7" s="170"/>
      <c r="AN7" s="170"/>
      <c r="AO7" s="178">
        <v>105</v>
      </c>
      <c r="AP7" s="178">
        <v>221</v>
      </c>
      <c r="AQ7" s="169"/>
      <c r="AR7" s="182">
        <v>73.7</v>
      </c>
      <c r="AS7" s="168">
        <v>8.0182843009604401</v>
      </c>
      <c r="AT7" s="183" t="s">
        <v>54</v>
      </c>
      <c r="AU7" s="175">
        <v>0.50114276881002695</v>
      </c>
      <c r="AV7" s="176">
        <v>-92.188056605909296</v>
      </c>
      <c r="AW7" s="170"/>
      <c r="AX7" s="170"/>
      <c r="AY7" s="178">
        <v>74</v>
      </c>
      <c r="AZ7" s="178">
        <v>103</v>
      </c>
      <c r="BA7" s="169"/>
      <c r="BB7" s="186">
        <v>383</v>
      </c>
      <c r="BC7" s="182">
        <v>41.668967262793103</v>
      </c>
      <c r="BD7" s="183" t="s">
        <v>55</v>
      </c>
      <c r="BE7" s="180">
        <v>1.30215522696228</v>
      </c>
      <c r="BF7" s="181">
        <v>51.223886788181296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5.2499999999999998E-2</v>
      </c>
      <c r="G8" s="170">
        <v>0.05</v>
      </c>
      <c r="H8" s="171"/>
      <c r="I8" s="172">
        <v>6</v>
      </c>
      <c r="J8" s="172">
        <v>5</v>
      </c>
      <c r="K8" s="169"/>
      <c r="L8" s="173">
        <v>1159.26242</v>
      </c>
      <c r="M8" s="173">
        <v>837.72443999999996</v>
      </c>
      <c r="N8" s="173">
        <v>1996.98686</v>
      </c>
      <c r="O8" s="168">
        <v>827.35404102189204</v>
      </c>
      <c r="P8" s="174">
        <v>214.66499999999999</v>
      </c>
      <c r="Q8" s="180">
        <v>3.8541636550992999</v>
      </c>
      <c r="R8" s="181">
        <v>1412.5277192731501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2252.5861249999998</v>
      </c>
      <c r="Y8" s="168">
        <v>933.24912176367195</v>
      </c>
      <c r="Z8" s="179">
        <v>573</v>
      </c>
      <c r="AA8" s="180">
        <v>1.6287070187847701</v>
      </c>
      <c r="AB8" s="181">
        <v>692.50372853813803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112.85</v>
      </c>
      <c r="AI8" s="168">
        <v>46.753889772374599</v>
      </c>
      <c r="AJ8" s="183" t="s">
        <v>53</v>
      </c>
      <c r="AK8" s="175">
        <v>0.74212523448213696</v>
      </c>
      <c r="AL8" s="176">
        <v>-58.677383904183699</v>
      </c>
      <c r="AM8" s="170"/>
      <c r="AN8" s="170"/>
      <c r="AO8" s="178">
        <v>40</v>
      </c>
      <c r="AP8" s="178">
        <v>70</v>
      </c>
      <c r="AQ8" s="169"/>
      <c r="AR8" s="182">
        <v>38.1</v>
      </c>
      <c r="AS8" s="168">
        <v>15.784875501351101</v>
      </c>
      <c r="AT8" s="183" t="s">
        <v>54</v>
      </c>
      <c r="AU8" s="184">
        <v>0.98655471883444401</v>
      </c>
      <c r="AV8" s="185">
        <v>-5.4625101978879398</v>
      </c>
      <c r="AW8" s="170">
        <v>2.5000000000000001E-3</v>
      </c>
      <c r="AX8" s="170"/>
      <c r="AY8" s="178">
        <v>1</v>
      </c>
      <c r="AZ8" s="178">
        <v>9</v>
      </c>
      <c r="BA8" s="169"/>
      <c r="BB8" s="186">
        <v>113.8</v>
      </c>
      <c r="BC8" s="182">
        <v>47.147475906922701</v>
      </c>
      <c r="BD8" s="183" t="s">
        <v>55</v>
      </c>
      <c r="BE8" s="180">
        <v>1.4733586220913399</v>
      </c>
      <c r="BF8" s="181">
        <v>26.674979604224099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>
        <v>0</v>
      </c>
      <c r="G9" s="170"/>
      <c r="H9" s="171"/>
      <c r="I9" s="172">
        <v>2</v>
      </c>
      <c r="J9" s="172">
        <v>2</v>
      </c>
      <c r="K9" s="169"/>
      <c r="L9" s="173">
        <v>997.77229999999997</v>
      </c>
      <c r="M9" s="173">
        <v>-565.57429999999999</v>
      </c>
      <c r="N9" s="173">
        <v>432.19799999999998</v>
      </c>
      <c r="O9" s="168">
        <v>153.52117614313201</v>
      </c>
      <c r="P9" s="174">
        <v>212.5</v>
      </c>
      <c r="Q9" s="175">
        <v>0.72245259361473702</v>
      </c>
      <c r="R9" s="176">
        <v>-242.61353546799899</v>
      </c>
      <c r="S9" s="170"/>
      <c r="T9" s="170"/>
      <c r="U9" s="177">
        <v>167</v>
      </c>
      <c r="V9" s="178">
        <v>286</v>
      </c>
      <c r="W9" s="169"/>
      <c r="X9" s="177">
        <v>1515.4833900000001</v>
      </c>
      <c r="Y9" s="168">
        <v>538.31529173707497</v>
      </c>
      <c r="Z9" s="179">
        <v>573</v>
      </c>
      <c r="AA9" s="190">
        <v>0.93946822292683296</v>
      </c>
      <c r="AB9" s="173">
        <v>-304.12606799135801</v>
      </c>
      <c r="AC9" s="170">
        <v>0</v>
      </c>
      <c r="AD9" s="170"/>
      <c r="AE9" s="178">
        <v>98</v>
      </c>
      <c r="AF9" s="178">
        <v>421</v>
      </c>
      <c r="AG9" s="169"/>
      <c r="AH9" s="182">
        <v>100</v>
      </c>
      <c r="AI9" s="168">
        <v>35.521028820848699</v>
      </c>
      <c r="AJ9" s="183" t="s">
        <v>53</v>
      </c>
      <c r="AK9" s="175">
        <v>0.56382585429918597</v>
      </c>
      <c r="AL9" s="176">
        <v>-100.06177286816001</v>
      </c>
      <c r="AM9" s="170"/>
      <c r="AN9" s="170"/>
      <c r="AO9" s="178">
        <v>78</v>
      </c>
      <c r="AP9" s="178">
        <v>113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-43.809339141119899</v>
      </c>
      <c r="AW9" s="170"/>
      <c r="AX9" s="170"/>
      <c r="AY9" s="178">
        <v>39</v>
      </c>
      <c r="AZ9" s="178">
        <v>48</v>
      </c>
      <c r="BA9" s="169"/>
      <c r="BB9" s="186">
        <v>83</v>
      </c>
      <c r="BC9" s="182">
        <v>29.482453921304401</v>
      </c>
      <c r="BD9" s="183" t="s">
        <v>55</v>
      </c>
      <c r="BE9" s="190">
        <v>0.92132668504076298</v>
      </c>
      <c r="BF9" s="173">
        <v>-18.618678282239902</v>
      </c>
      <c r="BG9" s="170"/>
      <c r="BH9" s="170"/>
      <c r="BI9" s="178">
        <v>8</v>
      </c>
      <c r="BJ9" s="178">
        <v>26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5.5E-2</v>
      </c>
      <c r="G10" s="170">
        <v>4.2000000000000003E-2</v>
      </c>
      <c r="H10" s="171"/>
      <c r="I10" s="172">
        <v>6</v>
      </c>
      <c r="J10" s="172">
        <v>6</v>
      </c>
      <c r="K10" s="169"/>
      <c r="L10" s="173">
        <v>2751.9059999999999</v>
      </c>
      <c r="M10" s="173">
        <v>3159.7347</v>
      </c>
      <c r="N10" s="173">
        <v>5911.6406999999999</v>
      </c>
      <c r="O10" s="168">
        <v>885.32752788085304</v>
      </c>
      <c r="P10" s="174">
        <v>234.65600000000001</v>
      </c>
      <c r="Q10" s="180">
        <v>3.77287402785718</v>
      </c>
      <c r="R10" s="181">
        <v>4144.2001068701802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4923.2164300000004</v>
      </c>
      <c r="Y10" s="168">
        <v>737.30107298204098</v>
      </c>
      <c r="Z10" s="179">
        <v>573</v>
      </c>
      <c r="AA10" s="180">
        <v>1.2867383472636</v>
      </c>
      <c r="AB10" s="181">
        <v>607.35210152176205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421.3</v>
      </c>
      <c r="AI10" s="168">
        <v>63.093903439734298</v>
      </c>
      <c r="AJ10" s="183" t="s">
        <v>53</v>
      </c>
      <c r="AK10" s="184">
        <v>1.00149053078943</v>
      </c>
      <c r="AL10" s="185">
        <v>-53.219114649439703</v>
      </c>
      <c r="AM10" s="170">
        <v>7.0000000000000001E-3</v>
      </c>
      <c r="AN10" s="170">
        <v>1E-3</v>
      </c>
      <c r="AO10" s="178">
        <v>0</v>
      </c>
      <c r="AP10" s="178">
        <v>84</v>
      </c>
      <c r="AQ10" s="169"/>
      <c r="AR10" s="182">
        <v>53.7</v>
      </c>
      <c r="AS10" s="168">
        <v>8.0421139679889304</v>
      </c>
      <c r="AT10" s="183" t="s">
        <v>54</v>
      </c>
      <c r="AU10" s="175">
        <v>0.50263212299930804</v>
      </c>
      <c r="AV10" s="176">
        <v>-66.812791022079907</v>
      </c>
      <c r="AW10" s="170"/>
      <c r="AX10" s="170"/>
      <c r="AY10" s="178">
        <v>54</v>
      </c>
      <c r="AZ10" s="178">
        <v>75</v>
      </c>
      <c r="BA10" s="169"/>
      <c r="BB10" s="186">
        <v>237.8</v>
      </c>
      <c r="BC10" s="182">
        <v>35.612936714855998</v>
      </c>
      <c r="BD10" s="183" t="s">
        <v>55</v>
      </c>
      <c r="BE10" s="184">
        <v>1.1129042723392499</v>
      </c>
      <c r="BF10" s="185">
        <v>-3.2255820441598599</v>
      </c>
      <c r="BG10" s="170">
        <v>1.7999999999999999E-2</v>
      </c>
      <c r="BH10" s="170">
        <v>1.0999999999999999E-2</v>
      </c>
      <c r="BI10" s="178">
        <v>0</v>
      </c>
      <c r="BJ10" s="178">
        <v>19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4.8000000000000001E-2</v>
      </c>
      <c r="G11" s="170">
        <v>3.5000000000000003E-2</v>
      </c>
      <c r="H11" s="171"/>
      <c r="I11" s="172">
        <v>6</v>
      </c>
      <c r="J11" s="172">
        <v>6</v>
      </c>
      <c r="K11" s="169"/>
      <c r="L11" s="173">
        <v>483.38405999999998</v>
      </c>
      <c r="M11" s="173">
        <v>343.81862999999998</v>
      </c>
      <c r="N11" s="173">
        <v>827.20268999999996</v>
      </c>
      <c r="O11" s="168">
        <v>397.89496480564998</v>
      </c>
      <c r="P11" s="174">
        <v>214.66499999999999</v>
      </c>
      <c r="Q11" s="180">
        <v>1.85356236370927</v>
      </c>
      <c r="R11" s="181">
        <v>323.80196683644198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1242.1526100000001</v>
      </c>
      <c r="Y11" s="168">
        <v>597.49112885403702</v>
      </c>
      <c r="Z11" s="179">
        <v>573</v>
      </c>
      <c r="AA11" s="184">
        <v>1.04274193517284</v>
      </c>
      <c r="AB11" s="185">
        <v>-101.562547909853</v>
      </c>
      <c r="AC11" s="170">
        <v>1.0999999999999999E-2</v>
      </c>
      <c r="AD11" s="170">
        <v>4.0000000000000001E-3</v>
      </c>
      <c r="AE11" s="178">
        <v>0</v>
      </c>
      <c r="AF11" s="178">
        <v>188</v>
      </c>
      <c r="AG11" s="169"/>
      <c r="AH11" s="182">
        <v>131.5</v>
      </c>
      <c r="AI11" s="168">
        <v>63.253164556250297</v>
      </c>
      <c r="AJ11" s="183" t="s">
        <v>53</v>
      </c>
      <c r="AK11" s="184">
        <v>1.0040184850198499</v>
      </c>
      <c r="AL11" s="185">
        <v>-16.238315791135701</v>
      </c>
      <c r="AM11" s="170">
        <v>7.0000000000000001E-3</v>
      </c>
      <c r="AN11" s="170">
        <v>1E-3</v>
      </c>
      <c r="AO11" s="178">
        <v>0</v>
      </c>
      <c r="AP11" s="178">
        <v>26</v>
      </c>
      <c r="AQ11" s="169"/>
      <c r="AR11" s="182">
        <v>24.4</v>
      </c>
      <c r="AS11" s="168">
        <v>11.736708860627401</v>
      </c>
      <c r="AT11" s="183" t="s">
        <v>54</v>
      </c>
      <c r="AU11" s="175">
        <v>0.73354430378921398</v>
      </c>
      <c r="AV11" s="176">
        <v>-13.1208421056853</v>
      </c>
      <c r="AW11" s="170"/>
      <c r="AX11" s="170"/>
      <c r="AY11" s="178">
        <v>9</v>
      </c>
      <c r="AZ11" s="178">
        <v>16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6.7583157886294902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4.1000000000000002E-2</v>
      </c>
      <c r="G12" s="170">
        <v>3.2000000000000001E-2</v>
      </c>
      <c r="H12" s="171"/>
      <c r="I12" s="172">
        <v>5</v>
      </c>
      <c r="J12" s="172">
        <v>4</v>
      </c>
      <c r="K12" s="169"/>
      <c r="L12" s="173">
        <v>2239.0366100000001</v>
      </c>
      <c r="M12" s="173">
        <v>2205.0746199999999</v>
      </c>
      <c r="N12" s="173">
        <v>4444.1112300000004</v>
      </c>
      <c r="O12" s="168">
        <v>820.49754931205803</v>
      </c>
      <c r="P12" s="174">
        <v>216.447</v>
      </c>
      <c r="Q12" s="180">
        <v>3.7907550084411299</v>
      </c>
      <c r="R12" s="181">
        <v>3121.6945989390902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3189.5224699999999</v>
      </c>
      <c r="Y12" s="168">
        <v>588.86810763076699</v>
      </c>
      <c r="Z12" s="179">
        <v>573</v>
      </c>
      <c r="AA12" s="184">
        <v>1.02769303251443</v>
      </c>
      <c r="AB12" s="185">
        <v>-311.31020311583302</v>
      </c>
      <c r="AC12" s="170">
        <v>8.9999999999999993E-3</v>
      </c>
      <c r="AD12" s="170">
        <v>3.0000000000000001E-3</v>
      </c>
      <c r="AE12" s="178">
        <v>0</v>
      </c>
      <c r="AF12" s="178">
        <v>535</v>
      </c>
      <c r="AG12" s="169"/>
      <c r="AH12" s="182">
        <v>326.89999999999998</v>
      </c>
      <c r="AI12" s="168">
        <v>60.354170944121798</v>
      </c>
      <c r="AJ12" s="183" t="s">
        <v>53</v>
      </c>
      <c r="AK12" s="184">
        <v>0.95800271339875898</v>
      </c>
      <c r="AL12" s="185">
        <v>-58.008304373992203</v>
      </c>
      <c r="AM12" s="170">
        <v>2E-3</v>
      </c>
      <c r="AN12" s="170"/>
      <c r="AO12" s="178">
        <v>15</v>
      </c>
      <c r="AP12" s="178">
        <v>83</v>
      </c>
      <c r="AQ12" s="169"/>
      <c r="AR12" s="182">
        <v>46.2</v>
      </c>
      <c r="AS12" s="168">
        <v>8.5297115252934503</v>
      </c>
      <c r="AT12" s="183" t="s">
        <v>54</v>
      </c>
      <c r="AU12" s="175">
        <v>0.53310697033084098</v>
      </c>
      <c r="AV12" s="176">
        <v>-51.554489999744</v>
      </c>
      <c r="AW12" s="170"/>
      <c r="AX12" s="170"/>
      <c r="AY12" s="178">
        <v>41</v>
      </c>
      <c r="AZ12" s="178">
        <v>58</v>
      </c>
      <c r="BA12" s="169"/>
      <c r="BB12" s="186">
        <v>206.2</v>
      </c>
      <c r="BC12" s="182">
        <v>38.069838019816203</v>
      </c>
      <c r="BD12" s="183" t="s">
        <v>55</v>
      </c>
      <c r="BE12" s="180">
        <v>1.1896824381192601</v>
      </c>
      <c r="BF12" s="181">
        <v>10.6910200005119</v>
      </c>
      <c r="BG12" s="170">
        <v>0.02</v>
      </c>
      <c r="BH12" s="170">
        <v>1.9E-2</v>
      </c>
      <c r="BI12" s="178">
        <v>0</v>
      </c>
      <c r="BJ12" s="178">
        <v>2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6.6000000000000003E-2</v>
      </c>
      <c r="G13" s="170">
        <v>5.8999999999999997E-2</v>
      </c>
      <c r="H13" s="171"/>
      <c r="I13" s="172">
        <v>6</v>
      </c>
      <c r="J13" s="172">
        <v>6</v>
      </c>
      <c r="K13" s="169"/>
      <c r="L13" s="173">
        <v>1992.38537</v>
      </c>
      <c r="M13" s="173">
        <v>1527.8431399999999</v>
      </c>
      <c r="N13" s="173">
        <v>3520.2285099999999</v>
      </c>
      <c r="O13" s="168">
        <v>1388.8048898877701</v>
      </c>
      <c r="P13" s="174">
        <v>223.197</v>
      </c>
      <c r="Q13" s="180">
        <v>6.22232776375923</v>
      </c>
      <c r="R13" s="181">
        <v>2882.07219454403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2315.2052100000001</v>
      </c>
      <c r="Y13" s="168">
        <v>913.39761257192902</v>
      </c>
      <c r="Z13" s="179">
        <v>573</v>
      </c>
      <c r="AA13" s="180">
        <v>1.5940621510853901</v>
      </c>
      <c r="AB13" s="181">
        <v>676.90555204638497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173.45</v>
      </c>
      <c r="AI13" s="168">
        <v>68.429707749578299</v>
      </c>
      <c r="AJ13" s="183" t="s">
        <v>53</v>
      </c>
      <c r="AK13" s="184">
        <v>1.08618583729489</v>
      </c>
      <c r="AL13" s="185">
        <v>-6.6771875236958902</v>
      </c>
      <c r="AM13" s="170">
        <v>1.6E-2</v>
      </c>
      <c r="AN13" s="170">
        <v>8.9999999999999993E-3</v>
      </c>
      <c r="AO13" s="178">
        <v>0</v>
      </c>
      <c r="AP13" s="178">
        <v>19</v>
      </c>
      <c r="AQ13" s="169"/>
      <c r="AR13" s="182">
        <v>37.4</v>
      </c>
      <c r="AS13" s="168">
        <v>14.7550940895603</v>
      </c>
      <c r="AT13" s="183" t="s">
        <v>54</v>
      </c>
      <c r="AU13" s="190">
        <v>0.92219338059751599</v>
      </c>
      <c r="AV13" s="173">
        <v>-8.3465873076053203</v>
      </c>
      <c r="AW13" s="170"/>
      <c r="AX13" s="170"/>
      <c r="AY13" s="178">
        <v>4</v>
      </c>
      <c r="AZ13" s="178">
        <v>12</v>
      </c>
      <c r="BA13" s="169"/>
      <c r="BB13" s="186">
        <v>146.80000000000001</v>
      </c>
      <c r="BC13" s="182">
        <v>57.915716907685699</v>
      </c>
      <c r="BD13" s="183" t="s">
        <v>55</v>
      </c>
      <c r="BE13" s="180">
        <v>1.8098661533651801</v>
      </c>
      <c r="BF13" s="181">
        <v>55.306825384789398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1009.74608</v>
      </c>
      <c r="M14" s="173">
        <v>-1106.434</v>
      </c>
      <c r="N14" s="173">
        <v>-96.687920000000005</v>
      </c>
      <c r="O14" s="168">
        <v>-34.305654481789801</v>
      </c>
      <c r="P14" s="174">
        <v>212.5</v>
      </c>
      <c r="Q14" s="175">
        <v>-0.16143837403195199</v>
      </c>
      <c r="R14" s="176">
        <v>-772.264432796233</v>
      </c>
      <c r="S14" s="170"/>
      <c r="T14" s="170"/>
      <c r="U14" s="177">
        <v>696</v>
      </c>
      <c r="V14" s="178">
        <v>816</v>
      </c>
      <c r="W14" s="169"/>
      <c r="X14" s="177">
        <v>2117.6069950000001</v>
      </c>
      <c r="Y14" s="168">
        <v>751.34405516936397</v>
      </c>
      <c r="Z14" s="179">
        <v>573</v>
      </c>
      <c r="AA14" s="180">
        <v>1.3112461695800399</v>
      </c>
      <c r="AB14" s="181">
        <v>295.93479814239299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150.19999999999999</v>
      </c>
      <c r="AI14" s="168">
        <v>53.292172415797403</v>
      </c>
      <c r="AJ14" s="183" t="s">
        <v>53</v>
      </c>
      <c r="AK14" s="190">
        <v>0.84590749866345005</v>
      </c>
      <c r="AL14" s="173">
        <v>-50.088566146647899</v>
      </c>
      <c r="AM14" s="170"/>
      <c r="AN14" s="170"/>
      <c r="AO14" s="178">
        <v>28</v>
      </c>
      <c r="AP14" s="178">
        <v>63</v>
      </c>
      <c r="AQ14" s="169"/>
      <c r="AR14" s="182">
        <v>15.3</v>
      </c>
      <c r="AS14" s="168">
        <v>5.4285635017423397</v>
      </c>
      <c r="AT14" s="183" t="s">
        <v>54</v>
      </c>
      <c r="AU14" s="175">
        <v>0.33928521885889601</v>
      </c>
      <c r="AV14" s="176">
        <v>-35.566937434069303</v>
      </c>
      <c r="AW14" s="170"/>
      <c r="AX14" s="170"/>
      <c r="AY14" s="178">
        <v>30</v>
      </c>
      <c r="AZ14" s="178">
        <v>39</v>
      </c>
      <c r="BA14" s="169"/>
      <c r="BB14" s="186">
        <v>67.400000000000006</v>
      </c>
      <c r="BC14" s="182">
        <v>23.914064053427001</v>
      </c>
      <c r="BD14" s="183" t="s">
        <v>55</v>
      </c>
      <c r="BE14" s="190">
        <v>0.74731450166959501</v>
      </c>
      <c r="BF14" s="173">
        <v>-34.333874868138601</v>
      </c>
      <c r="BG14" s="170"/>
      <c r="BH14" s="170"/>
      <c r="BI14" s="178">
        <v>23</v>
      </c>
      <c r="BJ14" s="178">
        <v>41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1.0999999999999999E-2</v>
      </c>
      <c r="G15" s="170">
        <v>5.4999999999999997E-3</v>
      </c>
      <c r="H15" s="171"/>
      <c r="I15" s="172">
        <v>4</v>
      </c>
      <c r="J15" s="172">
        <v>3</v>
      </c>
      <c r="K15" s="169"/>
      <c r="L15" s="173">
        <v>2879.92571</v>
      </c>
      <c r="M15" s="173">
        <v>-1935.6009899999999</v>
      </c>
      <c r="N15" s="173">
        <v>944.32471999999996</v>
      </c>
      <c r="O15" s="168">
        <v>256.25436059109001</v>
      </c>
      <c r="P15" s="174">
        <v>231.52600000000001</v>
      </c>
      <c r="Q15" s="184">
        <v>1.10680597682805</v>
      </c>
      <c r="R15" s="185">
        <v>-18.082699602767999</v>
      </c>
      <c r="S15" s="170">
        <v>8.9999999999999993E-3</v>
      </c>
      <c r="T15" s="170">
        <v>5.4999999999999997E-3</v>
      </c>
      <c r="U15" s="177">
        <v>0</v>
      </c>
      <c r="V15" s="178">
        <v>80</v>
      </c>
      <c r="W15" s="169"/>
      <c r="X15" s="177">
        <v>2022.3134050000001</v>
      </c>
      <c r="Y15" s="168">
        <v>548.78011507849305</v>
      </c>
      <c r="Z15" s="179">
        <v>573</v>
      </c>
      <c r="AA15" s="184">
        <v>0.95773143992756105</v>
      </c>
      <c r="AB15" s="185">
        <v>-359.53334842028897</v>
      </c>
      <c r="AC15" s="170">
        <v>2E-3</v>
      </c>
      <c r="AD15" s="170"/>
      <c r="AE15" s="178">
        <v>90</v>
      </c>
      <c r="AF15" s="178">
        <v>512</v>
      </c>
      <c r="AG15" s="169"/>
      <c r="AH15" s="182">
        <v>174.5</v>
      </c>
      <c r="AI15" s="168">
        <v>47.352764336345302</v>
      </c>
      <c r="AJ15" s="183" t="s">
        <v>53</v>
      </c>
      <c r="AK15" s="190">
        <v>0.75163117994198803</v>
      </c>
      <c r="AL15" s="173">
        <v>-87.378438857728199</v>
      </c>
      <c r="AM15" s="170"/>
      <c r="AN15" s="170"/>
      <c r="AO15" s="178">
        <v>58</v>
      </c>
      <c r="AP15" s="178">
        <v>105</v>
      </c>
      <c r="AQ15" s="169"/>
      <c r="AR15" s="182">
        <v>16.600000000000001</v>
      </c>
      <c r="AS15" s="168">
        <v>4.5046182692454497</v>
      </c>
      <c r="AT15" s="183" t="s">
        <v>54</v>
      </c>
      <c r="AU15" s="175">
        <v>0.281538641827841</v>
      </c>
      <c r="AV15" s="176">
        <v>-49.908809868629397</v>
      </c>
      <c r="AW15" s="170"/>
      <c r="AX15" s="170"/>
      <c r="AY15" s="178">
        <v>43</v>
      </c>
      <c r="AZ15" s="178">
        <v>55</v>
      </c>
      <c r="BA15" s="169"/>
      <c r="BB15" s="186">
        <v>98.4</v>
      </c>
      <c r="BC15" s="182">
        <v>26.702074559864599</v>
      </c>
      <c r="BD15" s="183" t="s">
        <v>55</v>
      </c>
      <c r="BE15" s="190">
        <v>0.83443982999576904</v>
      </c>
      <c r="BF15" s="173">
        <v>-34.617619737258799</v>
      </c>
      <c r="BG15" s="170"/>
      <c r="BH15" s="170"/>
      <c r="BI15" s="178">
        <v>20</v>
      </c>
      <c r="BJ15" s="178">
        <v>44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5.1999999999999998E-2</v>
      </c>
      <c r="G16" s="170">
        <v>4.4999999999999998E-2</v>
      </c>
      <c r="H16" s="171"/>
      <c r="I16" s="172">
        <v>6</v>
      </c>
      <c r="J16" s="172">
        <v>5</v>
      </c>
      <c r="K16" s="169"/>
      <c r="L16" s="173">
        <v>1465.193</v>
      </c>
      <c r="M16" s="173">
        <v>314.37700999999998</v>
      </c>
      <c r="N16" s="173">
        <v>1779.5700099999999</v>
      </c>
      <c r="O16" s="168">
        <v>595.55554138536195</v>
      </c>
      <c r="P16" s="174">
        <v>233.14400000000001</v>
      </c>
      <c r="Q16" s="180">
        <v>2.5544536483261902</v>
      </c>
      <c r="R16" s="181">
        <v>993.74444898607499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2154.5627049999998</v>
      </c>
      <c r="Y16" s="168">
        <v>721.05157482676702</v>
      </c>
      <c r="Z16" s="179">
        <v>573</v>
      </c>
      <c r="AA16" s="180">
        <v>1.2583797117395601</v>
      </c>
      <c r="AB16" s="181">
        <v>223.232512239393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180.8</v>
      </c>
      <c r="AI16" s="168">
        <v>60.506999599568204</v>
      </c>
      <c r="AJ16" s="183" t="s">
        <v>53</v>
      </c>
      <c r="AK16" s="184">
        <v>0.96042856507250995</v>
      </c>
      <c r="AL16" s="185">
        <v>-31.5452044396479</v>
      </c>
      <c r="AM16" s="170">
        <v>2E-3</v>
      </c>
      <c r="AN16" s="170"/>
      <c r="AO16" s="178">
        <v>8</v>
      </c>
      <c r="AP16" s="178">
        <v>46</v>
      </c>
      <c r="AQ16" s="169"/>
      <c r="AR16" s="182">
        <v>19.8</v>
      </c>
      <c r="AS16" s="168">
        <v>6.6263196464128802</v>
      </c>
      <c r="AT16" s="183" t="s">
        <v>54</v>
      </c>
      <c r="AU16" s="175">
        <v>0.41414497790080501</v>
      </c>
      <c r="AV16" s="176">
        <v>-34.128940810069302</v>
      </c>
      <c r="AW16" s="170"/>
      <c r="AX16" s="170"/>
      <c r="AY16" s="178">
        <v>29</v>
      </c>
      <c r="AZ16" s="178">
        <v>38</v>
      </c>
      <c r="BA16" s="169"/>
      <c r="BB16" s="186">
        <v>109.8</v>
      </c>
      <c r="BC16" s="182">
        <v>36.745954402835103</v>
      </c>
      <c r="BD16" s="183" t="s">
        <v>55</v>
      </c>
      <c r="BE16" s="180">
        <v>1.1483110750886001</v>
      </c>
      <c r="BF16" s="181">
        <v>1.9421183798613699</v>
      </c>
      <c r="BG16" s="170">
        <v>0.02</v>
      </c>
      <c r="BH16" s="170">
        <v>1.4999999999999999E-2</v>
      </c>
      <c r="BI16" s="178">
        <v>0</v>
      </c>
      <c r="BJ16" s="178">
        <v>5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4.8000000000000001E-2</v>
      </c>
      <c r="G17" s="170">
        <v>4.1000000000000002E-2</v>
      </c>
      <c r="H17" s="171"/>
      <c r="I17" s="172">
        <v>4</v>
      </c>
      <c r="J17" s="172">
        <v>4</v>
      </c>
      <c r="K17" s="169"/>
      <c r="L17" s="173">
        <v>1272.63824</v>
      </c>
      <c r="M17" s="173">
        <v>1132.67263</v>
      </c>
      <c r="N17" s="173">
        <v>2405.3108699999998</v>
      </c>
      <c r="O17" s="168">
        <v>644.53044339260305</v>
      </c>
      <c r="P17" s="174">
        <v>246.29499999999999</v>
      </c>
      <c r="Q17" s="180">
        <v>2.6169042952256598</v>
      </c>
      <c r="R17" s="181">
        <v>1368.51687401398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2753.3357599999999</v>
      </c>
      <c r="Y17" s="168">
        <v>737.78767656819002</v>
      </c>
      <c r="Z17" s="179">
        <v>573</v>
      </c>
      <c r="AA17" s="180">
        <v>1.2875875681818301</v>
      </c>
      <c r="AB17" s="181">
        <v>341.256912682794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148.1</v>
      </c>
      <c r="AI17" s="168">
        <v>39.685081814994099</v>
      </c>
      <c r="AJ17" s="183" t="s">
        <v>53</v>
      </c>
      <c r="AK17" s="175">
        <v>0.62992193357133397</v>
      </c>
      <c r="AL17" s="176">
        <v>-117.102386354248</v>
      </c>
      <c r="AM17" s="170"/>
      <c r="AN17" s="170"/>
      <c r="AO17" s="178">
        <v>88</v>
      </c>
      <c r="AP17" s="178">
        <v>135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-49.252987010602602</v>
      </c>
      <c r="AW17" s="170"/>
      <c r="AX17" s="170"/>
      <c r="AY17" s="178">
        <v>42</v>
      </c>
      <c r="AZ17" s="178">
        <v>54</v>
      </c>
      <c r="BA17" s="169"/>
      <c r="BB17" s="186">
        <v>132.19999999999999</v>
      </c>
      <c r="BC17" s="182">
        <v>35.424495718718497</v>
      </c>
      <c r="BD17" s="183" t="s">
        <v>55</v>
      </c>
      <c r="BE17" s="184">
        <v>1.1070154912099499</v>
      </c>
      <c r="BF17" s="185">
        <v>-2.5059740212052799</v>
      </c>
      <c r="BG17" s="170">
        <v>1.7999999999999999E-2</v>
      </c>
      <c r="BH17" s="170">
        <v>1.0999999999999999E-2</v>
      </c>
      <c r="BI17" s="178">
        <v>0</v>
      </c>
      <c r="BJ17" s="178">
        <v>12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394.63168000000002</v>
      </c>
      <c r="M18" s="173">
        <v>-829.84217000000001</v>
      </c>
      <c r="N18" s="173">
        <v>-435.21048999999999</v>
      </c>
      <c r="O18" s="168">
        <v>-180.32163357770901</v>
      </c>
      <c r="P18" s="174">
        <v>233.14400000000001</v>
      </c>
      <c r="Q18" s="175">
        <v>-0.77343458797013498</v>
      </c>
      <c r="R18" s="176">
        <v>-1069.9344089398101</v>
      </c>
      <c r="S18" s="170"/>
      <c r="T18" s="170"/>
      <c r="U18" s="177">
        <v>998</v>
      </c>
      <c r="V18" s="178">
        <v>1111</v>
      </c>
      <c r="W18" s="169"/>
      <c r="X18" s="177">
        <v>1722.85068</v>
      </c>
      <c r="Y18" s="168">
        <v>713.83217125135695</v>
      </c>
      <c r="Z18" s="179">
        <v>573</v>
      </c>
      <c r="AA18" s="180">
        <v>1.2457804035800299</v>
      </c>
      <c r="AB18" s="181">
        <v>162.88428347034699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187.1</v>
      </c>
      <c r="AI18" s="168">
        <v>77.521517558984797</v>
      </c>
      <c r="AJ18" s="183" t="s">
        <v>53</v>
      </c>
      <c r="AK18" s="180">
        <v>1.23050027871404</v>
      </c>
      <c r="AL18" s="181">
        <v>15.585370015064299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-26.259271107285301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2.88145778542949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2357.0675099999999</v>
      </c>
      <c r="M19" s="173">
        <v>1887.43983</v>
      </c>
      <c r="N19" s="173">
        <v>4244.5073400000001</v>
      </c>
      <c r="O19" s="168">
        <v>737.91364147210504</v>
      </c>
      <c r="P19" s="174">
        <v>212.5</v>
      </c>
      <c r="Q19" s="180">
        <v>3.4725347833981401</v>
      </c>
      <c r="R19" s="181">
        <v>2865.7438205069702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2747.0752950000001</v>
      </c>
      <c r="Y19" s="168">
        <v>477.58294943401103</v>
      </c>
      <c r="Z19" s="179">
        <v>573</v>
      </c>
      <c r="AA19" s="190">
        <v>0.83347809674347395</v>
      </c>
      <c r="AB19" s="173">
        <v>-970.71998344474105</v>
      </c>
      <c r="AC19" s="170"/>
      <c r="AD19" s="170"/>
      <c r="AE19" s="178">
        <v>549</v>
      </c>
      <c r="AF19" s="178">
        <v>1209</v>
      </c>
      <c r="AG19" s="169"/>
      <c r="AH19" s="182">
        <v>299.89999999999998</v>
      </c>
      <c r="AI19" s="168">
        <v>52.138041791555601</v>
      </c>
      <c r="AJ19" s="183" t="s">
        <v>53</v>
      </c>
      <c r="AK19" s="190">
        <v>0.82758796494532605</v>
      </c>
      <c r="AL19" s="173">
        <v>-108.862831661464</v>
      </c>
      <c r="AM19" s="170"/>
      <c r="AN19" s="170"/>
      <c r="AO19" s="178">
        <v>63</v>
      </c>
      <c r="AP19" s="178">
        <v>135</v>
      </c>
      <c r="AQ19" s="169"/>
      <c r="AR19" s="182">
        <v>27.8</v>
      </c>
      <c r="AS19" s="168">
        <v>4.8330695625383298</v>
      </c>
      <c r="AT19" s="183" t="s">
        <v>54</v>
      </c>
      <c r="AU19" s="175">
        <v>0.302066847658646</v>
      </c>
      <c r="AV19" s="176">
        <v>-76.0127826441813</v>
      </c>
      <c r="AW19" s="170"/>
      <c r="AX19" s="170"/>
      <c r="AY19" s="178">
        <v>65</v>
      </c>
      <c r="AZ19" s="178">
        <v>83</v>
      </c>
      <c r="BA19" s="169"/>
      <c r="BB19" s="186">
        <v>150.4</v>
      </c>
      <c r="BC19" s="182">
        <v>26.147254036178602</v>
      </c>
      <c r="BD19" s="183" t="s">
        <v>55</v>
      </c>
      <c r="BE19" s="190">
        <v>0.81710168863057997</v>
      </c>
      <c r="BF19" s="173">
        <v>-57.225565288362503</v>
      </c>
      <c r="BG19" s="170"/>
      <c r="BH19" s="170"/>
      <c r="BI19" s="178">
        <v>34</v>
      </c>
      <c r="BJ19" s="178">
        <v>71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4.1000000000000002E-2</v>
      </c>
      <c r="G20" s="170">
        <v>3.4000000000000002E-2</v>
      </c>
      <c r="H20" s="171"/>
      <c r="I20" s="172">
        <v>4</v>
      </c>
      <c r="J20" s="172">
        <v>4</v>
      </c>
      <c r="K20" s="169"/>
      <c r="L20" s="173">
        <v>1757.77928</v>
      </c>
      <c r="M20" s="173">
        <v>1196.8021000000001</v>
      </c>
      <c r="N20" s="173">
        <v>2954.5813800000001</v>
      </c>
      <c r="O20" s="168">
        <v>795.43696146354205</v>
      </c>
      <c r="P20" s="174">
        <v>231.90199999999999</v>
      </c>
      <c r="Q20" s="180">
        <v>3.4300564956901698</v>
      </c>
      <c r="R20" s="181">
        <v>1982.94496502328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2215.9263150000002</v>
      </c>
      <c r="Y20" s="168">
        <v>596.57510426424699</v>
      </c>
      <c r="Z20" s="179">
        <v>573</v>
      </c>
      <c r="AA20" s="184">
        <v>1.0411432884192799</v>
      </c>
      <c r="AB20" s="185">
        <v>-184.862232669528</v>
      </c>
      <c r="AC20" s="170">
        <v>1.0999999999999999E-2</v>
      </c>
      <c r="AD20" s="170">
        <v>4.0000000000000001E-3</v>
      </c>
      <c r="AE20" s="178">
        <v>0</v>
      </c>
      <c r="AF20" s="178">
        <v>339</v>
      </c>
      <c r="AG20" s="169"/>
      <c r="AH20" s="182">
        <v>135.19999999999999</v>
      </c>
      <c r="AI20" s="168">
        <v>36.3987527701372</v>
      </c>
      <c r="AJ20" s="183" t="s">
        <v>53</v>
      </c>
      <c r="AK20" s="175">
        <v>0.57775798047836902</v>
      </c>
      <c r="AL20" s="176">
        <v>-128.761044508168</v>
      </c>
      <c r="AM20" s="170"/>
      <c r="AN20" s="170"/>
      <c r="AO20" s="178">
        <v>99</v>
      </c>
      <c r="AP20" s="178">
        <v>146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-15.037725589376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20.124548821247998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0.04</v>
      </c>
      <c r="G21" s="170">
        <v>3.4000000000000002E-2</v>
      </c>
      <c r="H21" s="171"/>
      <c r="I21" s="172">
        <v>5</v>
      </c>
      <c r="J21" s="172">
        <v>5</v>
      </c>
      <c r="K21" s="169"/>
      <c r="L21" s="173">
        <v>3095.9188100000001</v>
      </c>
      <c r="M21" s="173">
        <v>-749.14260000000002</v>
      </c>
      <c r="N21" s="173">
        <v>2346.77621</v>
      </c>
      <c r="O21" s="168">
        <v>353.90079534235798</v>
      </c>
      <c r="P21" s="174">
        <v>218.77099999999999</v>
      </c>
      <c r="Q21" s="180">
        <v>1.6176769102959601</v>
      </c>
      <c r="R21" s="181">
        <v>710.37802193679397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3935.90562</v>
      </c>
      <c r="Y21" s="168">
        <v>593.54621176701698</v>
      </c>
      <c r="Z21" s="179">
        <v>573</v>
      </c>
      <c r="AA21" s="184">
        <v>1.0358572631187</v>
      </c>
      <c r="AB21" s="185">
        <v>-350.11109044250497</v>
      </c>
      <c r="AC21" s="170">
        <v>0.01</v>
      </c>
      <c r="AD21" s="170">
        <v>4.0000000000000001E-3</v>
      </c>
      <c r="AE21" s="178">
        <v>0</v>
      </c>
      <c r="AF21" s="178">
        <v>624</v>
      </c>
      <c r="AG21" s="169"/>
      <c r="AH21" s="182">
        <v>231.4</v>
      </c>
      <c r="AI21" s="168">
        <v>34.895804590682197</v>
      </c>
      <c r="AJ21" s="183" t="s">
        <v>53</v>
      </c>
      <c r="AK21" s="175">
        <v>0.553901660169558</v>
      </c>
      <c r="AL21" s="176">
        <v>-239.83743936802401</v>
      </c>
      <c r="AM21" s="170"/>
      <c r="AN21" s="170"/>
      <c r="AO21" s="178">
        <v>187</v>
      </c>
      <c r="AP21" s="178">
        <v>270</v>
      </c>
      <c r="AQ21" s="169"/>
      <c r="AR21" s="182">
        <v>42</v>
      </c>
      <c r="AS21" s="168">
        <v>6.3337242558714397</v>
      </c>
      <c r="AT21" s="183" t="s">
        <v>54</v>
      </c>
      <c r="AU21" s="175">
        <v>0.39585776599196498</v>
      </c>
      <c r="AV21" s="176">
        <v>-77.679349680767999</v>
      </c>
      <c r="AW21" s="170"/>
      <c r="AX21" s="170"/>
      <c r="AY21" s="178">
        <v>65</v>
      </c>
      <c r="AZ21" s="178">
        <v>86</v>
      </c>
      <c r="BA21" s="169"/>
      <c r="BB21" s="186">
        <v>259.8</v>
      </c>
      <c r="BC21" s="182">
        <v>39.178608611319</v>
      </c>
      <c r="BD21" s="183" t="s">
        <v>55</v>
      </c>
      <c r="BE21" s="180">
        <v>1.2243315191037201</v>
      </c>
      <c r="BF21" s="181">
        <v>20.441300638464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3.5999999999999997E-2</v>
      </c>
      <c r="G22" s="170">
        <v>2.4E-2</v>
      </c>
      <c r="H22" s="171"/>
      <c r="I22" s="172">
        <v>5</v>
      </c>
      <c r="J22" s="172">
        <v>4</v>
      </c>
      <c r="K22" s="169"/>
      <c r="L22" s="173">
        <v>2469.7280599999999</v>
      </c>
      <c r="M22" s="173">
        <v>-471.82281999999998</v>
      </c>
      <c r="N22" s="173">
        <v>1997.90524</v>
      </c>
      <c r="O22" s="168">
        <v>462.79873914436502</v>
      </c>
      <c r="P22" s="174">
        <v>242.99700000000001</v>
      </c>
      <c r="Q22" s="180">
        <v>1.9045450731670099</v>
      </c>
      <c r="R22" s="181">
        <v>814.61105470015195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2468.6036399999998</v>
      </c>
      <c r="Y22" s="168">
        <v>571.83225168336298</v>
      </c>
      <c r="Z22" s="179">
        <v>573</v>
      </c>
      <c r="AA22" s="184">
        <v>0.99796204482262196</v>
      </c>
      <c r="AB22" s="185">
        <v>-321.66771387191199</v>
      </c>
      <c r="AC22" s="170">
        <v>6.0000000000000001E-3</v>
      </c>
      <c r="AD22" s="170">
        <v>0</v>
      </c>
      <c r="AE22" s="178">
        <v>6</v>
      </c>
      <c r="AF22" s="178">
        <v>500</v>
      </c>
      <c r="AG22" s="169"/>
      <c r="AH22" s="182">
        <v>139.5</v>
      </c>
      <c r="AI22" s="168">
        <v>32.314057152499799</v>
      </c>
      <c r="AJ22" s="183" t="s">
        <v>53</v>
      </c>
      <c r="AK22" s="175">
        <v>0.51292154210317198</v>
      </c>
      <c r="AL22" s="176">
        <v>-167.28376142047199</v>
      </c>
      <c r="AM22" s="170"/>
      <c r="AN22" s="170"/>
      <c r="AO22" s="178">
        <v>133</v>
      </c>
      <c r="AP22" s="178">
        <v>187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-40.813336233770698</v>
      </c>
      <c r="AW22" s="170"/>
      <c r="AX22" s="170"/>
      <c r="AY22" s="178">
        <v>32</v>
      </c>
      <c r="AZ22" s="178">
        <v>46</v>
      </c>
      <c r="BA22" s="169"/>
      <c r="BB22" s="186">
        <v>157.4</v>
      </c>
      <c r="BC22" s="182">
        <v>36.460448715437103</v>
      </c>
      <c r="BD22" s="183" t="s">
        <v>55</v>
      </c>
      <c r="BE22" s="180">
        <v>1.1393890223574099</v>
      </c>
      <c r="BF22" s="181">
        <v>1.57332753245862</v>
      </c>
      <c r="BG22" s="170">
        <v>0.02</v>
      </c>
      <c r="BH22" s="170">
        <v>1.4E-2</v>
      </c>
      <c r="BI22" s="178">
        <v>0</v>
      </c>
      <c r="BJ22" s="178">
        <v>9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4373.03856</v>
      </c>
      <c r="M23" s="173">
        <v>2284.1196199999999</v>
      </c>
      <c r="N23" s="173">
        <v>6657.1581800000004</v>
      </c>
      <c r="O23" s="168">
        <v>1487.2709760482801</v>
      </c>
      <c r="P23" s="174">
        <v>251.20400000000001</v>
      </c>
      <c r="Q23" s="180">
        <v>5.9205704369686796</v>
      </c>
      <c r="R23" s="181">
        <v>5388.8218757561899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2268.1726950000002</v>
      </c>
      <c r="Y23" s="168">
        <v>506.73084921931502</v>
      </c>
      <c r="Z23" s="179">
        <v>573</v>
      </c>
      <c r="AA23" s="190">
        <v>0.88434703179636098</v>
      </c>
      <c r="AB23" s="173">
        <v>-624.92097521106996</v>
      </c>
      <c r="AC23" s="170"/>
      <c r="AD23" s="170"/>
      <c r="AE23" s="178">
        <v>297</v>
      </c>
      <c r="AF23" s="178">
        <v>810</v>
      </c>
      <c r="AG23" s="169"/>
      <c r="AH23" s="182">
        <v>92.5</v>
      </c>
      <c r="AI23" s="168">
        <v>20.665359236584301</v>
      </c>
      <c r="AJ23" s="183" t="s">
        <v>53</v>
      </c>
      <c r="AK23" s="175">
        <v>0.32802157518387798</v>
      </c>
      <c r="AL23" s="176">
        <v>-225.588832850432</v>
      </c>
      <c r="AM23" s="170"/>
      <c r="AN23" s="170"/>
      <c r="AO23" s="178">
        <v>190</v>
      </c>
      <c r="AP23" s="178">
        <v>246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-60.984465485824003</v>
      </c>
      <c r="AW23" s="170"/>
      <c r="AX23" s="170"/>
      <c r="AY23" s="178">
        <v>52</v>
      </c>
      <c r="AZ23" s="178">
        <v>67</v>
      </c>
      <c r="BA23" s="169"/>
      <c r="BB23" s="186">
        <v>120.6</v>
      </c>
      <c r="BC23" s="182">
        <v>26.943160258725101</v>
      </c>
      <c r="BD23" s="183" t="s">
        <v>55</v>
      </c>
      <c r="BE23" s="190">
        <v>0.84197375808515795</v>
      </c>
      <c r="BF23" s="173">
        <v>-40.9689309716479</v>
      </c>
      <c r="BG23" s="170"/>
      <c r="BH23" s="170"/>
      <c r="BI23" s="178">
        <v>23</v>
      </c>
      <c r="BJ23" s="178">
        <v>52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3.7999999999999999E-2</v>
      </c>
      <c r="G24" s="170">
        <v>2.4E-2</v>
      </c>
      <c r="H24" s="171"/>
      <c r="I24" s="172">
        <v>5</v>
      </c>
      <c r="J24" s="172">
        <v>5</v>
      </c>
      <c r="K24" s="169"/>
      <c r="L24" s="173">
        <v>4268.3462499999996</v>
      </c>
      <c r="M24" s="173">
        <v>3902.6409800000001</v>
      </c>
      <c r="N24" s="173">
        <v>8170.9872299999997</v>
      </c>
      <c r="O24" s="168">
        <v>1559.00845372603</v>
      </c>
      <c r="P24" s="174">
        <v>248.62299999999999</v>
      </c>
      <c r="Q24" s="180">
        <v>6.2705721261750904</v>
      </c>
      <c r="R24" s="181">
        <v>6701.1255634757899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3254.819735</v>
      </c>
      <c r="Y24" s="168">
        <v>621.01326796704598</v>
      </c>
      <c r="Z24" s="179">
        <v>573</v>
      </c>
      <c r="AA24" s="184">
        <v>1.0837927887732099</v>
      </c>
      <c r="AB24" s="185">
        <v>-132.76200489685399</v>
      </c>
      <c r="AC24" s="170">
        <v>1.4999999999999999E-2</v>
      </c>
      <c r="AD24" s="170">
        <v>8.0000000000000002E-3</v>
      </c>
      <c r="AE24" s="178">
        <v>0</v>
      </c>
      <c r="AF24" s="178">
        <v>349</v>
      </c>
      <c r="AG24" s="169"/>
      <c r="AH24" s="182">
        <v>254.3</v>
      </c>
      <c r="AI24" s="168">
        <v>48.519944851575602</v>
      </c>
      <c r="AJ24" s="183" t="s">
        <v>53</v>
      </c>
      <c r="AK24" s="190">
        <v>0.77015785478691401</v>
      </c>
      <c r="AL24" s="173">
        <v>-118.156631088136</v>
      </c>
      <c r="AM24" s="170"/>
      <c r="AN24" s="170"/>
      <c r="AO24" s="178">
        <v>76</v>
      </c>
      <c r="AP24" s="178">
        <v>142</v>
      </c>
      <c r="AQ24" s="169"/>
      <c r="AR24" s="182">
        <v>49.1</v>
      </c>
      <c r="AS24" s="168">
        <v>9.3681843972173109</v>
      </c>
      <c r="AT24" s="183" t="s">
        <v>54</v>
      </c>
      <c r="AU24" s="175">
        <v>0.58551152482608204</v>
      </c>
      <c r="AV24" s="176">
        <v>-45.492160276351903</v>
      </c>
      <c r="AW24" s="170"/>
      <c r="AX24" s="170"/>
      <c r="AY24" s="178">
        <v>35</v>
      </c>
      <c r="AZ24" s="178">
        <v>52</v>
      </c>
      <c r="BA24" s="169"/>
      <c r="BB24" s="186">
        <v>178.6</v>
      </c>
      <c r="BC24" s="182">
        <v>34.076532247311903</v>
      </c>
      <c r="BD24" s="183" t="s">
        <v>55</v>
      </c>
      <c r="BE24" s="184">
        <v>1.0648916327285001</v>
      </c>
      <c r="BF24" s="185">
        <v>-10.5843205527039</v>
      </c>
      <c r="BG24" s="170">
        <v>1.2999999999999999E-2</v>
      </c>
      <c r="BH24" s="170">
        <v>6.0000000000000001E-3</v>
      </c>
      <c r="BI24" s="178">
        <v>0</v>
      </c>
      <c r="BJ24" s="178">
        <v>23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2.9000000000000001E-2</v>
      </c>
      <c r="H25" s="171"/>
      <c r="I25" s="172">
        <v>4</v>
      </c>
      <c r="J25" s="172">
        <v>4</v>
      </c>
      <c r="K25" s="169"/>
      <c r="L25" s="173">
        <v>1461.43552</v>
      </c>
      <c r="M25" s="173">
        <v>650.64859999999999</v>
      </c>
      <c r="N25" s="173">
        <v>2112.08412</v>
      </c>
      <c r="O25" s="168">
        <v>500.20466537114498</v>
      </c>
      <c r="P25" s="174">
        <v>212.5</v>
      </c>
      <c r="Q25" s="180">
        <v>2.3539043076289201</v>
      </c>
      <c r="R25" s="181">
        <v>1099.9652842263299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1799.6705300000001</v>
      </c>
      <c r="Y25" s="168">
        <v>426.21578691523001</v>
      </c>
      <c r="Z25" s="179">
        <v>573</v>
      </c>
      <c r="AA25" s="175">
        <v>0.74383208885729502</v>
      </c>
      <c r="AB25" s="176">
        <v>-929.47814246264204</v>
      </c>
      <c r="AC25" s="170"/>
      <c r="AD25" s="170"/>
      <c r="AE25" s="178">
        <v>620</v>
      </c>
      <c r="AF25" s="178">
        <v>1104</v>
      </c>
      <c r="AG25" s="169"/>
      <c r="AH25" s="182">
        <v>133.35</v>
      </c>
      <c r="AI25" s="168">
        <v>31.581266813957299</v>
      </c>
      <c r="AJ25" s="183" t="s">
        <v>53</v>
      </c>
      <c r="AK25" s="175">
        <v>0.50128994942789395</v>
      </c>
      <c r="AL25" s="176">
        <v>-166.71346660584001</v>
      </c>
      <c r="AM25" s="170"/>
      <c r="AN25" s="170"/>
      <c r="AO25" s="178">
        <v>133</v>
      </c>
      <c r="AP25" s="178">
        <v>186</v>
      </c>
      <c r="AQ25" s="169"/>
      <c r="AR25" s="182">
        <v>34.4</v>
      </c>
      <c r="AS25" s="168">
        <v>8.1469484694423002</v>
      </c>
      <c r="AT25" s="183" t="s">
        <v>54</v>
      </c>
      <c r="AU25" s="175">
        <v>0.50918427934014399</v>
      </c>
      <c r="AV25" s="176">
        <v>-41.806594693546799</v>
      </c>
      <c r="AW25" s="170"/>
      <c r="AX25" s="170"/>
      <c r="AY25" s="178">
        <v>34</v>
      </c>
      <c r="AZ25" s="178">
        <v>47</v>
      </c>
      <c r="BA25" s="169"/>
      <c r="BB25" s="186">
        <v>160.4</v>
      </c>
      <c r="BC25" s="182">
        <v>37.987515537748401</v>
      </c>
      <c r="BD25" s="183" t="s">
        <v>55</v>
      </c>
      <c r="BE25" s="180">
        <v>1.18710986055464</v>
      </c>
      <c r="BF25" s="181">
        <v>7.9868106129065097</v>
      </c>
      <c r="BG25" s="170">
        <v>0.02</v>
      </c>
      <c r="BH25" s="170">
        <v>1.9E-2</v>
      </c>
      <c r="BI25" s="178">
        <v>0</v>
      </c>
      <c r="BJ25" s="178">
        <v>2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0.03</v>
      </c>
      <c r="G26" s="170">
        <v>0.03</v>
      </c>
      <c r="H26" s="171"/>
      <c r="I26" s="172">
        <v>3</v>
      </c>
      <c r="J26" s="172">
        <v>3</v>
      </c>
      <c r="K26" s="169"/>
      <c r="L26" s="173">
        <v>2963.51091</v>
      </c>
      <c r="M26" s="173">
        <v>494.51612999999998</v>
      </c>
      <c r="N26" s="173">
        <v>3458.0270399999999</v>
      </c>
      <c r="O26" s="168">
        <v>1065.2929268759001</v>
      </c>
      <c r="P26" s="174">
        <v>231.042</v>
      </c>
      <c r="Q26" s="180">
        <v>4.6108193613105</v>
      </c>
      <c r="R26" s="181">
        <v>2612.04844152128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1718.11742</v>
      </c>
      <c r="Y26" s="168">
        <v>529.28976954103405</v>
      </c>
      <c r="Z26" s="179">
        <v>573</v>
      </c>
      <c r="AA26" s="190">
        <v>0.92371687528976298</v>
      </c>
      <c r="AB26" s="173">
        <v>-379.96750364291898</v>
      </c>
      <c r="AC26" s="170"/>
      <c r="AD26" s="170"/>
      <c r="AE26" s="178">
        <v>142</v>
      </c>
      <c r="AF26" s="178">
        <v>514</v>
      </c>
      <c r="AG26" s="169"/>
      <c r="AH26" s="182">
        <v>162.4</v>
      </c>
      <c r="AI26" s="168">
        <v>50.029560013112501</v>
      </c>
      <c r="AJ26" s="183" t="s">
        <v>53</v>
      </c>
      <c r="AK26" s="190">
        <v>0.794120000208135</v>
      </c>
      <c r="AL26" s="173">
        <v>-68.279494222519901</v>
      </c>
      <c r="AM26" s="170"/>
      <c r="AN26" s="170"/>
      <c r="AO26" s="178">
        <v>43</v>
      </c>
      <c r="AP26" s="178">
        <v>84</v>
      </c>
      <c r="AQ26" s="169"/>
      <c r="AR26" s="182">
        <v>36.6</v>
      </c>
      <c r="AS26" s="168">
        <v>11.275134830541401</v>
      </c>
      <c r="AT26" s="183" t="s">
        <v>54</v>
      </c>
      <c r="AU26" s="175">
        <v>0.70469592690883498</v>
      </c>
      <c r="AV26" s="176">
        <v>-21.985268373973302</v>
      </c>
      <c r="AW26" s="170"/>
      <c r="AX26" s="170"/>
      <c r="AY26" s="178">
        <v>16</v>
      </c>
      <c r="AZ26" s="178">
        <v>26</v>
      </c>
      <c r="BA26" s="169"/>
      <c r="BB26" s="186">
        <v>145.6</v>
      </c>
      <c r="BC26" s="182">
        <v>44.854088287618097</v>
      </c>
      <c r="BD26" s="183" t="s">
        <v>55</v>
      </c>
      <c r="BE26" s="180">
        <v>1.40169025898807</v>
      </c>
      <c r="BF26" s="181">
        <v>28.429463252053399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2.5000000000000001E-2</v>
      </c>
      <c r="G27" s="170">
        <v>1.7999999999999999E-2</v>
      </c>
      <c r="H27" s="171"/>
      <c r="I27" s="172">
        <v>4</v>
      </c>
      <c r="J27" s="172">
        <v>4</v>
      </c>
      <c r="K27" s="169"/>
      <c r="L27" s="173">
        <v>388.41681999999997</v>
      </c>
      <c r="M27" s="173">
        <v>533.91238999999996</v>
      </c>
      <c r="N27" s="173">
        <v>922.32920999999999</v>
      </c>
      <c r="O27" s="168">
        <v>357.44841141730899</v>
      </c>
      <c r="P27" s="174">
        <v>212.5</v>
      </c>
      <c r="Q27" s="180">
        <v>1.68211017137557</v>
      </c>
      <c r="R27" s="181">
        <v>303.82789743186697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1247.413865</v>
      </c>
      <c r="Y27" s="168">
        <v>483.43487291720498</v>
      </c>
      <c r="Z27" s="179">
        <v>573</v>
      </c>
      <c r="AA27" s="190">
        <v>0.84369087769145701</v>
      </c>
      <c r="AB27" s="173">
        <v>-420.35673312489502</v>
      </c>
      <c r="AC27" s="170"/>
      <c r="AD27" s="170"/>
      <c r="AE27" s="178">
        <v>232</v>
      </c>
      <c r="AF27" s="178">
        <v>527</v>
      </c>
      <c r="AG27" s="169"/>
      <c r="AH27" s="182">
        <v>144.55000000000001</v>
      </c>
      <c r="AI27" s="168">
        <v>56.020309570778998</v>
      </c>
      <c r="AJ27" s="183" t="s">
        <v>53</v>
      </c>
      <c r="AK27" s="190">
        <v>0.88921126302823905</v>
      </c>
      <c r="AL27" s="173">
        <v>-38.817447961375898</v>
      </c>
      <c r="AM27" s="170"/>
      <c r="AN27" s="170"/>
      <c r="AO27" s="178">
        <v>19</v>
      </c>
      <c r="AP27" s="178">
        <v>51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-36.269510593365297</v>
      </c>
      <c r="AW27" s="170"/>
      <c r="AX27" s="170"/>
      <c r="AY27" s="178">
        <v>31</v>
      </c>
      <c r="AZ27" s="178">
        <v>40</v>
      </c>
      <c r="BA27" s="169"/>
      <c r="BB27" s="186">
        <v>89.4</v>
      </c>
      <c r="BC27" s="182">
        <v>34.646943449516698</v>
      </c>
      <c r="BD27" s="183" t="s">
        <v>55</v>
      </c>
      <c r="BE27" s="184">
        <v>1.0827169827973999</v>
      </c>
      <c r="BF27" s="185">
        <v>-3.73902118673062</v>
      </c>
      <c r="BG27" s="170">
        <v>1.4999999999999999E-2</v>
      </c>
      <c r="BH27" s="170">
        <v>8.0000000000000002E-3</v>
      </c>
      <c r="BI27" s="178">
        <v>0</v>
      </c>
      <c r="BJ27" s="178">
        <v>10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9140.7860999999994</v>
      </c>
      <c r="M28" s="173">
        <v>5890.0077899999997</v>
      </c>
      <c r="N28" s="173">
        <v>15030.793890000001</v>
      </c>
      <c r="O28" s="168">
        <v>1551.2590211629499</v>
      </c>
      <c r="P28" s="174">
        <v>268.108</v>
      </c>
      <c r="Q28" s="180">
        <v>5.7859482789135299</v>
      </c>
      <c r="R28" s="181">
        <v>12100.4642896283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6889.4085100000002</v>
      </c>
      <c r="Y28" s="168">
        <v>711.024126857635</v>
      </c>
      <c r="Z28" s="179">
        <v>573</v>
      </c>
      <c r="AA28" s="180">
        <v>1.2408798025438701</v>
      </c>
      <c r="AB28" s="181">
        <v>626.71265231213704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393.7</v>
      </c>
      <c r="AI28" s="168">
        <v>40.631964026742097</v>
      </c>
      <c r="AJ28" s="183" t="s">
        <v>53</v>
      </c>
      <c r="AK28" s="175">
        <v>0.64495180994828705</v>
      </c>
      <c r="AL28" s="176">
        <v>-294.868654510184</v>
      </c>
      <c r="AM28" s="170"/>
      <c r="AN28" s="170"/>
      <c r="AO28" s="178">
        <v>217</v>
      </c>
      <c r="AP28" s="178">
        <v>339</v>
      </c>
      <c r="AQ28" s="169"/>
      <c r="AR28" s="182">
        <v>92.1</v>
      </c>
      <c r="AS28" s="168">
        <v>9.5052168830656498</v>
      </c>
      <c r="AT28" s="183" t="s">
        <v>54</v>
      </c>
      <c r="AU28" s="175">
        <v>0.594076055191603</v>
      </c>
      <c r="AV28" s="176">
        <v>-82.774578923221299</v>
      </c>
      <c r="AW28" s="170"/>
      <c r="AX28" s="170"/>
      <c r="AY28" s="178">
        <v>63</v>
      </c>
      <c r="AZ28" s="178">
        <v>94</v>
      </c>
      <c r="BA28" s="169"/>
      <c r="BB28" s="186">
        <v>431.8</v>
      </c>
      <c r="BC28" s="182">
        <v>44.564089577717098</v>
      </c>
      <c r="BD28" s="183" t="s">
        <v>55</v>
      </c>
      <c r="BE28" s="180">
        <v>1.39262779930366</v>
      </c>
      <c r="BF28" s="181">
        <v>82.050842153557397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2.1999999999999999E-2</v>
      </c>
      <c r="G29" s="170">
        <v>1.0999999999999999E-2</v>
      </c>
      <c r="H29" s="171"/>
      <c r="I29" s="172">
        <v>4</v>
      </c>
      <c r="J29" s="172">
        <v>3</v>
      </c>
      <c r="K29" s="169"/>
      <c r="L29" s="173">
        <v>4031.9843599999999</v>
      </c>
      <c r="M29" s="173">
        <v>20.243980000000001</v>
      </c>
      <c r="N29" s="173">
        <v>4052.2283400000001</v>
      </c>
      <c r="O29" s="168">
        <v>915.09893801614999</v>
      </c>
      <c r="P29" s="174">
        <v>241.767</v>
      </c>
      <c r="Q29" s="180">
        <v>3.7850448490329498</v>
      </c>
      <c r="R29" s="181">
        <v>2844.6036618702701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2472.60763</v>
      </c>
      <c r="Y29" s="168">
        <v>558.37934748356997</v>
      </c>
      <c r="Z29" s="179">
        <v>573</v>
      </c>
      <c r="AA29" s="184">
        <v>0.97448402702193704</v>
      </c>
      <c r="AB29" s="185">
        <v>-389.52384604235903</v>
      </c>
      <c r="AC29" s="170">
        <v>4.0000000000000001E-3</v>
      </c>
      <c r="AD29" s="170"/>
      <c r="AE29" s="178">
        <v>65</v>
      </c>
      <c r="AF29" s="178">
        <v>573</v>
      </c>
      <c r="AG29" s="169"/>
      <c r="AH29" s="182">
        <v>175.4</v>
      </c>
      <c r="AI29" s="168">
        <v>39.609898618899798</v>
      </c>
      <c r="AJ29" s="183" t="s">
        <v>53</v>
      </c>
      <c r="AK29" s="175">
        <v>0.62872854950634605</v>
      </c>
      <c r="AL29" s="176">
        <v>-139.28461254915999</v>
      </c>
      <c r="AM29" s="170"/>
      <c r="AN29" s="170"/>
      <c r="AO29" s="178">
        <v>104</v>
      </c>
      <c r="AP29" s="178">
        <v>160</v>
      </c>
      <c r="AQ29" s="169"/>
      <c r="AR29" s="182">
        <v>19.5</v>
      </c>
      <c r="AS29" s="168">
        <v>4.40360902547632</v>
      </c>
      <c r="AT29" s="183" t="s">
        <v>54</v>
      </c>
      <c r="AU29" s="175">
        <v>0.27522556409227</v>
      </c>
      <c r="AV29" s="176">
        <v>-60.419901599786598</v>
      </c>
      <c r="AW29" s="170"/>
      <c r="AX29" s="170"/>
      <c r="AY29" s="178">
        <v>52</v>
      </c>
      <c r="AZ29" s="178">
        <v>66</v>
      </c>
      <c r="BA29" s="169"/>
      <c r="BB29" s="186">
        <v>143.19999999999999</v>
      </c>
      <c r="BC29" s="182">
        <v>32.338298074267101</v>
      </c>
      <c r="BD29" s="183" t="s">
        <v>55</v>
      </c>
      <c r="BE29" s="184">
        <v>1.01057181482085</v>
      </c>
      <c r="BF29" s="185">
        <v>-16.639803199573301</v>
      </c>
      <c r="BG29" s="170">
        <v>8.0000000000000002E-3</v>
      </c>
      <c r="BH29" s="170">
        <v>1E-3</v>
      </c>
      <c r="BI29" s="178">
        <v>0</v>
      </c>
      <c r="BJ29" s="178">
        <v>27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0.03</v>
      </c>
      <c r="G30" s="170">
        <v>2.5999999999999999E-2</v>
      </c>
      <c r="H30" s="171"/>
      <c r="I30" s="172">
        <v>3</v>
      </c>
      <c r="J30" s="172">
        <v>3</v>
      </c>
      <c r="K30" s="169"/>
      <c r="L30" s="173">
        <v>3124.12266</v>
      </c>
      <c r="M30" s="173">
        <v>2160.2113199999999</v>
      </c>
      <c r="N30" s="173">
        <v>5284.3339800000003</v>
      </c>
      <c r="O30" s="168">
        <v>846.35674302170003</v>
      </c>
      <c r="P30" s="174">
        <v>244.696</v>
      </c>
      <c r="Q30" s="180">
        <v>3.4588090652143899</v>
      </c>
      <c r="R30" s="181">
        <v>3560.9868344788201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2310.72291</v>
      </c>
      <c r="Y30" s="168">
        <v>370.09317040427197</v>
      </c>
      <c r="Z30" s="179">
        <v>573</v>
      </c>
      <c r="AA30" s="175">
        <v>0.64588685934427903</v>
      </c>
      <c r="AB30" s="176">
        <v>-1724.8065403532401</v>
      </c>
      <c r="AC30" s="170"/>
      <c r="AD30" s="170"/>
      <c r="AE30" s="178">
        <v>1267</v>
      </c>
      <c r="AF30" s="178">
        <v>1983</v>
      </c>
      <c r="AG30" s="169"/>
      <c r="AH30" s="182">
        <v>355.9</v>
      </c>
      <c r="AI30" s="168">
        <v>57.0021436914218</v>
      </c>
      <c r="AJ30" s="183" t="s">
        <v>53</v>
      </c>
      <c r="AK30" s="190">
        <v>0.90479593160987004</v>
      </c>
      <c r="AL30" s="173">
        <v>-87.796955274440094</v>
      </c>
      <c r="AM30" s="170"/>
      <c r="AN30" s="170"/>
      <c r="AO30" s="178">
        <v>38</v>
      </c>
      <c r="AP30" s="178">
        <v>117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-74.984941022079994</v>
      </c>
      <c r="AW30" s="170"/>
      <c r="AX30" s="170"/>
      <c r="AY30" s="178">
        <v>63</v>
      </c>
      <c r="AZ30" s="178">
        <v>83</v>
      </c>
      <c r="BA30" s="169"/>
      <c r="BB30" s="186">
        <v>231.4</v>
      </c>
      <c r="BC30" s="182">
        <v>37.061804018530502</v>
      </c>
      <c r="BD30" s="183" t="s">
        <v>55</v>
      </c>
      <c r="BE30" s="180">
        <v>1.15818137557908</v>
      </c>
      <c r="BF30" s="181">
        <v>6.0301179558399802</v>
      </c>
      <c r="BG30" s="170">
        <v>0.02</v>
      </c>
      <c r="BH30" s="170">
        <v>1.6E-2</v>
      </c>
      <c r="BI30" s="178">
        <v>0</v>
      </c>
      <c r="BJ30" s="178">
        <v>9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4.4999999999999998E-2</v>
      </c>
      <c r="G31" s="170">
        <v>3.3000000000000002E-2</v>
      </c>
      <c r="H31" s="171"/>
      <c r="I31" s="172">
        <v>5</v>
      </c>
      <c r="J31" s="172">
        <v>4</v>
      </c>
      <c r="K31" s="169"/>
      <c r="L31" s="173">
        <v>1112.00881</v>
      </c>
      <c r="M31" s="173">
        <v>852.99284999999998</v>
      </c>
      <c r="N31" s="173">
        <v>1965.0016599999999</v>
      </c>
      <c r="O31" s="168">
        <v>691.85043542961296</v>
      </c>
      <c r="P31" s="174">
        <v>255.976</v>
      </c>
      <c r="Q31" s="180">
        <v>2.7027941503485202</v>
      </c>
      <c r="R31" s="181">
        <v>1144.91631528583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1973.1017549999999</v>
      </c>
      <c r="Y31" s="168">
        <v>694.70236902684496</v>
      </c>
      <c r="Z31" s="179">
        <v>573</v>
      </c>
      <c r="AA31" s="180">
        <v>1.2123950593836701</v>
      </c>
      <c r="AB31" s="181">
        <v>137.348002612209</v>
      </c>
      <c r="AC31" s="170">
        <v>0.02</v>
      </c>
      <c r="AD31" s="170">
        <v>0.02</v>
      </c>
      <c r="AE31" s="178">
        <v>0</v>
      </c>
      <c r="AF31" s="178">
        <v>0</v>
      </c>
      <c r="AG31" s="169"/>
      <c r="AH31" s="182">
        <v>176.05</v>
      </c>
      <c r="AI31" s="168">
        <v>61.984817436430802</v>
      </c>
      <c r="AJ31" s="183" t="s">
        <v>53</v>
      </c>
      <c r="AK31" s="184">
        <v>0.98388599105445596</v>
      </c>
      <c r="AL31" s="185">
        <v>-25.786800000751899</v>
      </c>
      <c r="AM31" s="170">
        <v>5.0000000000000001E-3</v>
      </c>
      <c r="AN31" s="170"/>
      <c r="AO31" s="178">
        <v>3</v>
      </c>
      <c r="AP31" s="178">
        <v>39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-29.0601396827306</v>
      </c>
      <c r="AW31" s="170"/>
      <c r="AX31" s="170"/>
      <c r="AY31" s="178">
        <v>24</v>
      </c>
      <c r="AZ31" s="178">
        <v>33</v>
      </c>
      <c r="BA31" s="169"/>
      <c r="BB31" s="186">
        <v>93.8</v>
      </c>
      <c r="BC31" s="182">
        <v>33.0257078985357</v>
      </c>
      <c r="BD31" s="183" t="s">
        <v>55</v>
      </c>
      <c r="BE31" s="184">
        <v>1.03205337182924</v>
      </c>
      <c r="BF31" s="185">
        <v>-8.7202793654612698</v>
      </c>
      <c r="BG31" s="170">
        <v>0.01</v>
      </c>
      <c r="BH31" s="170">
        <v>3.0000000000000001E-3</v>
      </c>
      <c r="BI31" s="178">
        <v>0</v>
      </c>
      <c r="BJ31" s="178">
        <v>16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5858.8981100000001</v>
      </c>
      <c r="M32" s="173">
        <v>1813.1832099999999</v>
      </c>
      <c r="N32" s="173">
        <v>7672.0813200000002</v>
      </c>
      <c r="O32" s="168">
        <v>1024.0406325382</v>
      </c>
      <c r="P32" s="174">
        <v>282.02199999999999</v>
      </c>
      <c r="Q32" s="180">
        <v>3.6310664860833501</v>
      </c>
      <c r="R32" s="181">
        <v>5288.7298275037201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3645.947885</v>
      </c>
      <c r="Y32" s="168">
        <v>486.64744580114899</v>
      </c>
      <c r="Z32" s="179">
        <v>573</v>
      </c>
      <c r="AA32" s="190">
        <v>0.84929746213114998</v>
      </c>
      <c r="AB32" s="173">
        <v>-1196.44173425088</v>
      </c>
      <c r="AC32" s="170"/>
      <c r="AD32" s="170"/>
      <c r="AE32" s="178">
        <v>647</v>
      </c>
      <c r="AF32" s="178">
        <v>1506</v>
      </c>
      <c r="AG32" s="169"/>
      <c r="AH32" s="182">
        <v>235.8</v>
      </c>
      <c r="AI32" s="168">
        <v>31.473699388852101</v>
      </c>
      <c r="AJ32" s="183" t="s">
        <v>53</v>
      </c>
      <c r="AK32" s="175">
        <v>0.49958252998177899</v>
      </c>
      <c r="AL32" s="176">
        <v>-296.60932986528002</v>
      </c>
      <c r="AM32" s="170"/>
      <c r="AN32" s="170"/>
      <c r="AO32" s="178">
        <v>237</v>
      </c>
      <c r="AP32" s="178">
        <v>331</v>
      </c>
      <c r="AQ32" s="169"/>
      <c r="AR32" s="182">
        <v>45.2</v>
      </c>
      <c r="AS32" s="168">
        <v>6.0331264307723202</v>
      </c>
      <c r="AT32" s="183" t="s">
        <v>54</v>
      </c>
      <c r="AU32" s="175">
        <v>0.37707040192327002</v>
      </c>
      <c r="AV32" s="176">
        <v>-90.015067902293296</v>
      </c>
      <c r="AW32" s="170"/>
      <c r="AX32" s="170"/>
      <c r="AY32" s="178">
        <v>75</v>
      </c>
      <c r="AZ32" s="178">
        <v>99</v>
      </c>
      <c r="BA32" s="169"/>
      <c r="BB32" s="186">
        <v>187</v>
      </c>
      <c r="BC32" s="182">
        <v>24.960058463593501</v>
      </c>
      <c r="BD32" s="183" t="s">
        <v>55</v>
      </c>
      <c r="BE32" s="190">
        <v>0.78000182698729503</v>
      </c>
      <c r="BF32" s="173">
        <v>-83.430135804586698</v>
      </c>
      <c r="BG32" s="170"/>
      <c r="BH32" s="170"/>
      <c r="BI32" s="178">
        <v>53</v>
      </c>
      <c r="BJ32" s="178">
        <v>101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2.5000000000000001E-2</v>
      </c>
      <c r="H33" s="171"/>
      <c r="I33" s="172">
        <v>3</v>
      </c>
      <c r="J33" s="172">
        <v>3</v>
      </c>
      <c r="K33" s="169"/>
      <c r="L33" s="173">
        <v>4696.3698700000004</v>
      </c>
      <c r="M33" s="173">
        <v>4213.0002000000004</v>
      </c>
      <c r="N33" s="173">
        <v>8909.3700700000009</v>
      </c>
      <c r="O33" s="168">
        <v>1103.8426467059901</v>
      </c>
      <c r="P33" s="174">
        <v>276.94400000000002</v>
      </c>
      <c r="Q33" s="180">
        <v>3.98579729730917</v>
      </c>
      <c r="R33" s="181">
        <v>6387.9750543165201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3929.96722</v>
      </c>
      <c r="Y33" s="168">
        <v>486.91045309700201</v>
      </c>
      <c r="Z33" s="179">
        <v>573</v>
      </c>
      <c r="AA33" s="190">
        <v>0.84975646264747196</v>
      </c>
      <c r="AB33" s="173">
        <v>-1286.8251423065899</v>
      </c>
      <c r="AC33" s="170"/>
      <c r="AD33" s="170"/>
      <c r="AE33" s="178">
        <v>695</v>
      </c>
      <c r="AF33" s="178">
        <v>1620</v>
      </c>
      <c r="AG33" s="169"/>
      <c r="AH33" s="182">
        <v>355.65</v>
      </c>
      <c r="AI33" s="168">
        <v>44.063905104009599</v>
      </c>
      <c r="AJ33" s="183" t="s">
        <v>53</v>
      </c>
      <c r="AK33" s="175">
        <v>0.69942706514301001</v>
      </c>
      <c r="AL33" s="176">
        <v>-217.92402936355199</v>
      </c>
      <c r="AM33" s="170"/>
      <c r="AN33" s="170"/>
      <c r="AO33" s="178">
        <v>153</v>
      </c>
      <c r="AP33" s="178">
        <v>255</v>
      </c>
      <c r="AQ33" s="169"/>
      <c r="AR33" s="182">
        <v>61.6</v>
      </c>
      <c r="AS33" s="168">
        <v>7.6320442975031497</v>
      </c>
      <c r="AT33" s="183" t="s">
        <v>54</v>
      </c>
      <c r="AU33" s="175">
        <v>0.47700276859394702</v>
      </c>
      <c r="AV33" s="176">
        <v>-84.069594758997297</v>
      </c>
      <c r="AW33" s="170"/>
      <c r="AX33" s="170"/>
      <c r="AY33" s="178">
        <v>68</v>
      </c>
      <c r="AZ33" s="178">
        <v>94</v>
      </c>
      <c r="BA33" s="169"/>
      <c r="BB33" s="186">
        <v>297.8</v>
      </c>
      <c r="BC33" s="182">
        <v>36.8964738927993</v>
      </c>
      <c r="BD33" s="183" t="s">
        <v>55</v>
      </c>
      <c r="BE33" s="180">
        <v>1.1530148091499799</v>
      </c>
      <c r="BF33" s="181">
        <v>6.46081048200534</v>
      </c>
      <c r="BG33" s="170">
        <v>0.02</v>
      </c>
      <c r="BH33" s="170">
        <v>1.4999999999999999E-2</v>
      </c>
      <c r="BI33" s="178">
        <v>0</v>
      </c>
      <c r="BJ33" s="178">
        <v>13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1360.47057</v>
      </c>
      <c r="M34" s="173">
        <v>246.13735</v>
      </c>
      <c r="N34" s="173">
        <v>1606.6079199999999</v>
      </c>
      <c r="O34" s="168">
        <v>1121.64635858622</v>
      </c>
      <c r="P34" s="174">
        <v>276.94400000000002</v>
      </c>
      <c r="Q34" s="180">
        <v>4.0500836219099199</v>
      </c>
      <c r="R34" s="181">
        <v>1159.1471011773499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435.30827499999998</v>
      </c>
      <c r="Y34" s="168">
        <v>303.90858618212098</v>
      </c>
      <c r="Z34" s="179">
        <v>573</v>
      </c>
      <c r="AA34" s="175">
        <v>0.53038147675762803</v>
      </c>
      <c r="AB34" s="176">
        <v>-490.492786533654</v>
      </c>
      <c r="AC34" s="170"/>
      <c r="AD34" s="170"/>
      <c r="AE34" s="178">
        <v>386</v>
      </c>
      <c r="AF34" s="178">
        <v>550</v>
      </c>
      <c r="AG34" s="169"/>
      <c r="AH34" s="182">
        <v>31.3</v>
      </c>
      <c r="AI34" s="168">
        <v>21.8519593901595</v>
      </c>
      <c r="AJ34" s="183" t="s">
        <v>53</v>
      </c>
      <c r="AK34" s="175">
        <v>0.3468564982565</v>
      </c>
      <c r="AL34" s="176">
        <v>-70.489645508935794</v>
      </c>
      <c r="AM34" s="170"/>
      <c r="AN34" s="170"/>
      <c r="AO34" s="178">
        <v>59</v>
      </c>
      <c r="AP34" s="178">
        <v>77</v>
      </c>
      <c r="AQ34" s="169"/>
      <c r="AR34" s="182">
        <v>4.8</v>
      </c>
      <c r="AS34" s="168">
        <v>3.3510992036027298</v>
      </c>
      <c r="AT34" s="183" t="s">
        <v>54</v>
      </c>
      <c r="AU34" s="175">
        <v>0.209443700225171</v>
      </c>
      <c r="AV34" s="176">
        <v>-21.0513385419519</v>
      </c>
      <c r="AW34" s="170"/>
      <c r="AX34" s="170"/>
      <c r="AY34" s="178">
        <v>19</v>
      </c>
      <c r="AZ34" s="178">
        <v>23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-24.302677083903902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4.3999999999999997E-2</v>
      </c>
      <c r="G35" s="170">
        <v>3.3000000000000002E-2</v>
      </c>
      <c r="H35" s="171"/>
      <c r="I35" s="172">
        <v>4</v>
      </c>
      <c r="J35" s="172">
        <v>4</v>
      </c>
      <c r="K35" s="169"/>
      <c r="L35" s="173">
        <v>1715.4240199999999</v>
      </c>
      <c r="M35" s="173">
        <v>684.55891999999994</v>
      </c>
      <c r="N35" s="173">
        <v>2399.9829399999999</v>
      </c>
      <c r="O35" s="168">
        <v>992.02303322493105</v>
      </c>
      <c r="P35" s="174">
        <v>237.21100000000001</v>
      </c>
      <c r="Q35" s="180">
        <v>4.1820279549638597</v>
      </c>
      <c r="R35" s="181">
        <v>1752.6461011568499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1602.831635</v>
      </c>
      <c r="Y35" s="168">
        <v>662.52383456591394</v>
      </c>
      <c r="Z35" s="179">
        <v>573</v>
      </c>
      <c r="AA35" s="180">
        <v>1.1562370585792601</v>
      </c>
      <c r="AB35" s="181">
        <v>39.143573918823002</v>
      </c>
      <c r="AC35" s="170">
        <v>0.02</v>
      </c>
      <c r="AD35" s="170">
        <v>1.6E-2</v>
      </c>
      <c r="AE35" s="178">
        <v>0</v>
      </c>
      <c r="AF35" s="178">
        <v>61</v>
      </c>
      <c r="AG35" s="169"/>
      <c r="AH35" s="182">
        <v>162.69999999999999</v>
      </c>
      <c r="AI35" s="168">
        <v>67.251372839215406</v>
      </c>
      <c r="AJ35" s="183" t="s">
        <v>53</v>
      </c>
      <c r="AK35" s="184">
        <v>1.0674821085589701</v>
      </c>
      <c r="AL35" s="185">
        <v>-9.2238182340561004</v>
      </c>
      <c r="AM35" s="170">
        <v>1.4E-2</v>
      </c>
      <c r="AN35" s="170">
        <v>7.0000000000000001E-3</v>
      </c>
      <c r="AO35" s="178">
        <v>0</v>
      </c>
      <c r="AP35" s="178">
        <v>21</v>
      </c>
      <c r="AQ35" s="169"/>
      <c r="AR35" s="182">
        <v>24.4</v>
      </c>
      <c r="AS35" s="168">
        <v>10.0856391965387</v>
      </c>
      <c r="AT35" s="183" t="s">
        <v>54</v>
      </c>
      <c r="AU35" s="175">
        <v>0.630352449783672</v>
      </c>
      <c r="AV35" s="176">
        <v>-19.2631919324587</v>
      </c>
      <c r="AW35" s="170"/>
      <c r="AX35" s="170"/>
      <c r="AY35" s="178">
        <v>15</v>
      </c>
      <c r="AZ35" s="178">
        <v>23</v>
      </c>
      <c r="BA35" s="169"/>
      <c r="BB35" s="186">
        <v>71.2</v>
      </c>
      <c r="BC35" s="182">
        <v>29.4302258521951</v>
      </c>
      <c r="BD35" s="183" t="s">
        <v>55</v>
      </c>
      <c r="BE35" s="190">
        <v>0.919694557881096</v>
      </c>
      <c r="BF35" s="173">
        <v>-16.126383864917401</v>
      </c>
      <c r="BG35" s="170"/>
      <c r="BH35" s="170"/>
      <c r="BI35" s="178">
        <v>7</v>
      </c>
      <c r="BJ35" s="178">
        <v>22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2.9000000000000001E-2</v>
      </c>
      <c r="H36" s="171"/>
      <c r="I36" s="172">
        <v>3</v>
      </c>
      <c r="J36" s="172">
        <v>3</v>
      </c>
      <c r="K36" s="169"/>
      <c r="L36" s="173">
        <v>1435.16165</v>
      </c>
      <c r="M36" s="173">
        <v>1968.18012</v>
      </c>
      <c r="N36" s="173">
        <v>3403.34177</v>
      </c>
      <c r="O36" s="168">
        <v>1389.5282996414601</v>
      </c>
      <c r="P36" s="174">
        <v>282.02199999999999</v>
      </c>
      <c r="Q36" s="180">
        <v>4.9270209403573499</v>
      </c>
      <c r="R36" s="181">
        <v>2624.1752994224398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1183.1834699999999</v>
      </c>
      <c r="Y36" s="168">
        <v>483.07429178145298</v>
      </c>
      <c r="Z36" s="179">
        <v>573</v>
      </c>
      <c r="AA36" s="190">
        <v>0.84306159124162905</v>
      </c>
      <c r="AB36" s="173">
        <v>-399.89298375518399</v>
      </c>
      <c r="AC36" s="170"/>
      <c r="AD36" s="170"/>
      <c r="AE36" s="178">
        <v>221</v>
      </c>
      <c r="AF36" s="178">
        <v>501</v>
      </c>
      <c r="AG36" s="169"/>
      <c r="AH36" s="182">
        <v>139.1</v>
      </c>
      <c r="AI36" s="168">
        <v>56.7922352623808</v>
      </c>
      <c r="AJ36" s="183" t="s">
        <v>53</v>
      </c>
      <c r="AK36" s="190">
        <v>0.90146405178382305</v>
      </c>
      <c r="AL36" s="173">
        <v>-34.955526329104003</v>
      </c>
      <c r="AM36" s="170"/>
      <c r="AN36" s="170"/>
      <c r="AO36" s="178">
        <v>16</v>
      </c>
      <c r="AP36" s="178">
        <v>47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-28.604578115328</v>
      </c>
      <c r="AW36" s="170"/>
      <c r="AX36" s="170"/>
      <c r="AY36" s="178">
        <v>24</v>
      </c>
      <c r="AZ36" s="178">
        <v>32</v>
      </c>
      <c r="BA36" s="169"/>
      <c r="BB36" s="186">
        <v>93.6</v>
      </c>
      <c r="BC36" s="182">
        <v>38.215335877489899</v>
      </c>
      <c r="BD36" s="183" t="s">
        <v>55</v>
      </c>
      <c r="BE36" s="180">
        <v>1.19422924617156</v>
      </c>
      <c r="BF36" s="181">
        <v>5.1908437693440002</v>
      </c>
      <c r="BG36" s="170">
        <v>0.02</v>
      </c>
      <c r="BH36" s="170">
        <v>1.9E-2</v>
      </c>
      <c r="BI36" s="178">
        <v>0</v>
      </c>
      <c r="BJ36" s="178">
        <v>1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2.5999999999999999E-2</v>
      </c>
      <c r="G37" s="170">
        <v>1.9E-2</v>
      </c>
      <c r="H37" s="171"/>
      <c r="I37" s="172">
        <v>2</v>
      </c>
      <c r="J37" s="172">
        <v>2</v>
      </c>
      <c r="K37" s="169"/>
      <c r="L37" s="173">
        <v>1360.42273</v>
      </c>
      <c r="M37" s="173">
        <v>2028.01026</v>
      </c>
      <c r="N37" s="173">
        <v>3388.4329899999998</v>
      </c>
      <c r="O37" s="168">
        <v>903.93387546929796</v>
      </c>
      <c r="P37" s="174">
        <v>231.66</v>
      </c>
      <c r="Q37" s="180">
        <v>3.9019851310942699</v>
      </c>
      <c r="R37" s="181">
        <v>2408.8925037326599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2344.2920300000001</v>
      </c>
      <c r="Y37" s="168">
        <v>625.38789645938596</v>
      </c>
      <c r="Z37" s="179">
        <v>573</v>
      </c>
      <c r="AA37" s="184">
        <v>1.0914273934718799</v>
      </c>
      <c r="AB37" s="185">
        <v>-78.554808604785194</v>
      </c>
      <c r="AC37" s="170">
        <v>1.6E-2</v>
      </c>
      <c r="AD37" s="170">
        <v>8.9999999999999993E-3</v>
      </c>
      <c r="AE37" s="178">
        <v>0</v>
      </c>
      <c r="AF37" s="178">
        <v>234</v>
      </c>
      <c r="AG37" s="169"/>
      <c r="AH37" s="182">
        <v>195.2</v>
      </c>
      <c r="AI37" s="168">
        <v>52.073596559926997</v>
      </c>
      <c r="AJ37" s="183" t="s">
        <v>53</v>
      </c>
      <c r="AK37" s="190">
        <v>0.826565024760745</v>
      </c>
      <c r="AL37" s="173">
        <v>-71.186301626704093</v>
      </c>
      <c r="AM37" s="170"/>
      <c r="AN37" s="170"/>
      <c r="AO37" s="178">
        <v>41</v>
      </c>
      <c r="AP37" s="178">
        <v>89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-49.553663905194703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-40.307327810389403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1.9E-2</v>
      </c>
      <c r="G38" s="170">
        <v>1.2E-2</v>
      </c>
      <c r="H38" s="171"/>
      <c r="I38" s="172">
        <v>2</v>
      </c>
      <c r="J38" s="172">
        <v>2</v>
      </c>
      <c r="K38" s="169"/>
      <c r="L38" s="173">
        <v>1767.42786</v>
      </c>
      <c r="M38" s="173">
        <v>1404.62655</v>
      </c>
      <c r="N38" s="173">
        <v>3172.0544100000002</v>
      </c>
      <c r="O38" s="168">
        <v>546.53589331349701</v>
      </c>
      <c r="P38" s="174">
        <v>236.59800000000001</v>
      </c>
      <c r="Q38" s="180">
        <v>2.3099768100892502</v>
      </c>
      <c r="R38" s="181">
        <v>1623.08761567891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3398.4081849999998</v>
      </c>
      <c r="Y38" s="168">
        <v>585.53600069958304</v>
      </c>
      <c r="Z38" s="179">
        <v>573</v>
      </c>
      <c r="AA38" s="184">
        <v>1.0218778371720501</v>
      </c>
      <c r="AB38" s="185">
        <v>-352.92518698954598</v>
      </c>
      <c r="AC38" s="170">
        <v>8.9999999999999993E-3</v>
      </c>
      <c r="AD38" s="170">
        <v>2E-3</v>
      </c>
      <c r="AE38" s="178">
        <v>0</v>
      </c>
      <c r="AF38" s="178">
        <v>593</v>
      </c>
      <c r="AG38" s="169"/>
      <c r="AH38" s="182">
        <v>272.75</v>
      </c>
      <c r="AI38" s="168">
        <v>46.994044122104597</v>
      </c>
      <c r="AJ38" s="183" t="s">
        <v>53</v>
      </c>
      <c r="AK38" s="175">
        <v>0.74593720828737398</v>
      </c>
      <c r="AL38" s="176">
        <v>-139.700266030264</v>
      </c>
      <c r="AM38" s="170"/>
      <c r="AN38" s="170"/>
      <c r="AO38" s="178">
        <v>93</v>
      </c>
      <c r="AP38" s="178">
        <v>167</v>
      </c>
      <c r="AQ38" s="169"/>
      <c r="AR38" s="182">
        <v>40.5</v>
      </c>
      <c r="AS38" s="168">
        <v>6.9780340492950899</v>
      </c>
      <c r="AT38" s="183" t="s">
        <v>54</v>
      </c>
      <c r="AU38" s="175">
        <v>0.43612712808094301</v>
      </c>
      <c r="AV38" s="176">
        <v>-64.249273912448103</v>
      </c>
      <c r="AW38" s="170"/>
      <c r="AX38" s="170"/>
      <c r="AY38" s="178">
        <v>53</v>
      </c>
      <c r="AZ38" s="178">
        <v>71</v>
      </c>
      <c r="BA38" s="169"/>
      <c r="BB38" s="186">
        <v>168.2</v>
      </c>
      <c r="BC38" s="182">
        <v>28.980378446702101</v>
      </c>
      <c r="BD38" s="183" t="s">
        <v>55</v>
      </c>
      <c r="BE38" s="190">
        <v>0.90563682645943999</v>
      </c>
      <c r="BF38" s="173">
        <v>-41.298547824896097</v>
      </c>
      <c r="BG38" s="170"/>
      <c r="BH38" s="170"/>
      <c r="BI38" s="178">
        <v>18</v>
      </c>
      <c r="BJ38" s="178">
        <v>55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2.5000000000000001E-2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2093.4496899999999</v>
      </c>
      <c r="M39" s="173">
        <v>1826.5608999999999</v>
      </c>
      <c r="N39" s="173">
        <v>3920.0105899999999</v>
      </c>
      <c r="O39" s="168">
        <v>1342.1775389528</v>
      </c>
      <c r="P39" s="174">
        <v>240.53200000000001</v>
      </c>
      <c r="Q39" s="180">
        <v>5.5800373295561503</v>
      </c>
      <c r="R39" s="181">
        <v>3127.58364294377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1223.625505</v>
      </c>
      <c r="Y39" s="168">
        <v>418.95873268566299</v>
      </c>
      <c r="Z39" s="179">
        <v>573</v>
      </c>
      <c r="AA39" s="175">
        <v>0.73116707274984905</v>
      </c>
      <c r="AB39" s="176">
        <v>-664.10935216337805</v>
      </c>
      <c r="AC39" s="170"/>
      <c r="AD39" s="170"/>
      <c r="AE39" s="178">
        <v>450</v>
      </c>
      <c r="AF39" s="178">
        <v>785</v>
      </c>
      <c r="AG39" s="169"/>
      <c r="AH39" s="182">
        <v>138.94999999999999</v>
      </c>
      <c r="AI39" s="168">
        <v>47.575271738613303</v>
      </c>
      <c r="AJ39" s="183" t="s">
        <v>53</v>
      </c>
      <c r="AK39" s="190">
        <v>0.75516304347005303</v>
      </c>
      <c r="AL39" s="173">
        <v>-68.602000002256204</v>
      </c>
      <c r="AM39" s="170"/>
      <c r="AN39" s="170"/>
      <c r="AO39" s="178">
        <v>46</v>
      </c>
      <c r="AP39" s="178">
        <v>82</v>
      </c>
      <c r="AQ39" s="169"/>
      <c r="AR39" s="182">
        <v>21.1</v>
      </c>
      <c r="AS39" s="168">
        <v>7.2244565216606</v>
      </c>
      <c r="AT39" s="183" t="s">
        <v>54</v>
      </c>
      <c r="AU39" s="175">
        <v>0.451528532603787</v>
      </c>
      <c r="AV39" s="176">
        <v>-31.6116190481921</v>
      </c>
      <c r="AW39" s="170"/>
      <c r="AX39" s="170"/>
      <c r="AY39" s="178">
        <v>26</v>
      </c>
      <c r="AZ39" s="178">
        <v>35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-4.2232380963841196</v>
      </c>
      <c r="BG39" s="170">
        <v>1.4999999999999999E-2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3.5999999999999997E-2</v>
      </c>
      <c r="G40" s="170">
        <v>0.03</v>
      </c>
      <c r="H40" s="171"/>
      <c r="I40" s="172">
        <v>4</v>
      </c>
      <c r="J40" s="172">
        <v>3</v>
      </c>
      <c r="K40" s="169"/>
      <c r="L40" s="173">
        <v>1506.3793700000001</v>
      </c>
      <c r="M40" s="173">
        <v>846.68218999999999</v>
      </c>
      <c r="N40" s="173">
        <v>2353.0615600000001</v>
      </c>
      <c r="O40" s="168">
        <v>568.75912052842398</v>
      </c>
      <c r="P40" s="174">
        <v>228.25</v>
      </c>
      <c r="Q40" s="180">
        <v>2.4918252816141302</v>
      </c>
      <c r="R40" s="181">
        <v>1287.8771510992899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2891.8024650000002</v>
      </c>
      <c r="Y40" s="168">
        <v>698.97832453449701</v>
      </c>
      <c r="Z40" s="179">
        <v>573</v>
      </c>
      <c r="AA40" s="180">
        <v>1.21985745992059</v>
      </c>
      <c r="AB40" s="181">
        <v>217.75792480236899</v>
      </c>
      <c r="AC40" s="170">
        <v>0.02</v>
      </c>
      <c r="AD40" s="170">
        <v>0.02</v>
      </c>
      <c r="AE40" s="178">
        <v>0</v>
      </c>
      <c r="AF40" s="178">
        <v>0</v>
      </c>
      <c r="AG40" s="169"/>
      <c r="AH40" s="182">
        <v>184.3</v>
      </c>
      <c r="AI40" s="168">
        <v>44.547200844753299</v>
      </c>
      <c r="AJ40" s="183" t="s">
        <v>53</v>
      </c>
      <c r="AK40" s="175">
        <v>0.70709842610719598</v>
      </c>
      <c r="AL40" s="176">
        <v>-109.704897089792</v>
      </c>
      <c r="AM40" s="170"/>
      <c r="AN40" s="170"/>
      <c r="AO40" s="178">
        <v>77</v>
      </c>
      <c r="AP40" s="178">
        <v>129</v>
      </c>
      <c r="AQ40" s="169"/>
      <c r="AR40" s="182">
        <v>28.8</v>
      </c>
      <c r="AS40" s="168">
        <v>6.96125547655397</v>
      </c>
      <c r="AT40" s="183" t="s">
        <v>54</v>
      </c>
      <c r="AU40" s="175">
        <v>0.43507846728462302</v>
      </c>
      <c r="AV40" s="176">
        <v>-45.867910372010599</v>
      </c>
      <c r="AW40" s="170"/>
      <c r="AX40" s="170"/>
      <c r="AY40" s="178">
        <v>38</v>
      </c>
      <c r="AZ40" s="178">
        <v>51</v>
      </c>
      <c r="BA40" s="169"/>
      <c r="BB40" s="186">
        <v>132</v>
      </c>
      <c r="BC40" s="182">
        <v>31.905754267538999</v>
      </c>
      <c r="BD40" s="183" t="s">
        <v>55</v>
      </c>
      <c r="BE40" s="184">
        <v>0.99705482086059405</v>
      </c>
      <c r="BF40" s="185">
        <v>-17.335820744021301</v>
      </c>
      <c r="BG40" s="170">
        <v>6.0000000000000001E-3</v>
      </c>
      <c r="BH40" s="170">
        <v>0</v>
      </c>
      <c r="BI40" s="178">
        <v>1</v>
      </c>
      <c r="BJ40" s="178">
        <v>27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4.1000000000000002E-2</v>
      </c>
      <c r="G41" s="170">
        <v>0.03</v>
      </c>
      <c r="H41" s="171"/>
      <c r="I41" s="172">
        <v>4</v>
      </c>
      <c r="J41" s="172">
        <v>4</v>
      </c>
      <c r="K41" s="169"/>
      <c r="L41" s="173">
        <v>5845.28215</v>
      </c>
      <c r="M41" s="173">
        <v>2210.3549899999998</v>
      </c>
      <c r="N41" s="173">
        <v>8055.6371399999998</v>
      </c>
      <c r="O41" s="168">
        <v>1049.10648754561</v>
      </c>
      <c r="P41" s="174">
        <v>287.5</v>
      </c>
      <c r="Q41" s="180">
        <v>3.6490660436368998</v>
      </c>
      <c r="R41" s="181">
        <v>5565.4770318361298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5123.0121550000003</v>
      </c>
      <c r="Y41" s="168">
        <v>667.18314072244004</v>
      </c>
      <c r="Z41" s="179">
        <v>573</v>
      </c>
      <c r="AA41" s="180">
        <v>1.1643684829362</v>
      </c>
      <c r="AB41" s="181">
        <v>160.014791598622</v>
      </c>
      <c r="AC41" s="170">
        <v>0.02</v>
      </c>
      <c r="AD41" s="170">
        <v>1.6E-2</v>
      </c>
      <c r="AE41" s="178">
        <v>0</v>
      </c>
      <c r="AF41" s="178">
        <v>157</v>
      </c>
      <c r="AG41" s="169"/>
      <c r="AH41" s="182">
        <v>331.05</v>
      </c>
      <c r="AI41" s="168">
        <v>43.113498866208303</v>
      </c>
      <c r="AJ41" s="183" t="s">
        <v>53</v>
      </c>
      <c r="AK41" s="175">
        <v>0.68434125184457595</v>
      </c>
      <c r="AL41" s="176">
        <v>-214.61986718025599</v>
      </c>
      <c r="AM41" s="170"/>
      <c r="AN41" s="170"/>
      <c r="AO41" s="178">
        <v>153</v>
      </c>
      <c r="AP41" s="178">
        <v>250</v>
      </c>
      <c r="AQ41" s="169"/>
      <c r="AR41" s="182">
        <v>73.400000000000006</v>
      </c>
      <c r="AS41" s="168">
        <v>9.5590720941842307</v>
      </c>
      <c r="AT41" s="183" t="s">
        <v>54</v>
      </c>
      <c r="AU41" s="175">
        <v>0.59744200588651397</v>
      </c>
      <c r="AV41" s="176">
        <v>-65.182823410858802</v>
      </c>
      <c r="AW41" s="170"/>
      <c r="AX41" s="170"/>
      <c r="AY41" s="178">
        <v>50</v>
      </c>
      <c r="AZ41" s="178">
        <v>75</v>
      </c>
      <c r="BA41" s="169"/>
      <c r="BB41" s="186">
        <v>256</v>
      </c>
      <c r="BC41" s="182">
        <v>33.339542998789703</v>
      </c>
      <c r="BD41" s="183" t="s">
        <v>55</v>
      </c>
      <c r="BE41" s="184">
        <v>1.04186071871218</v>
      </c>
      <c r="BF41" s="185">
        <v>-21.165646821717498</v>
      </c>
      <c r="BG41" s="170">
        <v>1.0999999999999999E-2</v>
      </c>
      <c r="BH41" s="170">
        <v>4.0000000000000001E-3</v>
      </c>
      <c r="BI41" s="178">
        <v>0</v>
      </c>
      <c r="BJ41" s="178">
        <v>39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1746.08887</v>
      </c>
      <c r="M42" s="173">
        <v>1285.3189400000001</v>
      </c>
      <c r="N42" s="173">
        <v>3031.4078100000002</v>
      </c>
      <c r="O42" s="168">
        <v>1252.3505042946599</v>
      </c>
      <c r="P42" s="174">
        <v>276.94400000000002</v>
      </c>
      <c r="Q42" s="180">
        <v>4.5220351561855798</v>
      </c>
      <c r="R42" s="181">
        <v>2275.23765838085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1201.3249599999999</v>
      </c>
      <c r="Y42" s="168">
        <v>496.29743464894199</v>
      </c>
      <c r="Z42" s="179">
        <v>573</v>
      </c>
      <c r="AA42" s="190">
        <v>0.86613862940478503</v>
      </c>
      <c r="AB42" s="173">
        <v>-363.19890358893502</v>
      </c>
      <c r="AC42" s="170"/>
      <c r="AD42" s="170"/>
      <c r="AE42" s="178">
        <v>186</v>
      </c>
      <c r="AF42" s="178">
        <v>464</v>
      </c>
      <c r="AG42" s="169"/>
      <c r="AH42" s="182">
        <v>100.35</v>
      </c>
      <c r="AI42" s="168">
        <v>41.457098807820699</v>
      </c>
      <c r="AJ42" s="183" t="s">
        <v>53</v>
      </c>
      <c r="AK42" s="175">
        <v>0.65804918742572605</v>
      </c>
      <c r="AL42" s="176">
        <v>-71.665712750615796</v>
      </c>
      <c r="AM42" s="170"/>
      <c r="AN42" s="170"/>
      <c r="AO42" s="178">
        <v>53</v>
      </c>
      <c r="AP42" s="178">
        <v>83</v>
      </c>
      <c r="AQ42" s="169"/>
      <c r="AR42" s="182">
        <v>9.6</v>
      </c>
      <c r="AS42" s="168">
        <v>3.96600048385729</v>
      </c>
      <c r="AT42" s="183" t="s">
        <v>54</v>
      </c>
      <c r="AU42" s="175">
        <v>0.24787503024108101</v>
      </c>
      <c r="AV42" s="176">
        <v>-34.086530222378599</v>
      </c>
      <c r="AW42" s="170"/>
      <c r="AX42" s="170"/>
      <c r="AY42" s="178">
        <v>30</v>
      </c>
      <c r="AZ42" s="178">
        <v>37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-23.773060444757299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191.56234000000001</v>
      </c>
      <c r="M43" s="173">
        <v>957.29351999999994</v>
      </c>
      <c r="N43" s="173">
        <v>1148.8558599999999</v>
      </c>
      <c r="O43" s="168">
        <v>711.02691880648899</v>
      </c>
      <c r="P43" s="174">
        <v>244.696</v>
      </c>
      <c r="Q43" s="180">
        <v>2.90575619873839</v>
      </c>
      <c r="R43" s="181">
        <v>702.87577032742001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753.19403999999997</v>
      </c>
      <c r="Y43" s="168">
        <v>466.15180909170903</v>
      </c>
      <c r="Z43" s="179">
        <v>573</v>
      </c>
      <c r="AA43" s="190">
        <v>0.81352846263823497</v>
      </c>
      <c r="AB43" s="173">
        <v>-291.14910979561699</v>
      </c>
      <c r="AC43" s="170"/>
      <c r="AD43" s="170"/>
      <c r="AE43" s="178">
        <v>173</v>
      </c>
      <c r="AF43" s="178">
        <v>358</v>
      </c>
      <c r="AG43" s="169"/>
      <c r="AH43" s="182">
        <v>74.099999999999994</v>
      </c>
      <c r="AI43" s="168">
        <v>45.8604917448572</v>
      </c>
      <c r="AJ43" s="183" t="s">
        <v>53</v>
      </c>
      <c r="AK43" s="175">
        <v>0.72794431341043098</v>
      </c>
      <c r="AL43" s="176">
        <v>-40.723068825696103</v>
      </c>
      <c r="AM43" s="170"/>
      <c r="AN43" s="170"/>
      <c r="AO43" s="178">
        <v>28</v>
      </c>
      <c r="AP43" s="178">
        <v>49</v>
      </c>
      <c r="AQ43" s="169"/>
      <c r="AR43" s="182">
        <v>7</v>
      </c>
      <c r="AS43" s="168">
        <v>4.3323001648313104</v>
      </c>
      <c r="AT43" s="183" t="s">
        <v>54</v>
      </c>
      <c r="AU43" s="175">
        <v>0.27076876030195701</v>
      </c>
      <c r="AV43" s="176">
        <v>-22.161414304938699</v>
      </c>
      <c r="AW43" s="170"/>
      <c r="AX43" s="170"/>
      <c r="AY43" s="178">
        <v>19</v>
      </c>
      <c r="AZ43" s="178">
        <v>25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-16.322828609877401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0.05</v>
      </c>
      <c r="G44" s="170">
        <v>4.9000000000000002E-2</v>
      </c>
      <c r="H44" s="171"/>
      <c r="I44" s="172">
        <v>5</v>
      </c>
      <c r="J44" s="172">
        <v>5</v>
      </c>
      <c r="K44" s="169"/>
      <c r="L44" s="173">
        <v>736.09851000000003</v>
      </c>
      <c r="M44" s="173">
        <v>1357.84575</v>
      </c>
      <c r="N44" s="173">
        <v>2093.9442600000002</v>
      </c>
      <c r="O44" s="168">
        <v>877.88084827264595</v>
      </c>
      <c r="P44" s="174">
        <v>239.304</v>
      </c>
      <c r="Q44" s="180">
        <v>3.66847544659782</v>
      </c>
      <c r="R44" s="181">
        <v>1450.0884785825399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1275.37798</v>
      </c>
      <c r="Y44" s="168">
        <v>534.69900051238903</v>
      </c>
      <c r="Z44" s="179">
        <v>573</v>
      </c>
      <c r="AA44" s="190">
        <v>0.93315706895704797</v>
      </c>
      <c r="AB44" s="173">
        <v>-266.29856010047399</v>
      </c>
      <c r="AC44" s="170"/>
      <c r="AD44" s="170"/>
      <c r="AE44" s="178">
        <v>92</v>
      </c>
      <c r="AF44" s="178">
        <v>365</v>
      </c>
      <c r="AG44" s="169"/>
      <c r="AH44" s="182">
        <v>178.1</v>
      </c>
      <c r="AI44" s="168">
        <v>74.667975678282005</v>
      </c>
      <c r="AJ44" s="183" t="s">
        <v>53</v>
      </c>
      <c r="AK44" s="180">
        <v>1.18520596314733</v>
      </c>
      <c r="AL44" s="181">
        <v>8.5962966381678108</v>
      </c>
      <c r="AM44" s="170">
        <v>0.02</v>
      </c>
      <c r="AN44" s="170">
        <v>1.9E-2</v>
      </c>
      <c r="AO44" s="178">
        <v>0</v>
      </c>
      <c r="AP44" s="178">
        <v>3</v>
      </c>
      <c r="AQ44" s="169"/>
      <c r="AR44" s="182">
        <v>31.4</v>
      </c>
      <c r="AS44" s="168">
        <v>13.164370782133901</v>
      </c>
      <c r="AT44" s="183" t="s">
        <v>54</v>
      </c>
      <c r="AU44" s="190">
        <v>0.82277317388337101</v>
      </c>
      <c r="AV44" s="173">
        <v>-11.6485595839574</v>
      </c>
      <c r="AW44" s="170"/>
      <c r="AX44" s="170"/>
      <c r="AY44" s="178">
        <v>7</v>
      </c>
      <c r="AZ44" s="178">
        <v>15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25.5028808320853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0.05</v>
      </c>
      <c r="G45" s="170">
        <v>4.2999999999999997E-2</v>
      </c>
      <c r="H45" s="171"/>
      <c r="I45" s="172">
        <v>5</v>
      </c>
      <c r="J45" s="172">
        <v>5</v>
      </c>
      <c r="K45" s="169"/>
      <c r="L45" s="173">
        <v>3177.3970899999999</v>
      </c>
      <c r="M45" s="173">
        <v>1915.66651</v>
      </c>
      <c r="N45" s="173">
        <v>5093.0636000000004</v>
      </c>
      <c r="O45" s="168">
        <v>1731.9802065859501</v>
      </c>
      <c r="P45" s="174">
        <v>287.5</v>
      </c>
      <c r="Q45" s="180">
        <v>6.0242789794293898</v>
      </c>
      <c r="R45" s="181">
        <v>4139.4265323248701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1903.4792199999999</v>
      </c>
      <c r="Y45" s="168">
        <v>647.30947649812697</v>
      </c>
      <c r="Z45" s="179">
        <v>573</v>
      </c>
      <c r="AA45" s="180">
        <v>1.12968495025851</v>
      </c>
      <c r="AB45" s="181">
        <v>2.8390816422540901</v>
      </c>
      <c r="AC45" s="170">
        <v>0.02</v>
      </c>
      <c r="AD45" s="170">
        <v>1.2999999999999999E-2</v>
      </c>
      <c r="AE45" s="178">
        <v>0</v>
      </c>
      <c r="AF45" s="178">
        <v>119</v>
      </c>
      <c r="AG45" s="169"/>
      <c r="AH45" s="182">
        <v>108.85</v>
      </c>
      <c r="AI45" s="168">
        <v>37.016236256480497</v>
      </c>
      <c r="AJ45" s="183" t="s">
        <v>53</v>
      </c>
      <c r="AK45" s="175">
        <v>0.58755930565841996</v>
      </c>
      <c r="AL45" s="176">
        <v>-100.120905264464</v>
      </c>
      <c r="AM45" s="170"/>
      <c r="AN45" s="170"/>
      <c r="AO45" s="178">
        <v>77</v>
      </c>
      <c r="AP45" s="178">
        <v>114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-35.271975940181399</v>
      </c>
      <c r="AW45" s="170"/>
      <c r="AX45" s="170"/>
      <c r="AY45" s="178">
        <v>30</v>
      </c>
      <c r="AZ45" s="178">
        <v>39</v>
      </c>
      <c r="BA45" s="169"/>
      <c r="BB45" s="186">
        <v>121</v>
      </c>
      <c r="BC45" s="182">
        <v>41.148043978264901</v>
      </c>
      <c r="BD45" s="183" t="s">
        <v>55</v>
      </c>
      <c r="BE45" s="180">
        <v>1.2858763743207799</v>
      </c>
      <c r="BF45" s="181">
        <v>14.856048119637199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2.1000000000000001E-2</v>
      </c>
      <c r="G46" s="170">
        <v>1.4999999999999999E-2</v>
      </c>
      <c r="H46" s="171"/>
      <c r="I46" s="172">
        <v>3</v>
      </c>
      <c r="J46" s="172">
        <v>3</v>
      </c>
      <c r="K46" s="169"/>
      <c r="L46" s="173">
        <v>3857.9786600000002</v>
      </c>
      <c r="M46" s="173">
        <v>4763.6888300000001</v>
      </c>
      <c r="N46" s="173">
        <v>8621.6674899999998</v>
      </c>
      <c r="O46" s="168">
        <v>995.22638562443694</v>
      </c>
      <c r="P46" s="174">
        <v>276.44</v>
      </c>
      <c r="Q46" s="180">
        <v>3.6001533266692101</v>
      </c>
      <c r="R46" s="181">
        <v>5920.3267285725997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4325.3927299999996</v>
      </c>
      <c r="Y46" s="168">
        <v>499.29378256318199</v>
      </c>
      <c r="Z46" s="179">
        <v>573</v>
      </c>
      <c r="AA46" s="190">
        <v>0.87136785787640902</v>
      </c>
      <c r="AB46" s="173">
        <v>-1273.8991825231601</v>
      </c>
      <c r="AC46" s="170"/>
      <c r="AD46" s="170"/>
      <c r="AE46" s="178">
        <v>639</v>
      </c>
      <c r="AF46" s="178">
        <v>1632</v>
      </c>
      <c r="AG46" s="169"/>
      <c r="AH46" s="182">
        <v>496.25</v>
      </c>
      <c r="AI46" s="168">
        <v>57.283709263778</v>
      </c>
      <c r="AJ46" s="183" t="s">
        <v>53</v>
      </c>
      <c r="AK46" s="190">
        <v>0.90926522640917495</v>
      </c>
      <c r="AL46" s="173">
        <v>-119.378953732912</v>
      </c>
      <c r="AM46" s="170"/>
      <c r="AN46" s="170"/>
      <c r="AO46" s="178">
        <v>50</v>
      </c>
      <c r="AP46" s="178">
        <v>159</v>
      </c>
      <c r="AQ46" s="169"/>
      <c r="AR46" s="182">
        <v>22</v>
      </c>
      <c r="AS46" s="168">
        <v>2.53952968020779</v>
      </c>
      <c r="AT46" s="183" t="s">
        <v>54</v>
      </c>
      <c r="AU46" s="175">
        <v>0.15872060501298699</v>
      </c>
      <c r="AV46" s="176">
        <v>-134.350210471851</v>
      </c>
      <c r="AW46" s="170"/>
      <c r="AX46" s="170"/>
      <c r="AY46" s="178">
        <v>117</v>
      </c>
      <c r="AZ46" s="178">
        <v>145</v>
      </c>
      <c r="BA46" s="169"/>
      <c r="BB46" s="186">
        <v>290</v>
      </c>
      <c r="BC46" s="182">
        <v>33.47561851183</v>
      </c>
      <c r="BD46" s="183" t="s">
        <v>55</v>
      </c>
      <c r="BE46" s="184">
        <v>1.0461130784946899</v>
      </c>
      <c r="BF46" s="185">
        <v>-22.700420943701499</v>
      </c>
      <c r="BG46" s="170">
        <v>1.0999999999999999E-2</v>
      </c>
      <c r="BH46" s="170">
        <v>5.0000000000000001E-3</v>
      </c>
      <c r="BI46" s="178">
        <v>0</v>
      </c>
      <c r="BJ46" s="178">
        <v>43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475.94411000000002</v>
      </c>
      <c r="M47" s="173">
        <v>1173.26171</v>
      </c>
      <c r="N47" s="173">
        <v>1649.2058199999999</v>
      </c>
      <c r="O47" s="168">
        <v>713.99767608892296</v>
      </c>
      <c r="P47" s="174">
        <v>236.59800000000001</v>
      </c>
      <c r="Q47" s="180">
        <v>3.0177671666240702</v>
      </c>
      <c r="R47" s="181">
        <v>1032.75529143219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1091.13797</v>
      </c>
      <c r="Y47" s="168">
        <v>472.390992940096</v>
      </c>
      <c r="Z47" s="179">
        <v>573</v>
      </c>
      <c r="AA47" s="190">
        <v>0.82441709064589097</v>
      </c>
      <c r="AB47" s="173">
        <v>-401.80006358167401</v>
      </c>
      <c r="AC47" s="170"/>
      <c r="AD47" s="170"/>
      <c r="AE47" s="178">
        <v>233</v>
      </c>
      <c r="AF47" s="178">
        <v>498</v>
      </c>
      <c r="AG47" s="169"/>
      <c r="AH47" s="182">
        <v>99.25</v>
      </c>
      <c r="AI47" s="168">
        <v>42.968723789627198</v>
      </c>
      <c r="AJ47" s="183" t="s">
        <v>53</v>
      </c>
      <c r="AK47" s="175">
        <v>0.68204323475598705</v>
      </c>
      <c r="AL47" s="176">
        <v>-64.895019399032194</v>
      </c>
      <c r="AM47" s="170"/>
      <c r="AN47" s="170"/>
      <c r="AO47" s="178">
        <v>47</v>
      </c>
      <c r="AP47" s="178">
        <v>76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-40.6876239743574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-20.175247948714802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1650.86736</v>
      </c>
      <c r="M48" s="173">
        <v>1798.0958700000001</v>
      </c>
      <c r="N48" s="173">
        <v>3448.9632299999998</v>
      </c>
      <c r="O48" s="168">
        <v>1163.9580418496901</v>
      </c>
      <c r="P48" s="174">
        <v>287.5</v>
      </c>
      <c r="Q48" s="180">
        <v>4.04854971078153</v>
      </c>
      <c r="R48" s="181">
        <v>2488.0189903678302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1526.6042749999999</v>
      </c>
      <c r="Y48" s="168">
        <v>515.19926543501401</v>
      </c>
      <c r="Z48" s="179">
        <v>573</v>
      </c>
      <c r="AA48" s="190">
        <v>0.89912611768763295</v>
      </c>
      <c r="AB48" s="173">
        <v>-388.59937477124299</v>
      </c>
      <c r="AC48" s="170"/>
      <c r="AD48" s="170"/>
      <c r="AE48" s="178">
        <v>172</v>
      </c>
      <c r="AF48" s="178">
        <v>511</v>
      </c>
      <c r="AG48" s="169"/>
      <c r="AH48" s="182">
        <v>164.5</v>
      </c>
      <c r="AI48" s="168">
        <v>55.515552099485497</v>
      </c>
      <c r="AJ48" s="183" t="s">
        <v>53</v>
      </c>
      <c r="AK48" s="190">
        <v>0.88119923967437297</v>
      </c>
      <c r="AL48" s="173">
        <v>-46.072129032440401</v>
      </c>
      <c r="AM48" s="170"/>
      <c r="AN48" s="170"/>
      <c r="AO48" s="178">
        <v>23</v>
      </c>
      <c r="AP48" s="178">
        <v>60</v>
      </c>
      <c r="AQ48" s="169"/>
      <c r="AR48" s="182">
        <v>57.9</v>
      </c>
      <c r="AS48" s="168">
        <v>19.540124416779399</v>
      </c>
      <c r="AT48" s="183" t="s">
        <v>54</v>
      </c>
      <c r="AU48" s="180">
        <v>1.22125777604871</v>
      </c>
      <c r="AV48" s="181">
        <v>4.4213640552532398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120</v>
      </c>
      <c r="BC48" s="182">
        <v>40.497667185034999</v>
      </c>
      <c r="BD48" s="183" t="s">
        <v>55</v>
      </c>
      <c r="BE48" s="180">
        <v>1.2655520995323399</v>
      </c>
      <c r="BF48" s="181">
        <v>13.0427281105065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3625.0295299999998</v>
      </c>
      <c r="M49" s="173">
        <v>111.16392</v>
      </c>
      <c r="N49" s="173">
        <v>3736.1934500000002</v>
      </c>
      <c r="O49" s="168">
        <v>1020.05092338006</v>
      </c>
      <c r="P49" s="174">
        <v>265.84899999999999</v>
      </c>
      <c r="Q49" s="180">
        <v>3.8369560290994502</v>
      </c>
      <c r="R49" s="181">
        <v>2637.8159393801702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1604.648825</v>
      </c>
      <c r="Y49" s="168">
        <v>438.09924125903302</v>
      </c>
      <c r="Z49" s="179">
        <v>573</v>
      </c>
      <c r="AA49" s="190">
        <v>0.76457110167370601</v>
      </c>
      <c r="AB49" s="173">
        <v>-762.74888417010902</v>
      </c>
      <c r="AC49" s="170"/>
      <c r="AD49" s="170"/>
      <c r="AE49" s="178">
        <v>495</v>
      </c>
      <c r="AF49" s="178">
        <v>914</v>
      </c>
      <c r="AG49" s="169"/>
      <c r="AH49" s="182">
        <v>124.6</v>
      </c>
      <c r="AI49" s="168">
        <v>34.018138181028803</v>
      </c>
      <c r="AJ49" s="183" t="s">
        <v>53</v>
      </c>
      <c r="AK49" s="175">
        <v>0.53997044731791799</v>
      </c>
      <c r="AL49" s="176">
        <v>-135.68980048467199</v>
      </c>
      <c r="AM49" s="170"/>
      <c r="AN49" s="170"/>
      <c r="AO49" s="178">
        <v>107</v>
      </c>
      <c r="AP49" s="178">
        <v>153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-61.305346154837302</v>
      </c>
      <c r="AW49" s="170"/>
      <c r="AX49" s="170"/>
      <c r="AY49" s="178">
        <v>54</v>
      </c>
      <c r="AZ49" s="178">
        <v>66</v>
      </c>
      <c r="BA49" s="169"/>
      <c r="BB49" s="186">
        <v>94.6</v>
      </c>
      <c r="BC49" s="182">
        <v>25.8275752160941</v>
      </c>
      <c r="BD49" s="183" t="s">
        <v>55</v>
      </c>
      <c r="BE49" s="190">
        <v>0.80711172550294097</v>
      </c>
      <c r="BF49" s="173">
        <v>-37.610692309674498</v>
      </c>
      <c r="BG49" s="170"/>
      <c r="BH49" s="170"/>
      <c r="BI49" s="178">
        <v>23</v>
      </c>
      <c r="BJ49" s="178">
        <v>47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2450.5290500000001</v>
      </c>
      <c r="M50" s="173">
        <v>2174.1181099999999</v>
      </c>
      <c r="N50" s="173">
        <v>4624.6471600000004</v>
      </c>
      <c r="O50" s="168">
        <v>1024.51282376931</v>
      </c>
      <c r="P50" s="174">
        <v>287.5</v>
      </c>
      <c r="Q50" s="180">
        <v>3.5635228652845599</v>
      </c>
      <c r="R50" s="181">
        <v>3160.7581395871998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1456.1579400000001</v>
      </c>
      <c r="Y50" s="168">
        <v>322.58730911776098</v>
      </c>
      <c r="Z50" s="179">
        <v>573</v>
      </c>
      <c r="AA50" s="175">
        <v>0.56297959706415501</v>
      </c>
      <c r="AB50" s="176">
        <v>-1461.4365250314299</v>
      </c>
      <c r="AC50" s="170"/>
      <c r="AD50" s="170"/>
      <c r="AE50" s="178">
        <v>1131</v>
      </c>
      <c r="AF50" s="178">
        <v>1648</v>
      </c>
      <c r="AG50" s="169"/>
      <c r="AH50" s="182">
        <v>147.1</v>
      </c>
      <c r="AI50" s="168">
        <v>32.587531797012801</v>
      </c>
      <c r="AJ50" s="183" t="s">
        <v>53</v>
      </c>
      <c r="AK50" s="175">
        <v>0.51726240947639301</v>
      </c>
      <c r="AL50" s="176">
        <v>-173.68263751654399</v>
      </c>
      <c r="AM50" s="170"/>
      <c r="AN50" s="170"/>
      <c r="AO50" s="178">
        <v>138</v>
      </c>
      <c r="AP50" s="178">
        <v>195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-64.368606353408097</v>
      </c>
      <c r="AW50" s="170"/>
      <c r="AX50" s="170"/>
      <c r="AY50" s="178">
        <v>56</v>
      </c>
      <c r="AZ50" s="178">
        <v>70</v>
      </c>
      <c r="BA50" s="169"/>
      <c r="BB50" s="186">
        <v>104.6</v>
      </c>
      <c r="BC50" s="182">
        <v>23.1723713526005</v>
      </c>
      <c r="BD50" s="183" t="s">
        <v>55</v>
      </c>
      <c r="BE50" s="175">
        <v>0.72413660476876596</v>
      </c>
      <c r="BF50" s="176">
        <v>-58.337212706816103</v>
      </c>
      <c r="BG50" s="170"/>
      <c r="BH50" s="170"/>
      <c r="BI50" s="178">
        <v>40</v>
      </c>
      <c r="BJ50" s="178">
        <v>69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4.1000000000000002E-2</v>
      </c>
      <c r="G51" s="170">
        <v>3.5000000000000003E-2</v>
      </c>
      <c r="H51" s="171"/>
      <c r="I51" s="172">
        <v>4</v>
      </c>
      <c r="J51" s="172">
        <v>4</v>
      </c>
      <c r="K51" s="169"/>
      <c r="L51" s="173">
        <v>134.19263000000001</v>
      </c>
      <c r="M51" s="173">
        <v>2217.5909999999999</v>
      </c>
      <c r="N51" s="173">
        <v>2351.7836299999999</v>
      </c>
      <c r="O51" s="168">
        <v>1064.2343361457099</v>
      </c>
      <c r="P51" s="174">
        <v>287.5</v>
      </c>
      <c r="Q51" s="180">
        <v>3.70168464746334</v>
      </c>
      <c r="R51" s="181">
        <v>1635.13372940463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1123.0632949999999</v>
      </c>
      <c r="Y51" s="168">
        <v>508.21108921654502</v>
      </c>
      <c r="Z51" s="179">
        <v>573</v>
      </c>
      <c r="AA51" s="190">
        <v>0.88693034767285295</v>
      </c>
      <c r="AB51" s="173">
        <v>-305.25111557789899</v>
      </c>
      <c r="AC51" s="170"/>
      <c r="AD51" s="170"/>
      <c r="AE51" s="178">
        <v>144</v>
      </c>
      <c r="AF51" s="178">
        <v>397</v>
      </c>
      <c r="AG51" s="169"/>
      <c r="AH51" s="182">
        <v>145.65</v>
      </c>
      <c r="AI51" s="168">
        <v>65.909860534075904</v>
      </c>
      <c r="AJ51" s="183" t="s">
        <v>53</v>
      </c>
      <c r="AK51" s="184">
        <v>1.04618826244565</v>
      </c>
      <c r="AL51" s="185">
        <v>-11.3898043043763</v>
      </c>
      <c r="AM51" s="170">
        <v>1.0999999999999999E-2</v>
      </c>
      <c r="AN51" s="170">
        <v>5.0000000000000001E-3</v>
      </c>
      <c r="AO51" s="178">
        <v>0</v>
      </c>
      <c r="AP51" s="178">
        <v>22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-30.5831249026987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24.833750194602501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3.1E-2</v>
      </c>
      <c r="G52" s="170">
        <v>1.7000000000000001E-2</v>
      </c>
      <c r="H52" s="171"/>
      <c r="I52" s="172">
        <v>4</v>
      </c>
      <c r="J52" s="172">
        <v>4</v>
      </c>
      <c r="K52" s="169"/>
      <c r="L52" s="173">
        <v>5702.8802100000003</v>
      </c>
      <c r="M52" s="173">
        <v>4397.6395700000003</v>
      </c>
      <c r="N52" s="173">
        <v>10100.519780000001</v>
      </c>
      <c r="O52" s="168">
        <v>1303.0507836023601</v>
      </c>
      <c r="P52" s="174">
        <v>287.5</v>
      </c>
      <c r="Q52" s="180">
        <v>4.5323505516603797</v>
      </c>
      <c r="R52" s="181">
        <v>7586.7278343028302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4667.7520299999996</v>
      </c>
      <c r="Y52" s="168">
        <v>602.17870692126098</v>
      </c>
      <c r="Z52" s="179">
        <v>573</v>
      </c>
      <c r="AA52" s="184">
        <v>1.0509226996880601</v>
      </c>
      <c r="AB52" s="185">
        <v>-342.34461307643897</v>
      </c>
      <c r="AC52" s="170">
        <v>1.2E-2</v>
      </c>
      <c r="AD52" s="170">
        <v>5.0000000000000001E-3</v>
      </c>
      <c r="AE52" s="178">
        <v>0</v>
      </c>
      <c r="AF52" s="178">
        <v>663</v>
      </c>
      <c r="AG52" s="169"/>
      <c r="AH52" s="182">
        <v>436.2</v>
      </c>
      <c r="AI52" s="168">
        <v>56.273416040709002</v>
      </c>
      <c r="AJ52" s="183" t="s">
        <v>53</v>
      </c>
      <c r="AK52" s="190">
        <v>0.89322882604300002</v>
      </c>
      <c r="AL52" s="173">
        <v>-114.64832201364</v>
      </c>
      <c r="AM52" s="170"/>
      <c r="AN52" s="170"/>
      <c r="AO52" s="178">
        <v>53</v>
      </c>
      <c r="AP52" s="178">
        <v>150</v>
      </c>
      <c r="AQ52" s="169"/>
      <c r="AR52" s="182">
        <v>80.599999999999994</v>
      </c>
      <c r="AS52" s="168">
        <v>10.3980681634139</v>
      </c>
      <c r="AT52" s="183" t="s">
        <v>54</v>
      </c>
      <c r="AU52" s="175">
        <v>0.64987926021336895</v>
      </c>
      <c r="AV52" s="176">
        <v>-59.2979865431466</v>
      </c>
      <c r="AW52" s="170"/>
      <c r="AX52" s="170"/>
      <c r="AY52" s="178">
        <v>44</v>
      </c>
      <c r="AZ52" s="178">
        <v>69</v>
      </c>
      <c r="BA52" s="169"/>
      <c r="BB52" s="186">
        <v>253.6</v>
      </c>
      <c r="BC52" s="182">
        <v>32.716502310691901</v>
      </c>
      <c r="BD52" s="183" t="s">
        <v>55</v>
      </c>
      <c r="BE52" s="184">
        <v>1.0223906972091199</v>
      </c>
      <c r="BF52" s="185">
        <v>-26.1959730862933</v>
      </c>
      <c r="BG52" s="170">
        <v>8.9999999999999993E-3</v>
      </c>
      <c r="BH52" s="170">
        <v>2E-3</v>
      </c>
      <c r="BI52" s="178">
        <v>0</v>
      </c>
      <c r="BJ52" s="178">
        <v>45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2.5000000000000001E-2</v>
      </c>
      <c r="G53" s="170">
        <v>1.7999999999999999E-2</v>
      </c>
      <c r="H53" s="171"/>
      <c r="I53" s="172">
        <v>3</v>
      </c>
      <c r="J53" s="172">
        <v>3</v>
      </c>
      <c r="K53" s="169"/>
      <c r="L53" s="173">
        <v>1301.6352300000001</v>
      </c>
      <c r="M53" s="173">
        <v>1527.80872</v>
      </c>
      <c r="N53" s="173">
        <v>2829.4439499999999</v>
      </c>
      <c r="O53" s="168">
        <v>591.94761827222601</v>
      </c>
      <c r="P53" s="174">
        <v>284.87700000000001</v>
      </c>
      <c r="Q53" s="180">
        <v>2.07790596739023</v>
      </c>
      <c r="R53" s="181">
        <v>1293.46839302687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2340.4916050000002</v>
      </c>
      <c r="Y53" s="168">
        <v>489.65395874545999</v>
      </c>
      <c r="Z53" s="179">
        <v>573</v>
      </c>
      <c r="AA53" s="190">
        <v>0.85454443062034902</v>
      </c>
      <c r="AB53" s="173">
        <v>-748.96101541373605</v>
      </c>
      <c r="AC53" s="170"/>
      <c r="AD53" s="170"/>
      <c r="AE53" s="178">
        <v>399</v>
      </c>
      <c r="AF53" s="178">
        <v>947</v>
      </c>
      <c r="AG53" s="169"/>
      <c r="AH53" s="182">
        <v>168.75</v>
      </c>
      <c r="AI53" s="168">
        <v>35.304166595502998</v>
      </c>
      <c r="AJ53" s="183" t="s">
        <v>53</v>
      </c>
      <c r="AK53" s="175">
        <v>0.56038359675401705</v>
      </c>
      <c r="AL53" s="176">
        <v>-170.92803679941599</v>
      </c>
      <c r="AM53" s="170"/>
      <c r="AN53" s="170"/>
      <c r="AO53" s="178">
        <v>133</v>
      </c>
      <c r="AP53" s="178">
        <v>193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-62.067437917311999</v>
      </c>
      <c r="AW53" s="170"/>
      <c r="AX53" s="170"/>
      <c r="AY53" s="178">
        <v>53</v>
      </c>
      <c r="AZ53" s="178">
        <v>68</v>
      </c>
      <c r="BA53" s="169"/>
      <c r="BB53" s="186">
        <v>164.8</v>
      </c>
      <c r="BC53" s="182">
        <v>34.477787584823098</v>
      </c>
      <c r="BD53" s="183" t="s">
        <v>55</v>
      </c>
      <c r="BE53" s="184">
        <v>1.07743086202572</v>
      </c>
      <c r="BF53" s="185">
        <v>-7.7348758346240096</v>
      </c>
      <c r="BG53" s="170">
        <v>1.4999999999999999E-2</v>
      </c>
      <c r="BH53" s="170">
        <v>8.0000000000000002E-3</v>
      </c>
      <c r="BI53" s="178">
        <v>0</v>
      </c>
      <c r="BJ53" s="178">
        <v>19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6.3E-2</v>
      </c>
      <c r="G54" s="170">
        <v>5.1999999999999998E-2</v>
      </c>
      <c r="H54" s="171"/>
      <c r="I54" s="172">
        <v>5</v>
      </c>
      <c r="J54" s="172">
        <v>5</v>
      </c>
      <c r="K54" s="169"/>
      <c r="L54" s="173">
        <v>1282.325</v>
      </c>
      <c r="M54" s="173">
        <v>-301.82296000000002</v>
      </c>
      <c r="N54" s="173">
        <v>980.50203999999997</v>
      </c>
      <c r="O54" s="168">
        <v>389.274436667999</v>
      </c>
      <c r="P54" s="174">
        <v>239.02500000000001</v>
      </c>
      <c r="Q54" s="180">
        <v>1.6285929784248501</v>
      </c>
      <c r="R54" s="181">
        <v>301.38435020760397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1736.008435</v>
      </c>
      <c r="Y54" s="168">
        <v>689.22213112939505</v>
      </c>
      <c r="Z54" s="179">
        <v>573</v>
      </c>
      <c r="AA54" s="180">
        <v>1.2028309443794001</v>
      </c>
      <c r="AB54" s="181">
        <v>108.00117111110499</v>
      </c>
      <c r="AC54" s="170">
        <v>0.02</v>
      </c>
      <c r="AD54" s="170">
        <v>0.02</v>
      </c>
      <c r="AE54" s="178">
        <v>0</v>
      </c>
      <c r="AF54" s="178">
        <v>0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-10.195563045375801</v>
      </c>
      <c r="AM54" s="170">
        <v>1.2999999999999999E-2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-29.659190614698598</v>
      </c>
      <c r="AW54" s="170"/>
      <c r="AX54" s="170"/>
      <c r="AY54" s="178">
        <v>25</v>
      </c>
      <c r="AZ54" s="178">
        <v>33</v>
      </c>
      <c r="BA54" s="169"/>
      <c r="BB54" s="186">
        <v>93.8</v>
      </c>
      <c r="BC54" s="182">
        <v>37.240047108375499</v>
      </c>
      <c r="BD54" s="183" t="s">
        <v>55</v>
      </c>
      <c r="BE54" s="180">
        <v>1.1637514721367299</v>
      </c>
      <c r="BF54" s="181">
        <v>2.8816187706027301</v>
      </c>
      <c r="BG54" s="170">
        <v>0.02</v>
      </c>
      <c r="BH54" s="170">
        <v>1.6E-2</v>
      </c>
      <c r="BI54" s="178">
        <v>0</v>
      </c>
      <c r="BJ54" s="178">
        <v>3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/>
      <c r="G55" s="170"/>
      <c r="H55" s="171"/>
      <c r="I55" s="172">
        <v>1</v>
      </c>
      <c r="J55" s="172">
        <v>1</v>
      </c>
      <c r="K55" s="169"/>
      <c r="L55" s="173">
        <v>145.56924000000001</v>
      </c>
      <c r="M55" s="173">
        <v>361.90140000000002</v>
      </c>
      <c r="N55" s="173">
        <v>507.47064</v>
      </c>
      <c r="O55" s="168">
        <v>197.482109295692</v>
      </c>
      <c r="P55" s="174">
        <v>273.43799999999999</v>
      </c>
      <c r="Q55" s="175">
        <v>0.72221896479527903</v>
      </c>
      <c r="R55" s="176">
        <v>-285.12400210035099</v>
      </c>
      <c r="S55" s="170"/>
      <c r="T55" s="170"/>
      <c r="U55" s="177">
        <v>196</v>
      </c>
      <c r="V55" s="178">
        <v>336</v>
      </c>
      <c r="W55" s="169"/>
      <c r="X55" s="177">
        <v>1020.90762</v>
      </c>
      <c r="Y55" s="168">
        <v>397.28601874119198</v>
      </c>
      <c r="Z55" s="179">
        <v>573</v>
      </c>
      <c r="AA55" s="175">
        <v>0.69334383724466198</v>
      </c>
      <c r="AB55" s="176">
        <v>-640.00538376502595</v>
      </c>
      <c r="AC55" s="170"/>
      <c r="AD55" s="170"/>
      <c r="AE55" s="178">
        <v>452</v>
      </c>
      <c r="AF55" s="178">
        <v>747</v>
      </c>
      <c r="AG55" s="169"/>
      <c r="AH55" s="182">
        <v>100.1</v>
      </c>
      <c r="AI55" s="168">
        <v>38.9538971959023</v>
      </c>
      <c r="AJ55" s="183" t="s">
        <v>53</v>
      </c>
      <c r="AK55" s="175">
        <v>0.618315828506385</v>
      </c>
      <c r="AL55" s="176">
        <v>-82.513471618144195</v>
      </c>
      <c r="AM55" s="170"/>
      <c r="AN55" s="170"/>
      <c r="AO55" s="178">
        <v>62</v>
      </c>
      <c r="AP55" s="178">
        <v>95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-39.3780245379414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-33.356049075882801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2.7E-2</v>
      </c>
      <c r="G56" s="170">
        <v>0.02</v>
      </c>
      <c r="H56" s="171"/>
      <c r="I56" s="172">
        <v>3</v>
      </c>
      <c r="J56" s="172">
        <v>3</v>
      </c>
      <c r="K56" s="169"/>
      <c r="L56" s="173">
        <v>2487.5550800000001</v>
      </c>
      <c r="M56" s="173">
        <v>1153.2183500000001</v>
      </c>
      <c r="N56" s="173">
        <v>3640.7734300000002</v>
      </c>
      <c r="O56" s="168">
        <v>694.87023160132401</v>
      </c>
      <c r="P56" s="174">
        <v>287.5</v>
      </c>
      <c r="Q56" s="180">
        <v>2.4169399360046002</v>
      </c>
      <c r="R56" s="181">
        <v>1941.6031825883699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2364.9646400000001</v>
      </c>
      <c r="Y56" s="168">
        <v>451.372094067864</v>
      </c>
      <c r="Z56" s="179">
        <v>573</v>
      </c>
      <c r="AA56" s="190">
        <v>0.78773489366119398</v>
      </c>
      <c r="AB56" s="173">
        <v>-1021.55554005866</v>
      </c>
      <c r="AC56" s="170"/>
      <c r="AD56" s="170"/>
      <c r="AE56" s="178">
        <v>638</v>
      </c>
      <c r="AF56" s="178">
        <v>1238</v>
      </c>
      <c r="AG56" s="169"/>
      <c r="AH56" s="182">
        <v>150.80000000000001</v>
      </c>
      <c r="AI56" s="168">
        <v>28.781365536794599</v>
      </c>
      <c r="AJ56" s="183" t="s">
        <v>53</v>
      </c>
      <c r="AK56" s="175">
        <v>0.45684707201261299</v>
      </c>
      <c r="AL56" s="176">
        <v>-221.53991508498399</v>
      </c>
      <c r="AM56" s="170"/>
      <c r="AN56" s="170"/>
      <c r="AO56" s="178">
        <v>180</v>
      </c>
      <c r="AP56" s="178">
        <v>246</v>
      </c>
      <c r="AQ56" s="169"/>
      <c r="AR56" s="182">
        <v>26.3</v>
      </c>
      <c r="AS56" s="168">
        <v>5.0195617613905803</v>
      </c>
      <c r="AT56" s="183" t="s">
        <v>54</v>
      </c>
      <c r="AU56" s="175">
        <v>0.31372261008691099</v>
      </c>
      <c r="AV56" s="176">
        <v>-68.262518116821298</v>
      </c>
      <c r="AW56" s="170"/>
      <c r="AX56" s="170"/>
      <c r="AY56" s="178">
        <v>58</v>
      </c>
      <c r="AZ56" s="178">
        <v>75</v>
      </c>
      <c r="BA56" s="169"/>
      <c r="BB56" s="186">
        <v>183.8</v>
      </c>
      <c r="BC56" s="182">
        <v>35.079674971239101</v>
      </c>
      <c r="BD56" s="183" t="s">
        <v>55</v>
      </c>
      <c r="BE56" s="184">
        <v>1.0962398428512199</v>
      </c>
      <c r="BF56" s="185">
        <v>-5.3250362336424901</v>
      </c>
      <c r="BG56" s="170">
        <v>1.7000000000000001E-2</v>
      </c>
      <c r="BH56" s="170">
        <v>0.01</v>
      </c>
      <c r="BI56" s="178">
        <v>0</v>
      </c>
      <c r="BJ56" s="178">
        <v>18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306.17003999999997</v>
      </c>
      <c r="M57" s="173">
        <v>2639.6924399999998</v>
      </c>
      <c r="N57" s="173">
        <v>2945.8624799999998</v>
      </c>
      <c r="O57" s="168">
        <v>1117.87085111326</v>
      </c>
      <c r="P57" s="174">
        <v>269.755</v>
      </c>
      <c r="Q57" s="180">
        <v>4.1440227284508504</v>
      </c>
      <c r="R57" s="181">
        <v>2144.0008360890301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1870.4784400000001</v>
      </c>
      <c r="Y57" s="168">
        <v>709.79325746115398</v>
      </c>
      <c r="Z57" s="179">
        <v>573</v>
      </c>
      <c r="AA57" s="180">
        <v>1.2387316884138799</v>
      </c>
      <c r="AB57" s="181">
        <v>167.20427655174399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146.94999999999999</v>
      </c>
      <c r="AI57" s="168">
        <v>55.763336777042198</v>
      </c>
      <c r="AJ57" s="183" t="s">
        <v>53</v>
      </c>
      <c r="AK57" s="190">
        <v>0.88513232979432099</v>
      </c>
      <c r="AL57" s="173">
        <v>-40.320981321536003</v>
      </c>
      <c r="AM57" s="170"/>
      <c r="AN57" s="170"/>
      <c r="AO57" s="178">
        <v>20</v>
      </c>
      <c r="AP57" s="178">
        <v>53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15.839115854848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137.80000000000001</v>
      </c>
      <c r="BC57" s="182">
        <v>52.291172561255003</v>
      </c>
      <c r="BD57" s="183" t="s">
        <v>55</v>
      </c>
      <c r="BE57" s="180">
        <v>1.63409914253922</v>
      </c>
      <c r="BF57" s="181">
        <v>42.678231709696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2.7E-2</v>
      </c>
      <c r="H58" s="171"/>
      <c r="I58" s="172">
        <v>3</v>
      </c>
      <c r="J58" s="172">
        <v>3</v>
      </c>
      <c r="K58" s="169"/>
      <c r="L58" s="173">
        <v>4186.8213100000003</v>
      </c>
      <c r="M58" s="173">
        <v>1072.23227</v>
      </c>
      <c r="N58" s="173">
        <v>5259.0535799999998</v>
      </c>
      <c r="O58" s="168">
        <v>981.912292490764</v>
      </c>
      <c r="P58" s="174">
        <v>280.08499999999998</v>
      </c>
      <c r="Q58" s="180">
        <v>3.5057653658381001</v>
      </c>
      <c r="R58" s="181">
        <v>3566.92309800985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1937.4232850000001</v>
      </c>
      <c r="Y58" s="168">
        <v>361.73423798799502</v>
      </c>
      <c r="Z58" s="179">
        <v>573</v>
      </c>
      <c r="AA58" s="175">
        <v>0.63129884465618602</v>
      </c>
      <c r="AB58" s="176">
        <v>-1524.34998447304</v>
      </c>
      <c r="AC58" s="170"/>
      <c r="AD58" s="170"/>
      <c r="AE58" s="178">
        <v>1132</v>
      </c>
      <c r="AF58" s="178">
        <v>1746</v>
      </c>
      <c r="AG58" s="169"/>
      <c r="AH58" s="182">
        <v>239.2</v>
      </c>
      <c r="AI58" s="168">
        <v>44.660777227485603</v>
      </c>
      <c r="AJ58" s="183" t="s">
        <v>53</v>
      </c>
      <c r="AK58" s="175">
        <v>0.708901225833105</v>
      </c>
      <c r="AL58" s="176">
        <v>-141.41381496823999</v>
      </c>
      <c r="AM58" s="170"/>
      <c r="AN58" s="170"/>
      <c r="AO58" s="178">
        <v>99</v>
      </c>
      <c r="AP58" s="178">
        <v>166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-69.763826023680096</v>
      </c>
      <c r="AW58" s="170"/>
      <c r="AX58" s="170"/>
      <c r="AY58" s="178">
        <v>59</v>
      </c>
      <c r="AZ58" s="178">
        <v>76</v>
      </c>
      <c r="BA58" s="169"/>
      <c r="BB58" s="186">
        <v>200.2</v>
      </c>
      <c r="BC58" s="182">
        <v>37.379128766482502</v>
      </c>
      <c r="BD58" s="183" t="s">
        <v>55</v>
      </c>
      <c r="BE58" s="180">
        <v>1.16809777395258</v>
      </c>
      <c r="BF58" s="181">
        <v>6.8723479526398998</v>
      </c>
      <c r="BG58" s="170">
        <v>0.02</v>
      </c>
      <c r="BH58" s="170">
        <v>1.7000000000000001E-2</v>
      </c>
      <c r="BI58" s="178">
        <v>0</v>
      </c>
      <c r="BJ58" s="178">
        <v>6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466.33019000000002</v>
      </c>
      <c r="M59" s="173">
        <v>1424.7333699999999</v>
      </c>
      <c r="N59" s="173">
        <v>1891.0635600000001</v>
      </c>
      <c r="O59" s="168">
        <v>1367.5702495216101</v>
      </c>
      <c r="P59" s="174">
        <v>280.08499999999998</v>
      </c>
      <c r="Q59" s="180">
        <v>4.8826972152082799</v>
      </c>
      <c r="R59" s="181">
        <v>1454.1903316056801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699.74478999999997</v>
      </c>
      <c r="Y59" s="168">
        <v>506.03807153988402</v>
      </c>
      <c r="Z59" s="179">
        <v>573</v>
      </c>
      <c r="AA59" s="190">
        <v>0.88313799570660501</v>
      </c>
      <c r="AB59" s="173">
        <v>-194.01374712246101</v>
      </c>
      <c r="AC59" s="170"/>
      <c r="AD59" s="170"/>
      <c r="AE59" s="178">
        <v>93</v>
      </c>
      <c r="AF59" s="178">
        <v>252</v>
      </c>
      <c r="AG59" s="169"/>
      <c r="AH59" s="182">
        <v>63.3</v>
      </c>
      <c r="AI59" s="168">
        <v>45.776989534248202</v>
      </c>
      <c r="AJ59" s="183" t="s">
        <v>53</v>
      </c>
      <c r="AK59" s="175">
        <v>0.72661888149600296</v>
      </c>
      <c r="AL59" s="176">
        <v>-34.966645442783701</v>
      </c>
      <c r="AM59" s="170"/>
      <c r="AN59" s="170"/>
      <c r="AO59" s="178">
        <v>24</v>
      </c>
      <c r="AP59" s="178">
        <v>42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-19.9566083664213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-15.9132167328425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4.9000000000000002E-2</v>
      </c>
      <c r="H60" s="171"/>
      <c r="I60" s="172">
        <v>4</v>
      </c>
      <c r="J60" s="172">
        <v>4</v>
      </c>
      <c r="K60" s="169"/>
      <c r="L60" s="173">
        <v>1541.43714</v>
      </c>
      <c r="M60" s="173">
        <v>732.29039</v>
      </c>
      <c r="N60" s="173">
        <v>2273.7275300000001</v>
      </c>
      <c r="O60" s="168">
        <v>757.23552516336599</v>
      </c>
      <c r="P60" s="174">
        <v>239.26400000000001</v>
      </c>
      <c r="Q60" s="180">
        <v>3.1648535724696001</v>
      </c>
      <c r="R60" s="181">
        <v>1463.3378563195599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2052.01919</v>
      </c>
      <c r="Y60" s="168">
        <v>683.39843208256104</v>
      </c>
      <c r="Z60" s="179">
        <v>573</v>
      </c>
      <c r="AA60" s="180">
        <v>1.1926674207374499</v>
      </c>
      <c r="AB60" s="181">
        <v>111.262189285765</v>
      </c>
      <c r="AC60" s="170">
        <v>0.02</v>
      </c>
      <c r="AD60" s="170">
        <v>1.9E-2</v>
      </c>
      <c r="AE60" s="178">
        <v>0</v>
      </c>
      <c r="AF60" s="178">
        <v>13</v>
      </c>
      <c r="AG60" s="169"/>
      <c r="AH60" s="182">
        <v>171.8</v>
      </c>
      <c r="AI60" s="168">
        <v>57.215766404106603</v>
      </c>
      <c r="AJ60" s="183" t="s">
        <v>53</v>
      </c>
      <c r="AK60" s="190">
        <v>0.90818676831915202</v>
      </c>
      <c r="AL60" s="173">
        <v>-41.581659764392398</v>
      </c>
      <c r="AM60" s="170"/>
      <c r="AN60" s="170"/>
      <c r="AO60" s="178">
        <v>18</v>
      </c>
      <c r="AP60" s="178">
        <v>56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-22.692167559210802</v>
      </c>
      <c r="AW60" s="170"/>
      <c r="AX60" s="170"/>
      <c r="AY60" s="178">
        <v>17</v>
      </c>
      <c r="AZ60" s="178">
        <v>27</v>
      </c>
      <c r="BA60" s="169"/>
      <c r="BB60" s="186">
        <v>130.80000000000001</v>
      </c>
      <c r="BC60" s="182">
        <v>43.561247064360501</v>
      </c>
      <c r="BD60" s="183" t="s">
        <v>55</v>
      </c>
      <c r="BE60" s="180">
        <v>1.3612889707612701</v>
      </c>
      <c r="BF60" s="181">
        <v>22.4156648815785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4.2999999999999997E-2</v>
      </c>
      <c r="G61" s="170">
        <v>3.3000000000000002E-2</v>
      </c>
      <c r="H61" s="171"/>
      <c r="I61" s="172">
        <v>4</v>
      </c>
      <c r="J61" s="172">
        <v>4</v>
      </c>
      <c r="K61" s="169"/>
      <c r="L61" s="173">
        <v>5902.3992399999997</v>
      </c>
      <c r="M61" s="173">
        <v>3730.2176100000001</v>
      </c>
      <c r="N61" s="173">
        <v>9632.6168500000003</v>
      </c>
      <c r="O61" s="168">
        <v>1189.66109842219</v>
      </c>
      <c r="P61" s="174">
        <v>262.83</v>
      </c>
      <c r="Q61" s="180">
        <v>4.5263520086070503</v>
      </c>
      <c r="R61" s="181">
        <v>7232.0983339547101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4924.0769899999996</v>
      </c>
      <c r="Y61" s="168">
        <v>608.14033526505705</v>
      </c>
      <c r="Z61" s="179">
        <v>573</v>
      </c>
      <c r="AA61" s="184">
        <v>1.06132693763535</v>
      </c>
      <c r="AB61" s="185">
        <v>-309.33285550450699</v>
      </c>
      <c r="AC61" s="170">
        <v>1.2999999999999999E-2</v>
      </c>
      <c r="AD61" s="170">
        <v>6.0000000000000001E-3</v>
      </c>
      <c r="AE61" s="178">
        <v>0</v>
      </c>
      <c r="AF61" s="178">
        <v>644</v>
      </c>
      <c r="AG61" s="169"/>
      <c r="AH61" s="182">
        <v>425.8</v>
      </c>
      <c r="AI61" s="168">
        <v>52.587755082168499</v>
      </c>
      <c r="AJ61" s="183" t="s">
        <v>53</v>
      </c>
      <c r="AK61" s="190">
        <v>0.834726271145531</v>
      </c>
      <c r="AL61" s="173">
        <v>-149.601082490024</v>
      </c>
      <c r="AM61" s="170"/>
      <c r="AN61" s="170"/>
      <c r="AO61" s="178">
        <v>85</v>
      </c>
      <c r="AP61" s="178">
        <v>187</v>
      </c>
      <c r="AQ61" s="169"/>
      <c r="AR61" s="182">
        <v>35.9</v>
      </c>
      <c r="AS61" s="168">
        <v>4.43377268071829</v>
      </c>
      <c r="AT61" s="183" t="s">
        <v>54</v>
      </c>
      <c r="AU61" s="175">
        <v>0.27711079254489301</v>
      </c>
      <c r="AV61" s="176">
        <v>-110.233608251435</v>
      </c>
      <c r="AW61" s="170"/>
      <c r="AX61" s="170"/>
      <c r="AY61" s="178">
        <v>94</v>
      </c>
      <c r="AZ61" s="178">
        <v>120</v>
      </c>
      <c r="BA61" s="169"/>
      <c r="BB61" s="186">
        <v>302.60000000000002</v>
      </c>
      <c r="BC61" s="182">
        <v>37.372134072015399</v>
      </c>
      <c r="BD61" s="183" t="s">
        <v>55</v>
      </c>
      <c r="BE61" s="180">
        <v>1.1678791897504801</v>
      </c>
      <c r="BF61" s="181">
        <v>10.332783497130499</v>
      </c>
      <c r="BG61" s="170">
        <v>0.02</v>
      </c>
      <c r="BH61" s="170">
        <v>1.7000000000000001E-2</v>
      </c>
      <c r="BI61" s="178">
        <v>0</v>
      </c>
      <c r="BJ61" s="178">
        <v>9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5.6000000000000001E-2</v>
      </c>
      <c r="G62" s="170">
        <v>4.4999999999999998E-2</v>
      </c>
      <c r="H62" s="171"/>
      <c r="I62" s="172">
        <v>5</v>
      </c>
      <c r="J62" s="172">
        <v>4</v>
      </c>
      <c r="K62" s="169"/>
      <c r="L62" s="173">
        <v>2344.30879</v>
      </c>
      <c r="M62" s="173">
        <v>435.06283000000002</v>
      </c>
      <c r="N62" s="173">
        <v>2779.3716199999999</v>
      </c>
      <c r="O62" s="168">
        <v>1466.3615868317199</v>
      </c>
      <c r="P62" s="174">
        <v>248.27199999999999</v>
      </c>
      <c r="Q62" s="180">
        <v>5.9062704889464799</v>
      </c>
      <c r="R62" s="181">
        <v>2248.55759899853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1085.8598999999999</v>
      </c>
      <c r="Y62" s="168">
        <v>572.88605618018403</v>
      </c>
      <c r="Z62" s="179">
        <v>573</v>
      </c>
      <c r="AA62" s="184">
        <v>0.99980114516611596</v>
      </c>
      <c r="AB62" s="185">
        <v>-139.23368298093601</v>
      </c>
      <c r="AC62" s="170">
        <v>6.0000000000000001E-3</v>
      </c>
      <c r="AD62" s="170">
        <v>0</v>
      </c>
      <c r="AE62" s="178">
        <v>1</v>
      </c>
      <c r="AF62" s="178">
        <v>218</v>
      </c>
      <c r="AG62" s="169"/>
      <c r="AH62" s="182">
        <v>136.9</v>
      </c>
      <c r="AI62" s="168">
        <v>72.226721965759396</v>
      </c>
      <c r="AJ62" s="183" t="s">
        <v>53</v>
      </c>
      <c r="AK62" s="180">
        <v>1.1464559042183999</v>
      </c>
      <c r="AL62" s="181">
        <v>2.20384689738398</v>
      </c>
      <c r="AM62" s="170">
        <v>0.02</v>
      </c>
      <c r="AN62" s="170">
        <v>1.4999999999999999E-2</v>
      </c>
      <c r="AO62" s="178">
        <v>0</v>
      </c>
      <c r="AP62" s="178">
        <v>7</v>
      </c>
      <c r="AQ62" s="169"/>
      <c r="AR62" s="182">
        <v>26.9</v>
      </c>
      <c r="AS62" s="168">
        <v>14.1921024169388</v>
      </c>
      <c r="AT62" s="183" t="s">
        <v>54</v>
      </c>
      <c r="AU62" s="190">
        <v>0.88700640105867701</v>
      </c>
      <c r="AV62" s="173">
        <v>-7.3085468197120003</v>
      </c>
      <c r="AW62" s="170"/>
      <c r="AX62" s="170"/>
      <c r="AY62" s="178">
        <v>4</v>
      </c>
      <c r="AZ62" s="178">
        <v>10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13.582906360576001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4.8000000000000001E-2</v>
      </c>
      <c r="G63" s="170">
        <v>3.5999999999999997E-2</v>
      </c>
      <c r="H63" s="171"/>
      <c r="I63" s="172">
        <v>4</v>
      </c>
      <c r="J63" s="172">
        <v>3</v>
      </c>
      <c r="K63" s="169"/>
      <c r="L63" s="173">
        <v>894.07150000000001</v>
      </c>
      <c r="M63" s="173">
        <v>709.01498000000004</v>
      </c>
      <c r="N63" s="173">
        <v>1603.0864799999999</v>
      </c>
      <c r="O63" s="168">
        <v>756.02399625970804</v>
      </c>
      <c r="P63" s="174">
        <v>256.27100000000002</v>
      </c>
      <c r="Q63" s="180">
        <v>2.9500957824323</v>
      </c>
      <c r="R63" s="181">
        <v>990.12958544483104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1199.81549</v>
      </c>
      <c r="Y63" s="168">
        <v>565.83928118718802</v>
      </c>
      <c r="Z63" s="179">
        <v>573</v>
      </c>
      <c r="AA63" s="184">
        <v>0.98750310852912404</v>
      </c>
      <c r="AB63" s="185">
        <v>-170.703611186291</v>
      </c>
      <c r="AC63" s="170">
        <v>5.0000000000000001E-3</v>
      </c>
      <c r="AD63" s="170"/>
      <c r="AE63" s="178">
        <v>16</v>
      </c>
      <c r="AF63" s="178">
        <v>259</v>
      </c>
      <c r="AG63" s="169"/>
      <c r="AH63" s="182">
        <v>141.5</v>
      </c>
      <c r="AI63" s="168">
        <v>66.732142529670995</v>
      </c>
      <c r="AJ63" s="183" t="s">
        <v>53</v>
      </c>
      <c r="AK63" s="184">
        <v>1.0592403576138301</v>
      </c>
      <c r="AL63" s="185">
        <v>-9.1853462037283293</v>
      </c>
      <c r="AM63" s="170">
        <v>1.2999999999999999E-2</v>
      </c>
      <c r="AN63" s="170">
        <v>6.0000000000000001E-3</v>
      </c>
      <c r="AO63" s="178">
        <v>0</v>
      </c>
      <c r="AP63" s="178">
        <v>19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-25.469294273962699</v>
      </c>
      <c r="AW63" s="170"/>
      <c r="AX63" s="170"/>
      <c r="AY63" s="178">
        <v>22</v>
      </c>
      <c r="AZ63" s="178">
        <v>28</v>
      </c>
      <c r="BA63" s="169"/>
      <c r="BB63" s="186">
        <v>89.8</v>
      </c>
      <c r="BC63" s="182">
        <v>42.350151230844197</v>
      </c>
      <c r="BD63" s="183" t="s">
        <v>55</v>
      </c>
      <c r="BE63" s="180">
        <v>1.3234422259638801</v>
      </c>
      <c r="BF63" s="181">
        <v>13.261411452074499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1615.69109</v>
      </c>
      <c r="M64" s="173">
        <v>2826.6165299999998</v>
      </c>
      <c r="N64" s="173">
        <v>4442.3076199999996</v>
      </c>
      <c r="O64" s="168">
        <v>1741.7100199434999</v>
      </c>
      <c r="P64" s="174">
        <v>273.43799999999999</v>
      </c>
      <c r="Q64" s="180">
        <v>6.3696707112526401</v>
      </c>
      <c r="R64" s="181">
        <v>3655.6228410666499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1785.58034</v>
      </c>
      <c r="Y64" s="168">
        <v>700.07830065404698</v>
      </c>
      <c r="Z64" s="179">
        <v>573</v>
      </c>
      <c r="AA64" s="180">
        <v>1.2217771390123</v>
      </c>
      <c r="AB64" s="181">
        <v>137.05168513561699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124.45</v>
      </c>
      <c r="AI64" s="168">
        <v>48.793516911368002</v>
      </c>
      <c r="AJ64" s="183" t="s">
        <v>53</v>
      </c>
      <c r="AK64" s="190">
        <v>0.774500268434412</v>
      </c>
      <c r="AL64" s="173">
        <v>-56.801841634303798</v>
      </c>
      <c r="AM64" s="170"/>
      <c r="AN64" s="170"/>
      <c r="AO64" s="178">
        <v>37</v>
      </c>
      <c r="AP64" s="178">
        <v>69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-35.432213748394602</v>
      </c>
      <c r="AW64" s="170"/>
      <c r="AX64" s="170"/>
      <c r="AY64" s="178">
        <v>31</v>
      </c>
      <c r="AZ64" s="178">
        <v>39</v>
      </c>
      <c r="BA64" s="169"/>
      <c r="BB64" s="186">
        <v>101.8</v>
      </c>
      <c r="BC64" s="182">
        <v>39.913057626173199</v>
      </c>
      <c r="BD64" s="183" t="s">
        <v>55</v>
      </c>
      <c r="BE64" s="180">
        <v>1.24728305081791</v>
      </c>
      <c r="BF64" s="181">
        <v>9.7355725032107294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2852.4804199999999</v>
      </c>
      <c r="M65" s="173">
        <v>865.52130999999997</v>
      </c>
      <c r="N65" s="173">
        <v>3718.00173</v>
      </c>
      <c r="O65" s="168">
        <v>1330.09500082657</v>
      </c>
      <c r="P65" s="174">
        <v>264.72899999999998</v>
      </c>
      <c r="Q65" s="180">
        <v>5.0243645419526004</v>
      </c>
      <c r="R65" s="181">
        <v>2883.2880231378499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1409.23856</v>
      </c>
      <c r="Y65" s="168">
        <v>504.14746946017101</v>
      </c>
      <c r="Z65" s="179">
        <v>573</v>
      </c>
      <c r="AA65" s="190">
        <v>0.87983851563729598</v>
      </c>
      <c r="AB65" s="173">
        <v>-397.48059064843898</v>
      </c>
      <c r="AC65" s="170"/>
      <c r="AD65" s="170"/>
      <c r="AE65" s="178">
        <v>193</v>
      </c>
      <c r="AF65" s="178">
        <v>513</v>
      </c>
      <c r="AG65" s="169"/>
      <c r="AH65" s="182">
        <v>155.25</v>
      </c>
      <c r="AI65" s="168">
        <v>55.5398474433537</v>
      </c>
      <c r="AJ65" s="183" t="s">
        <v>53</v>
      </c>
      <c r="AK65" s="190">
        <v>0.88158488005323399</v>
      </c>
      <c r="AL65" s="173">
        <v>-43.3945139456399</v>
      </c>
      <c r="AM65" s="170"/>
      <c r="AN65" s="170"/>
      <c r="AO65" s="178">
        <v>21</v>
      </c>
      <c r="AP65" s="178">
        <v>57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-36.449400367146602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23.3011992657067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2197.92515</v>
      </c>
      <c r="M66" s="173">
        <v>1271.4114</v>
      </c>
      <c r="N66" s="173">
        <v>3469.33655</v>
      </c>
      <c r="O66" s="168">
        <v>2441.3240910376699</v>
      </c>
      <c r="P66" s="174">
        <v>287.5</v>
      </c>
      <c r="Q66" s="180">
        <v>8.4915620557832003</v>
      </c>
      <c r="R66" s="181">
        <v>3008.4776876738702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982.72622999999999</v>
      </c>
      <c r="Y66" s="168">
        <v>691.53084044083903</v>
      </c>
      <c r="Z66" s="179">
        <v>573</v>
      </c>
      <c r="AA66" s="180">
        <v>1.2068601054813901</v>
      </c>
      <c r="AB66" s="181">
        <v>64.2144800421746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63.2</v>
      </c>
      <c r="AI66" s="168">
        <v>44.472964882458697</v>
      </c>
      <c r="AJ66" s="183" t="s">
        <v>53</v>
      </c>
      <c r="AK66" s="175">
        <v>0.70592007749934405</v>
      </c>
      <c r="AL66" s="176">
        <v>-37.788202874944098</v>
      </c>
      <c r="AM66" s="170"/>
      <c r="AN66" s="170"/>
      <c r="AO66" s="178">
        <v>27</v>
      </c>
      <c r="AP66" s="178">
        <v>45</v>
      </c>
      <c r="AQ66" s="169"/>
      <c r="AR66" s="182">
        <v>10.6</v>
      </c>
      <c r="AS66" s="168">
        <v>7.4590732239566799</v>
      </c>
      <c r="AT66" s="183" t="s">
        <v>54</v>
      </c>
      <c r="AU66" s="175">
        <v>0.466192076497292</v>
      </c>
      <c r="AV66" s="176">
        <v>-15.047797555541401</v>
      </c>
      <c r="AW66" s="170"/>
      <c r="AX66" s="170"/>
      <c r="AY66" s="178">
        <v>13</v>
      </c>
      <c r="AZ66" s="178">
        <v>17</v>
      </c>
      <c r="BA66" s="169"/>
      <c r="BB66" s="186">
        <v>42.6</v>
      </c>
      <c r="BC66" s="182">
        <v>29.977030126467401</v>
      </c>
      <c r="BD66" s="183" t="s">
        <v>55</v>
      </c>
      <c r="BE66" s="190">
        <v>0.93678219145210695</v>
      </c>
      <c r="BF66" s="173">
        <v>-8.6955951110827492</v>
      </c>
      <c r="BG66" s="170">
        <v>0</v>
      </c>
      <c r="BH66" s="170"/>
      <c r="BI66" s="178">
        <v>3</v>
      </c>
      <c r="BJ66" s="178">
        <v>12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3553.2466899999999</v>
      </c>
      <c r="M67" s="173">
        <v>1953.23136</v>
      </c>
      <c r="N67" s="173">
        <v>5506.4780499999997</v>
      </c>
      <c r="O67" s="168">
        <v>1263.94246612181</v>
      </c>
      <c r="P67" s="174">
        <v>287.5</v>
      </c>
      <c r="Q67" s="180">
        <v>4.3963216212932501</v>
      </c>
      <c r="R67" s="181">
        <v>4093.6361845832298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1969.7687149999999</v>
      </c>
      <c r="Y67" s="168">
        <v>452.13552196520197</v>
      </c>
      <c r="Z67" s="179">
        <v>573</v>
      </c>
      <c r="AA67" s="190">
        <v>0.789067228560562</v>
      </c>
      <c r="AB67" s="173">
        <v>-846.08655068281098</v>
      </c>
      <c r="AC67" s="170"/>
      <c r="AD67" s="170"/>
      <c r="AE67" s="178">
        <v>527</v>
      </c>
      <c r="AF67" s="178">
        <v>1026</v>
      </c>
      <c r="AG67" s="169"/>
      <c r="AH67" s="182">
        <v>160.9</v>
      </c>
      <c r="AI67" s="168">
        <v>36.932562148140903</v>
      </c>
      <c r="AJ67" s="183" t="s">
        <v>53</v>
      </c>
      <c r="AK67" s="175">
        <v>0.58623114520858499</v>
      </c>
      <c r="AL67" s="176">
        <v>-148.69665224784799</v>
      </c>
      <c r="AM67" s="170"/>
      <c r="AN67" s="170"/>
      <c r="AO67" s="178">
        <v>114</v>
      </c>
      <c r="AP67" s="178">
        <v>169</v>
      </c>
      <c r="AQ67" s="169"/>
      <c r="AR67" s="182">
        <v>45.4</v>
      </c>
      <c r="AS67" s="168">
        <v>10.420996404758201</v>
      </c>
      <c r="AT67" s="183" t="s">
        <v>54</v>
      </c>
      <c r="AU67" s="175">
        <v>0.651312275297387</v>
      </c>
      <c r="AV67" s="176">
        <v>-33.227721205802702</v>
      </c>
      <c r="AW67" s="170"/>
      <c r="AX67" s="170"/>
      <c r="AY67" s="178">
        <v>25</v>
      </c>
      <c r="AZ67" s="178">
        <v>39</v>
      </c>
      <c r="BA67" s="169"/>
      <c r="BB67" s="186">
        <v>195.6</v>
      </c>
      <c r="BC67" s="182">
        <v>44.897508739442799</v>
      </c>
      <c r="BD67" s="183" t="s">
        <v>55</v>
      </c>
      <c r="BE67" s="180">
        <v>1.4030471481075899</v>
      </c>
      <c r="BF67" s="181">
        <v>38.344557588394501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5.2999999999999999E-2</v>
      </c>
      <c r="G68" s="170">
        <v>3.9E-2</v>
      </c>
      <c r="H68" s="171"/>
      <c r="I68" s="172">
        <v>5</v>
      </c>
      <c r="J68" s="172">
        <v>5</v>
      </c>
      <c r="K68" s="169"/>
      <c r="L68" s="173">
        <v>5184.4554099999996</v>
      </c>
      <c r="M68" s="173">
        <v>1785.4940899999999</v>
      </c>
      <c r="N68" s="173">
        <v>6969.9494999999997</v>
      </c>
      <c r="O68" s="168">
        <v>1532.8699275865999</v>
      </c>
      <c r="P68" s="174">
        <v>287.5</v>
      </c>
      <c r="Q68" s="180">
        <v>5.3317214872577399</v>
      </c>
      <c r="R68" s="181">
        <v>5495.3595284889998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2789.6877749999999</v>
      </c>
      <c r="Y68" s="168">
        <v>613.52359836373103</v>
      </c>
      <c r="Z68" s="179">
        <v>573</v>
      </c>
      <c r="AA68" s="184">
        <v>1.0707218121531099</v>
      </c>
      <c r="AB68" s="185">
        <v>-149.23415082888201</v>
      </c>
      <c r="AC68" s="170">
        <v>1.4E-2</v>
      </c>
      <c r="AD68" s="170">
        <v>7.0000000000000001E-3</v>
      </c>
      <c r="AE68" s="178">
        <v>0</v>
      </c>
      <c r="AF68" s="178">
        <v>337</v>
      </c>
      <c r="AG68" s="169"/>
      <c r="AH68" s="182">
        <v>292.55</v>
      </c>
      <c r="AI68" s="168">
        <v>64.3392175675679</v>
      </c>
      <c r="AJ68" s="183" t="s">
        <v>53</v>
      </c>
      <c r="AK68" s="184">
        <v>1.0212574217074299</v>
      </c>
      <c r="AL68" s="185">
        <v>-30.577541583280201</v>
      </c>
      <c r="AM68" s="170">
        <v>8.9999999999999993E-3</v>
      </c>
      <c r="AN68" s="170">
        <v>2E-3</v>
      </c>
      <c r="AO68" s="178">
        <v>0</v>
      </c>
      <c r="AP68" s="178">
        <v>52</v>
      </c>
      <c r="AQ68" s="169"/>
      <c r="AR68" s="182">
        <v>40.200000000000003</v>
      </c>
      <c r="AS68" s="168">
        <v>8.8410068235044594</v>
      </c>
      <c r="AT68" s="183" t="s">
        <v>54</v>
      </c>
      <c r="AU68" s="175">
        <v>0.55256292646902905</v>
      </c>
      <c r="AV68" s="176">
        <v>-41.864137544960101</v>
      </c>
      <c r="AW68" s="170"/>
      <c r="AX68" s="170"/>
      <c r="AY68" s="178">
        <v>33</v>
      </c>
      <c r="AZ68" s="178">
        <v>48</v>
      </c>
      <c r="BA68" s="169"/>
      <c r="BB68" s="186">
        <v>214.8</v>
      </c>
      <c r="BC68" s="182">
        <v>47.240006609173101</v>
      </c>
      <c r="BD68" s="183" t="s">
        <v>55</v>
      </c>
      <c r="BE68" s="180">
        <v>1.4762502065366601</v>
      </c>
      <c r="BF68" s="181">
        <v>50.671724910079902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3.3500000000000002E-2</v>
      </c>
      <c r="G69" s="170">
        <v>1.4500000000000001E-2</v>
      </c>
      <c r="H69" s="171"/>
      <c r="I69" s="172">
        <v>5</v>
      </c>
      <c r="J69" s="172">
        <v>4</v>
      </c>
      <c r="K69" s="169"/>
      <c r="L69" s="173">
        <v>703.77817000000005</v>
      </c>
      <c r="M69" s="173">
        <v>-250.92737</v>
      </c>
      <c r="N69" s="173">
        <v>452.85079999999999</v>
      </c>
      <c r="O69" s="168">
        <v>299.83746694968102</v>
      </c>
      <c r="P69" s="174">
        <v>287.5</v>
      </c>
      <c r="Q69" s="184">
        <v>1.04291292852063</v>
      </c>
      <c r="R69" s="185">
        <v>-36.946275509068101</v>
      </c>
      <c r="S69" s="170">
        <v>5.4999999999999997E-3</v>
      </c>
      <c r="T69" s="170">
        <v>2E-3</v>
      </c>
      <c r="U69" s="177">
        <v>0</v>
      </c>
      <c r="V69" s="178">
        <v>69</v>
      </c>
      <c r="W69" s="169"/>
      <c r="X69" s="177">
        <v>621.54995499999995</v>
      </c>
      <c r="Y69" s="168">
        <v>411.53502232940298</v>
      </c>
      <c r="Z69" s="179">
        <v>573</v>
      </c>
      <c r="AA69" s="175">
        <v>0.71821120825375695</v>
      </c>
      <c r="AB69" s="176">
        <v>-354.636912014595</v>
      </c>
      <c r="AC69" s="170"/>
      <c r="AD69" s="170"/>
      <c r="AE69" s="178">
        <v>244</v>
      </c>
      <c r="AF69" s="178">
        <v>417</v>
      </c>
      <c r="AG69" s="169"/>
      <c r="AH69" s="182">
        <v>92.65</v>
      </c>
      <c r="AI69" s="168">
        <v>61.3445781985765</v>
      </c>
      <c r="AJ69" s="183" t="s">
        <v>53</v>
      </c>
      <c r="AK69" s="184">
        <v>0.97372346346946803</v>
      </c>
      <c r="AL69" s="185">
        <v>-14.6794461115523</v>
      </c>
      <c r="AM69" s="170">
        <v>4.0000000000000001E-3</v>
      </c>
      <c r="AN69" s="170"/>
      <c r="AO69" s="178">
        <v>3</v>
      </c>
      <c r="AP69" s="178">
        <v>22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-1.8582720283307499</v>
      </c>
      <c r="AW69" s="170">
        <v>6.0000000000000001E-3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4">
        <v>1.1048976240569299</v>
      </c>
      <c r="BF69" s="185">
        <v>-1.1165440566614999</v>
      </c>
      <c r="BG69" s="170">
        <v>1.7999999999999999E-2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3.3000000000000002E-2</v>
      </c>
      <c r="G70" s="170">
        <v>0.03</v>
      </c>
      <c r="H70" s="171"/>
      <c r="I70" s="172">
        <v>4</v>
      </c>
      <c r="J70" s="172">
        <v>3</v>
      </c>
      <c r="K70" s="169"/>
      <c r="L70" s="173">
        <v>2963.7654200000002</v>
      </c>
      <c r="M70" s="173">
        <v>845.47592999999995</v>
      </c>
      <c r="N70" s="173">
        <v>3809.2413499999998</v>
      </c>
      <c r="O70" s="168">
        <v>1247.42062959092</v>
      </c>
      <c r="P70" s="174">
        <v>253.321</v>
      </c>
      <c r="Q70" s="180">
        <v>4.9242685351428399</v>
      </c>
      <c r="R70" s="181">
        <v>2936.6601306503599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1485.2112500000001</v>
      </c>
      <c r="Y70" s="168">
        <v>486.365389410288</v>
      </c>
      <c r="Z70" s="179">
        <v>573</v>
      </c>
      <c r="AA70" s="190">
        <v>0.84880521712092205</v>
      </c>
      <c r="AB70" s="173">
        <v>-488.52578201606298</v>
      </c>
      <c r="AC70" s="170"/>
      <c r="AD70" s="170"/>
      <c r="AE70" s="178">
        <v>265</v>
      </c>
      <c r="AF70" s="178">
        <v>615</v>
      </c>
      <c r="AG70" s="169"/>
      <c r="AH70" s="182">
        <v>121.3</v>
      </c>
      <c r="AI70" s="168">
        <v>39.722377362457998</v>
      </c>
      <c r="AJ70" s="183" t="s">
        <v>53</v>
      </c>
      <c r="AK70" s="175">
        <v>0.63051392638822301</v>
      </c>
      <c r="AL70" s="176">
        <v>-95.707736504383902</v>
      </c>
      <c r="AM70" s="170"/>
      <c r="AN70" s="170"/>
      <c r="AO70" s="178">
        <v>72</v>
      </c>
      <c r="AP70" s="178">
        <v>110</v>
      </c>
      <c r="AQ70" s="169"/>
      <c r="AR70" s="182">
        <v>48.6</v>
      </c>
      <c r="AS70" s="168">
        <v>15.9151487206551</v>
      </c>
      <c r="AT70" s="183" t="s">
        <v>54</v>
      </c>
      <c r="AU70" s="184">
        <v>0.99469679504094199</v>
      </c>
      <c r="AV70" s="185">
        <v>-6.5130759376213101</v>
      </c>
      <c r="AW70" s="170">
        <v>3.0000000000000001E-3</v>
      </c>
      <c r="AX70" s="170"/>
      <c r="AY70" s="178">
        <v>1</v>
      </c>
      <c r="AZ70" s="178">
        <v>11</v>
      </c>
      <c r="BA70" s="169"/>
      <c r="BB70" s="186">
        <v>166</v>
      </c>
      <c r="BC70" s="182">
        <v>54.3603845191099</v>
      </c>
      <c r="BD70" s="183" t="s">
        <v>55</v>
      </c>
      <c r="BE70" s="180">
        <v>1.6987620162221799</v>
      </c>
      <c r="BF70" s="181">
        <v>55.7738481247574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4.2000000000000003E-2</v>
      </c>
      <c r="G71" s="170">
        <v>3.5999999999999997E-2</v>
      </c>
      <c r="H71" s="171"/>
      <c r="I71" s="172">
        <v>4</v>
      </c>
      <c r="J71" s="172">
        <v>4</v>
      </c>
      <c r="K71" s="169"/>
      <c r="L71" s="173">
        <v>1936.8040100000001</v>
      </c>
      <c r="M71" s="173">
        <v>252.88798</v>
      </c>
      <c r="N71" s="173">
        <v>2189.6919899999998</v>
      </c>
      <c r="O71" s="168">
        <v>998.12526801552895</v>
      </c>
      <c r="P71" s="174">
        <v>252.24799999999999</v>
      </c>
      <c r="Q71" s="180">
        <v>3.95692044343475</v>
      </c>
      <c r="R71" s="181">
        <v>1565.47611302473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1326.4126550000001</v>
      </c>
      <c r="Y71" s="168">
        <v>604.61744976793</v>
      </c>
      <c r="Z71" s="179">
        <v>573</v>
      </c>
      <c r="AA71" s="184">
        <v>1.0551787954065099</v>
      </c>
      <c r="AB71" s="185">
        <v>-91.539905602383897</v>
      </c>
      <c r="AC71" s="170">
        <v>1.2E-2</v>
      </c>
      <c r="AD71" s="170">
        <v>6.0000000000000001E-3</v>
      </c>
      <c r="AE71" s="178">
        <v>0</v>
      </c>
      <c r="AF71" s="178">
        <v>183</v>
      </c>
      <c r="AG71" s="169"/>
      <c r="AH71" s="182">
        <v>116.9</v>
      </c>
      <c r="AI71" s="168">
        <v>53.286418530039597</v>
      </c>
      <c r="AJ71" s="183" t="s">
        <v>53</v>
      </c>
      <c r="AK71" s="190">
        <v>0.84581616714348595</v>
      </c>
      <c r="AL71" s="173">
        <v>-39.000543312304004</v>
      </c>
      <c r="AM71" s="170"/>
      <c r="AN71" s="170"/>
      <c r="AO71" s="178">
        <v>22</v>
      </c>
      <c r="AP71" s="178">
        <v>49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-14.793788777728</v>
      </c>
      <c r="AW71" s="170"/>
      <c r="AX71" s="170"/>
      <c r="AY71" s="178">
        <v>11</v>
      </c>
      <c r="AZ71" s="178">
        <v>18</v>
      </c>
      <c r="BA71" s="169"/>
      <c r="BB71" s="186">
        <v>86.4</v>
      </c>
      <c r="BC71" s="182">
        <v>39.383631830585301</v>
      </c>
      <c r="BD71" s="183" t="s">
        <v>55</v>
      </c>
      <c r="BE71" s="180">
        <v>1.23073849470579</v>
      </c>
      <c r="BF71" s="181">
        <v>7.2124224445439999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7.9000000000000001E-2</v>
      </c>
      <c r="G72" s="170">
        <v>7.0499999999999993E-2</v>
      </c>
      <c r="H72" s="171"/>
      <c r="I72" s="172">
        <v>6</v>
      </c>
      <c r="J72" s="172">
        <v>6</v>
      </c>
      <c r="K72" s="169"/>
      <c r="L72" s="173">
        <v>2385.5431899999999</v>
      </c>
      <c r="M72" s="173">
        <v>1417.0139200000001</v>
      </c>
      <c r="N72" s="173">
        <v>3802.5571100000002</v>
      </c>
      <c r="O72" s="168">
        <v>828.10018827708495</v>
      </c>
      <c r="P72" s="174">
        <v>287.5</v>
      </c>
      <c r="Q72" s="180">
        <v>2.8803484809637698</v>
      </c>
      <c r="R72" s="181">
        <v>2313.4024301312702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2949.8634649999999</v>
      </c>
      <c r="Y72" s="168">
        <v>642.40520788869696</v>
      </c>
      <c r="Z72" s="179">
        <v>573</v>
      </c>
      <c r="AA72" s="184">
        <v>1.12112601725776</v>
      </c>
      <c r="AB72" s="185">
        <v>-18.086557834033101</v>
      </c>
      <c r="AC72" s="170">
        <v>1.9E-2</v>
      </c>
      <c r="AD72" s="170">
        <v>1.2E-2</v>
      </c>
      <c r="AE72" s="178">
        <v>0</v>
      </c>
      <c r="AF72" s="178">
        <v>208</v>
      </c>
      <c r="AG72" s="169"/>
      <c r="AH72" s="182">
        <v>371.25</v>
      </c>
      <c r="AI72" s="168">
        <v>80.848804108524703</v>
      </c>
      <c r="AJ72" s="183" t="s">
        <v>53</v>
      </c>
      <c r="AK72" s="180">
        <v>1.28331435092896</v>
      </c>
      <c r="AL72" s="181">
        <v>44.930887541807898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86</v>
      </c>
      <c r="AS72" s="168">
        <v>18.728611860829901</v>
      </c>
      <c r="AT72" s="183" t="s">
        <v>54</v>
      </c>
      <c r="AU72" s="180">
        <v>1.1705382413018699</v>
      </c>
      <c r="AV72" s="181">
        <v>3.1253047725226399</v>
      </c>
      <c r="AW72" s="170">
        <v>0.01</v>
      </c>
      <c r="AX72" s="170">
        <v>8.5000000000000006E-3</v>
      </c>
      <c r="AY72" s="178">
        <v>0</v>
      </c>
      <c r="AZ72" s="178">
        <v>3</v>
      </c>
      <c r="BA72" s="169"/>
      <c r="BB72" s="186">
        <v>237.8</v>
      </c>
      <c r="BC72" s="182">
        <v>51.786789540759997</v>
      </c>
      <c r="BD72" s="183" t="s">
        <v>55</v>
      </c>
      <c r="BE72" s="180">
        <v>1.6183371731487499</v>
      </c>
      <c r="BF72" s="181">
        <v>72.050609545045305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0.05</v>
      </c>
      <c r="G73" s="170">
        <v>4.2999999999999997E-2</v>
      </c>
      <c r="H73" s="171"/>
      <c r="I73" s="172">
        <v>4</v>
      </c>
      <c r="J73" s="172">
        <v>4</v>
      </c>
      <c r="K73" s="169"/>
      <c r="L73" s="173">
        <v>2143.2936599999998</v>
      </c>
      <c r="M73" s="173">
        <v>1010.81622</v>
      </c>
      <c r="N73" s="173">
        <v>3154.10988</v>
      </c>
      <c r="O73" s="168">
        <v>1142.5158299750401</v>
      </c>
      <c r="P73" s="174">
        <v>276.39800000000002</v>
      </c>
      <c r="Q73" s="180">
        <v>4.1335893529440897</v>
      </c>
      <c r="R73" s="181">
        <v>2293.3964319875599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1794.743385</v>
      </c>
      <c r="Y73" s="168">
        <v>650.11138042707898</v>
      </c>
      <c r="Z73" s="179">
        <v>573</v>
      </c>
      <c r="AA73" s="180">
        <v>1.1345748349512701</v>
      </c>
      <c r="AB73" s="181">
        <v>10.4004964439112</v>
      </c>
      <c r="AC73" s="170">
        <v>0.02</v>
      </c>
      <c r="AD73" s="170">
        <v>1.2999999999999999E-2</v>
      </c>
      <c r="AE73" s="178">
        <v>0</v>
      </c>
      <c r="AF73" s="178">
        <v>104</v>
      </c>
      <c r="AG73" s="169"/>
      <c r="AH73" s="182">
        <v>161.9</v>
      </c>
      <c r="AI73" s="168">
        <v>58.645170875581201</v>
      </c>
      <c r="AJ73" s="183" t="s">
        <v>53</v>
      </c>
      <c r="AK73" s="190">
        <v>0.93087572818382902</v>
      </c>
      <c r="AL73" s="173">
        <v>-34.284296647528102</v>
      </c>
      <c r="AM73" s="170"/>
      <c r="AN73" s="170"/>
      <c r="AO73" s="178">
        <v>13</v>
      </c>
      <c r="AP73" s="178">
        <v>47</v>
      </c>
      <c r="AQ73" s="169"/>
      <c r="AR73" s="182">
        <v>29.8</v>
      </c>
      <c r="AS73" s="168">
        <v>10.7944786417067</v>
      </c>
      <c r="AT73" s="183" t="s">
        <v>54</v>
      </c>
      <c r="AU73" s="175">
        <v>0.67465491510667097</v>
      </c>
      <c r="AV73" s="176">
        <v>-20.024583275562701</v>
      </c>
      <c r="AW73" s="170"/>
      <c r="AX73" s="170"/>
      <c r="AY73" s="178">
        <v>15</v>
      </c>
      <c r="AZ73" s="178">
        <v>24</v>
      </c>
      <c r="BA73" s="169"/>
      <c r="BB73" s="186">
        <v>108</v>
      </c>
      <c r="BC73" s="182">
        <v>39.120929305514302</v>
      </c>
      <c r="BD73" s="183" t="s">
        <v>55</v>
      </c>
      <c r="BE73" s="180">
        <v>1.2225290407973199</v>
      </c>
      <c r="BF73" s="181">
        <v>8.3508334488746208</v>
      </c>
      <c r="BG73" s="170">
        <v>0.02</v>
      </c>
      <c r="BH73" s="170">
        <v>0.02</v>
      </c>
      <c r="BI73" s="178">
        <v>0</v>
      </c>
      <c r="BJ73" s="178">
        <v>0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3.9E-2</v>
      </c>
      <c r="G74" s="170">
        <v>3.5499999999999997E-2</v>
      </c>
      <c r="H74" s="171"/>
      <c r="I74" s="172">
        <v>4</v>
      </c>
      <c r="J74" s="172">
        <v>4</v>
      </c>
      <c r="K74" s="169"/>
      <c r="L74" s="173">
        <v>2681.7170299999998</v>
      </c>
      <c r="M74" s="173">
        <v>1388.78297</v>
      </c>
      <c r="N74" s="173">
        <v>4070.5</v>
      </c>
      <c r="O74" s="168">
        <v>727.31663061217</v>
      </c>
      <c r="P74" s="174">
        <v>242.33799999999999</v>
      </c>
      <c r="Q74" s="180">
        <v>3.00124879553421</v>
      </c>
      <c r="R74" s="181">
        <v>2540.6288320941298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2141.6549100000002</v>
      </c>
      <c r="Y74" s="168">
        <v>382.670736537332</v>
      </c>
      <c r="Z74" s="179">
        <v>573</v>
      </c>
      <c r="AA74" s="175">
        <v>0.66783723653984695</v>
      </c>
      <c r="AB74" s="176">
        <v>-1475.67369389234</v>
      </c>
      <c r="AC74" s="170"/>
      <c r="AD74" s="170"/>
      <c r="AE74" s="178">
        <v>1066</v>
      </c>
      <c r="AF74" s="178">
        <v>1707</v>
      </c>
      <c r="AG74" s="169"/>
      <c r="AH74" s="182">
        <v>281.8</v>
      </c>
      <c r="AI74" s="168">
        <v>50.352002581134897</v>
      </c>
      <c r="AJ74" s="183" t="s">
        <v>53</v>
      </c>
      <c r="AK74" s="190">
        <v>0.79923813620849005</v>
      </c>
      <c r="AL74" s="173">
        <v>-115.916757496016</v>
      </c>
      <c r="AM74" s="170"/>
      <c r="AN74" s="170"/>
      <c r="AO74" s="178">
        <v>71</v>
      </c>
      <c r="AP74" s="178">
        <v>142</v>
      </c>
      <c r="AQ74" s="169"/>
      <c r="AR74" s="182">
        <v>99.5</v>
      </c>
      <c r="AS74" s="168">
        <v>17.7786524372708</v>
      </c>
      <c r="AT74" s="183" t="s">
        <v>54</v>
      </c>
      <c r="AU74" s="184">
        <v>1.1111657773294299</v>
      </c>
      <c r="AV74" s="185">
        <v>-1.50743047517874</v>
      </c>
      <c r="AW74" s="170">
        <v>8.9999999999999993E-3</v>
      </c>
      <c r="AX74" s="170">
        <v>5.4999999999999997E-3</v>
      </c>
      <c r="AY74" s="178">
        <v>0</v>
      </c>
      <c r="AZ74" s="178">
        <v>8</v>
      </c>
      <c r="BA74" s="169"/>
      <c r="BB74" s="186">
        <v>265.60000000000002</v>
      </c>
      <c r="BC74" s="182">
        <v>47.457387812453597</v>
      </c>
      <c r="BD74" s="183" t="s">
        <v>55</v>
      </c>
      <c r="BE74" s="180">
        <v>1.48304336913918</v>
      </c>
      <c r="BF74" s="181">
        <v>63.5851390496425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>
        <v>1E-3</v>
      </c>
      <c r="G75" s="170"/>
      <c r="H75" s="171"/>
      <c r="I75" s="172">
        <v>1</v>
      </c>
      <c r="J75" s="172">
        <v>0</v>
      </c>
      <c r="K75" s="169"/>
      <c r="L75" s="173">
        <v>2236.3490299999999</v>
      </c>
      <c r="M75" s="173">
        <v>-1323.3025</v>
      </c>
      <c r="N75" s="173">
        <v>913.04652999999996</v>
      </c>
      <c r="O75" s="168">
        <v>212.98598333399599</v>
      </c>
      <c r="P75" s="174">
        <v>275.59500000000003</v>
      </c>
      <c r="Q75" s="190">
        <v>0.77282237825068101</v>
      </c>
      <c r="R75" s="173">
        <v>-419.62254742923301</v>
      </c>
      <c r="S75" s="170"/>
      <c r="T75" s="170"/>
      <c r="U75" s="177">
        <v>269</v>
      </c>
      <c r="V75" s="178">
        <v>505</v>
      </c>
      <c r="W75" s="169"/>
      <c r="X75" s="177">
        <v>2323.22325</v>
      </c>
      <c r="Y75" s="168">
        <v>541.93731879760003</v>
      </c>
      <c r="Z75" s="179">
        <v>573</v>
      </c>
      <c r="AA75" s="184">
        <v>0.94578938708132698</v>
      </c>
      <c r="AB75" s="185">
        <v>-447.57949085868898</v>
      </c>
      <c r="AC75" s="170">
        <v>1E-3</v>
      </c>
      <c r="AD75" s="170"/>
      <c r="AE75" s="178">
        <v>134</v>
      </c>
      <c r="AF75" s="178">
        <v>625</v>
      </c>
      <c r="AG75" s="169"/>
      <c r="AH75" s="182">
        <v>168.9</v>
      </c>
      <c r="AI75" s="168">
        <v>39.399232572640102</v>
      </c>
      <c r="AJ75" s="183" t="s">
        <v>53</v>
      </c>
      <c r="AK75" s="175">
        <v>0.62538464401016003</v>
      </c>
      <c r="AL75" s="176">
        <v>-135.74323328812801</v>
      </c>
      <c r="AM75" s="170"/>
      <c r="AN75" s="170"/>
      <c r="AO75" s="178">
        <v>102</v>
      </c>
      <c r="AP75" s="178">
        <v>156</v>
      </c>
      <c r="AQ75" s="169"/>
      <c r="AR75" s="182">
        <v>9</v>
      </c>
      <c r="AS75" s="168">
        <v>2.0994262472099501</v>
      </c>
      <c r="AT75" s="183" t="s">
        <v>54</v>
      </c>
      <c r="AU75" s="175">
        <v>0.13121414045062199</v>
      </c>
      <c r="AV75" s="176">
        <v>-68.3697100414294</v>
      </c>
      <c r="AW75" s="170"/>
      <c r="AX75" s="170"/>
      <c r="AY75" s="178">
        <v>60</v>
      </c>
      <c r="AZ75" s="178">
        <v>74</v>
      </c>
      <c r="BA75" s="169"/>
      <c r="BB75" s="186">
        <v>125.4</v>
      </c>
      <c r="BC75" s="182">
        <v>29.2520057111253</v>
      </c>
      <c r="BD75" s="183" t="s">
        <v>55</v>
      </c>
      <c r="BE75" s="190">
        <v>0.91412517847266495</v>
      </c>
      <c r="BF75" s="173">
        <v>-29.339420082858702</v>
      </c>
      <c r="BG75" s="170"/>
      <c r="BH75" s="170"/>
      <c r="BI75" s="178">
        <v>12</v>
      </c>
      <c r="BJ75" s="178">
        <v>40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3.4000000000000002E-2</v>
      </c>
      <c r="G76" s="170">
        <v>2.1000000000000001E-2</v>
      </c>
      <c r="H76" s="171"/>
      <c r="I76" s="172">
        <v>4</v>
      </c>
      <c r="J76" s="172">
        <v>3</v>
      </c>
      <c r="K76" s="169"/>
      <c r="L76" s="173">
        <v>5595.1314499999999</v>
      </c>
      <c r="M76" s="173">
        <v>5610.58259</v>
      </c>
      <c r="N76" s="173">
        <v>11205.714040000001</v>
      </c>
      <c r="O76" s="168">
        <v>1880.1835478446101</v>
      </c>
      <c r="P76" s="174">
        <v>283.69400000000002</v>
      </c>
      <c r="Q76" s="180">
        <v>6.62750550890964</v>
      </c>
      <c r="R76" s="181">
        <v>9298.5039410981608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3389.68199</v>
      </c>
      <c r="Y76" s="168">
        <v>568.74771989301701</v>
      </c>
      <c r="Z76" s="179">
        <v>573</v>
      </c>
      <c r="AA76" s="184">
        <v>0.99257891778886098</v>
      </c>
      <c r="AB76" s="185">
        <v>-462.46640464617502</v>
      </c>
      <c r="AC76" s="170">
        <v>6.0000000000000001E-3</v>
      </c>
      <c r="AD76" s="170"/>
      <c r="AE76" s="178">
        <v>26</v>
      </c>
      <c r="AF76" s="178">
        <v>709</v>
      </c>
      <c r="AG76" s="169"/>
      <c r="AH76" s="182">
        <v>258</v>
      </c>
      <c r="AI76" s="168">
        <v>43.289285592362702</v>
      </c>
      <c r="AJ76" s="183" t="s">
        <v>53</v>
      </c>
      <c r="AK76" s="175">
        <v>0.68713151733909095</v>
      </c>
      <c r="AL76" s="176">
        <v>-165.534640249056</v>
      </c>
      <c r="AM76" s="170"/>
      <c r="AN76" s="170"/>
      <c r="AO76" s="178">
        <v>118</v>
      </c>
      <c r="AP76" s="178">
        <v>193</v>
      </c>
      <c r="AQ76" s="169"/>
      <c r="AR76" s="182">
        <v>31.8</v>
      </c>
      <c r="AS76" s="168">
        <v>5.3356561311516897</v>
      </c>
      <c r="AT76" s="183" t="s">
        <v>54</v>
      </c>
      <c r="AU76" s="175">
        <v>0.33347850819698099</v>
      </c>
      <c r="AV76" s="176">
        <v>-75.7643530791253</v>
      </c>
      <c r="AW76" s="170"/>
      <c r="AX76" s="170"/>
      <c r="AY76" s="178">
        <v>64</v>
      </c>
      <c r="AZ76" s="178">
        <v>83</v>
      </c>
      <c r="BA76" s="169"/>
      <c r="BB76" s="186">
        <v>212</v>
      </c>
      <c r="BC76" s="182">
        <v>35.571040874344597</v>
      </c>
      <c r="BD76" s="183" t="s">
        <v>55</v>
      </c>
      <c r="BE76" s="184">
        <v>1.11159502732327</v>
      </c>
      <c r="BF76" s="185">
        <v>-3.1287061582506199</v>
      </c>
      <c r="BG76" s="170">
        <v>1.7999999999999999E-2</v>
      </c>
      <c r="BH76" s="170">
        <v>1.0999999999999999E-2</v>
      </c>
      <c r="BI76" s="178">
        <v>0</v>
      </c>
      <c r="BJ76" s="178">
        <v>17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3.7499999999999999E-2</v>
      </c>
      <c r="G77" s="170">
        <v>3.0499999999999999E-2</v>
      </c>
      <c r="H77" s="171"/>
      <c r="I77" s="172">
        <v>5</v>
      </c>
      <c r="J77" s="172">
        <v>4</v>
      </c>
      <c r="K77" s="169"/>
      <c r="L77" s="173">
        <v>14439.212750000001</v>
      </c>
      <c r="M77" s="173">
        <v>6545.8753699999997</v>
      </c>
      <c r="N77" s="173">
        <v>20985.08812</v>
      </c>
      <c r="O77" s="168">
        <v>2476.48454829093</v>
      </c>
      <c r="P77" s="174">
        <v>248.64599999999999</v>
      </c>
      <c r="Q77" s="180">
        <v>9.9598809081623294</v>
      </c>
      <c r="R77" s="181">
        <v>18608.435264647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3394.5190299999999</v>
      </c>
      <c r="Y77" s="168">
        <v>400.59273892982401</v>
      </c>
      <c r="Z77" s="179">
        <v>573</v>
      </c>
      <c r="AA77" s="175">
        <v>0.69911472762622096</v>
      </c>
      <c r="AB77" s="176">
        <v>-2082.4324838682201</v>
      </c>
      <c r="AC77" s="170"/>
      <c r="AD77" s="170"/>
      <c r="AE77" s="178">
        <v>1461</v>
      </c>
      <c r="AF77" s="178">
        <v>2433</v>
      </c>
      <c r="AG77" s="169"/>
      <c r="AH77" s="182">
        <v>523.6</v>
      </c>
      <c r="AI77" s="168">
        <v>61.790891802322903</v>
      </c>
      <c r="AJ77" s="183" t="s">
        <v>53</v>
      </c>
      <c r="AK77" s="184">
        <v>0.98080780638607701</v>
      </c>
      <c r="AL77" s="185">
        <v>-78.577915137344107</v>
      </c>
      <c r="AM77" s="170">
        <v>4.0000000000000001E-3</v>
      </c>
      <c r="AN77" s="170"/>
      <c r="AO77" s="178">
        <v>11</v>
      </c>
      <c r="AP77" s="178">
        <v>118</v>
      </c>
      <c r="AQ77" s="169"/>
      <c r="AR77" s="182">
        <v>135.80000000000001</v>
      </c>
      <c r="AS77" s="168">
        <v>16.025979959426</v>
      </c>
      <c r="AT77" s="183" t="s">
        <v>54</v>
      </c>
      <c r="AU77" s="184">
        <v>1.0016237474641201</v>
      </c>
      <c r="AV77" s="185">
        <v>-17.1340736856747</v>
      </c>
      <c r="AW77" s="170">
        <v>3.5000000000000001E-3</v>
      </c>
      <c r="AX77" s="170">
        <v>5.0000000000000001E-4</v>
      </c>
      <c r="AY77" s="178">
        <v>0</v>
      </c>
      <c r="AZ77" s="178">
        <v>27</v>
      </c>
      <c r="BA77" s="169"/>
      <c r="BB77" s="186">
        <v>689.8</v>
      </c>
      <c r="BC77" s="182">
        <v>81.404425449278705</v>
      </c>
      <c r="BD77" s="183" t="s">
        <v>55</v>
      </c>
      <c r="BE77" s="180">
        <v>2.54388829528996</v>
      </c>
      <c r="BF77" s="181">
        <v>383.93185262865097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1.4999999999999999E-2</v>
      </c>
      <c r="G78" s="170">
        <v>8.0000000000000002E-3</v>
      </c>
      <c r="H78" s="171"/>
      <c r="I78" s="172">
        <v>1</v>
      </c>
      <c r="J78" s="172">
        <v>1</v>
      </c>
      <c r="K78" s="169"/>
      <c r="L78" s="173">
        <v>870.17633999999998</v>
      </c>
      <c r="M78" s="173">
        <v>-840.49382000000003</v>
      </c>
      <c r="N78" s="173">
        <v>29.68252</v>
      </c>
      <c r="O78" s="168">
        <v>10.637912457998899</v>
      </c>
      <c r="P78" s="174">
        <v>256.80599999999998</v>
      </c>
      <c r="Q78" s="175">
        <v>4.1423924900504297E-2</v>
      </c>
      <c r="R78" s="176">
        <v>-778.59150619186096</v>
      </c>
      <c r="S78" s="170"/>
      <c r="T78" s="170"/>
      <c r="U78" s="177">
        <v>687</v>
      </c>
      <c r="V78" s="178">
        <v>831</v>
      </c>
      <c r="W78" s="169"/>
      <c r="X78" s="177">
        <v>630.87840500000004</v>
      </c>
      <c r="Y78" s="168">
        <v>226.10038649117399</v>
      </c>
      <c r="Z78" s="179">
        <v>573</v>
      </c>
      <c r="AA78" s="175">
        <v>0.39459055234061802</v>
      </c>
      <c r="AB78" s="176">
        <v>-1172.5880911408101</v>
      </c>
      <c r="AC78" s="170"/>
      <c r="AD78" s="170"/>
      <c r="AE78" s="178">
        <v>968</v>
      </c>
      <c r="AF78" s="178">
        <v>1288</v>
      </c>
      <c r="AG78" s="169"/>
      <c r="AH78" s="182">
        <v>130.44999999999999</v>
      </c>
      <c r="AI78" s="168">
        <v>46.751949637226303</v>
      </c>
      <c r="AJ78" s="183" t="s">
        <v>53</v>
      </c>
      <c r="AK78" s="175">
        <v>0.74209443868613101</v>
      </c>
      <c r="AL78" s="176">
        <v>-67.836892245847906</v>
      </c>
      <c r="AM78" s="170"/>
      <c r="AN78" s="170"/>
      <c r="AO78" s="178">
        <v>46</v>
      </c>
      <c r="AP78" s="178">
        <v>81</v>
      </c>
      <c r="AQ78" s="169"/>
      <c r="AR78" s="182">
        <v>14.3</v>
      </c>
      <c r="AS78" s="168">
        <v>5.1249741649086697</v>
      </c>
      <c r="AT78" s="183" t="s">
        <v>54</v>
      </c>
      <c r="AU78" s="175">
        <v>0.32031088530679203</v>
      </c>
      <c r="AV78" s="176">
        <v>-36.0585758084693</v>
      </c>
      <c r="AW78" s="170"/>
      <c r="AX78" s="170"/>
      <c r="AY78" s="178">
        <v>31</v>
      </c>
      <c r="AZ78" s="178">
        <v>40</v>
      </c>
      <c r="BA78" s="169"/>
      <c r="BB78" s="186">
        <v>96.4</v>
      </c>
      <c r="BC78" s="182">
        <v>34.5487768879158</v>
      </c>
      <c r="BD78" s="183" t="s">
        <v>55</v>
      </c>
      <c r="BE78" s="184">
        <v>1.0796492777473701</v>
      </c>
      <c r="BF78" s="185">
        <v>-4.3171516169386299</v>
      </c>
      <c r="BG78" s="170">
        <v>1.4999999999999999E-2</v>
      </c>
      <c r="BH78" s="170">
        <v>8.0000000000000002E-3</v>
      </c>
      <c r="BI78" s="178">
        <v>0</v>
      </c>
      <c r="BJ78" s="178">
        <v>11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6.8500000000000005E-2</v>
      </c>
      <c r="G79" s="170">
        <v>6.5000000000000002E-2</v>
      </c>
      <c r="H79" s="171"/>
      <c r="I79" s="172">
        <v>5</v>
      </c>
      <c r="J79" s="172">
        <v>5</v>
      </c>
      <c r="K79" s="169"/>
      <c r="L79" s="173">
        <v>1145.66986</v>
      </c>
      <c r="M79" s="173">
        <v>-474.78559999999999</v>
      </c>
      <c r="N79" s="173">
        <v>670.88426000000004</v>
      </c>
      <c r="O79" s="168">
        <v>273.84088010189998</v>
      </c>
      <c r="P79" s="174">
        <v>249.55500000000001</v>
      </c>
      <c r="Q79" s="184">
        <v>1.0973167442123</v>
      </c>
      <c r="R79" s="185">
        <v>-18.7593176374058</v>
      </c>
      <c r="S79" s="170">
        <v>8.5000000000000006E-3</v>
      </c>
      <c r="T79" s="170">
        <v>5.0000000000000001E-3</v>
      </c>
      <c r="U79" s="177">
        <v>0</v>
      </c>
      <c r="V79" s="178">
        <v>63</v>
      </c>
      <c r="W79" s="169"/>
      <c r="X79" s="177">
        <v>1701.0354</v>
      </c>
      <c r="Y79" s="168">
        <v>694.32696337291804</v>
      </c>
      <c r="Z79" s="179">
        <v>573</v>
      </c>
      <c r="AA79" s="180">
        <v>1.2117399011743799</v>
      </c>
      <c r="AB79" s="181">
        <v>117.55372266941799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209.4</v>
      </c>
      <c r="AI79" s="168">
        <v>85.472686888402905</v>
      </c>
      <c r="AJ79" s="183" t="s">
        <v>53</v>
      </c>
      <c r="AK79" s="180">
        <v>1.3567093156889301</v>
      </c>
      <c r="AL79" s="181">
        <v>35.2999202934962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17.8</v>
      </c>
      <c r="AS79" s="168">
        <v>7.2655865645347202</v>
      </c>
      <c r="AT79" s="183" t="s">
        <v>54</v>
      </c>
      <c r="AU79" s="175">
        <v>0.45409916028342001</v>
      </c>
      <c r="AV79" s="176">
        <v>-26.4158932587946</v>
      </c>
      <c r="AW79" s="170"/>
      <c r="AX79" s="170"/>
      <c r="AY79" s="178">
        <v>22</v>
      </c>
      <c r="AZ79" s="178">
        <v>30</v>
      </c>
      <c r="BA79" s="169"/>
      <c r="BB79" s="186">
        <v>144</v>
      </c>
      <c r="BC79" s="182">
        <v>58.777778949044901</v>
      </c>
      <c r="BD79" s="183" t="s">
        <v>55</v>
      </c>
      <c r="BE79" s="180">
        <v>1.83680559215765</v>
      </c>
      <c r="BF79" s="181">
        <v>55.568213482410798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5.0999999999999997E-2</v>
      </c>
      <c r="G80" s="170">
        <v>4.4999999999999998E-2</v>
      </c>
      <c r="H80" s="171"/>
      <c r="I80" s="172">
        <v>5</v>
      </c>
      <c r="J80" s="172">
        <v>4</v>
      </c>
      <c r="K80" s="169"/>
      <c r="L80" s="173">
        <v>1405.8121000000001</v>
      </c>
      <c r="M80" s="173">
        <v>613.11282000000006</v>
      </c>
      <c r="N80" s="173">
        <v>2018.9249199999999</v>
      </c>
      <c r="O80" s="168">
        <v>754.03903273672904</v>
      </c>
      <c r="P80" s="174">
        <v>236.18299999999999</v>
      </c>
      <c r="Q80" s="180">
        <v>3.1926050254960301</v>
      </c>
      <c r="R80" s="181">
        <v>1305.6054546814901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1458.6537800000001</v>
      </c>
      <c r="Y80" s="168">
        <v>544.78592763567099</v>
      </c>
      <c r="Z80" s="179">
        <v>573</v>
      </c>
      <c r="AA80" s="184">
        <v>0.95076078121408503</v>
      </c>
      <c r="AB80" s="185">
        <v>-271.919773674498</v>
      </c>
      <c r="AC80" s="170">
        <v>1E-3</v>
      </c>
      <c r="AD80" s="170"/>
      <c r="AE80" s="178">
        <v>76</v>
      </c>
      <c r="AF80" s="178">
        <v>383</v>
      </c>
      <c r="AG80" s="169"/>
      <c r="AH80" s="182">
        <v>194.55</v>
      </c>
      <c r="AI80" s="168">
        <v>72.6615895250481</v>
      </c>
      <c r="AJ80" s="183" t="s">
        <v>53</v>
      </c>
      <c r="AK80" s="180">
        <v>1.15335856388965</v>
      </c>
      <c r="AL80" s="181">
        <v>4.2775150410237197</v>
      </c>
      <c r="AM80" s="170">
        <v>0.02</v>
      </c>
      <c r="AN80" s="170">
        <v>1.4999999999999999E-2</v>
      </c>
      <c r="AO80" s="178">
        <v>0</v>
      </c>
      <c r="AP80" s="178">
        <v>8</v>
      </c>
      <c r="AQ80" s="169"/>
      <c r="AR80" s="182">
        <v>33.200000000000003</v>
      </c>
      <c r="AS80" s="168">
        <v>12.399716125579999</v>
      </c>
      <c r="AT80" s="183" t="s">
        <v>54</v>
      </c>
      <c r="AU80" s="190">
        <v>0.77498225784875197</v>
      </c>
      <c r="AV80" s="173">
        <v>-15.1231707832321</v>
      </c>
      <c r="AW80" s="170"/>
      <c r="AX80" s="170"/>
      <c r="AY80" s="178">
        <v>10</v>
      </c>
      <c r="AZ80" s="178">
        <v>19</v>
      </c>
      <c r="BA80" s="169"/>
      <c r="BB80" s="186">
        <v>137.6</v>
      </c>
      <c r="BC80" s="182">
        <v>51.391594544572698</v>
      </c>
      <c r="BD80" s="183" t="s">
        <v>55</v>
      </c>
      <c r="BE80" s="180">
        <v>1.6059873295178999</v>
      </c>
      <c r="BF80" s="181">
        <v>40.9536584335358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3461.32053</v>
      </c>
      <c r="M81" s="173">
        <v>407.30072000000001</v>
      </c>
      <c r="N81" s="173">
        <v>3868.6212500000001</v>
      </c>
      <c r="O81" s="168">
        <v>695.62696550774501</v>
      </c>
      <c r="P81" s="174">
        <v>255.63</v>
      </c>
      <c r="Q81" s="180">
        <v>2.7212258557592799</v>
      </c>
      <c r="R81" s="181">
        <v>2265.0039828906501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2332.4125949999998</v>
      </c>
      <c r="Y81" s="168">
        <v>419.39724540671801</v>
      </c>
      <c r="Z81" s="179">
        <v>573</v>
      </c>
      <c r="AA81" s="175">
        <v>0.731932365456751</v>
      </c>
      <c r="AB81" s="176">
        <v>-1262.12910219383</v>
      </c>
      <c r="AC81" s="170"/>
      <c r="AD81" s="170"/>
      <c r="AE81" s="178">
        <v>855</v>
      </c>
      <c r="AF81" s="178">
        <v>1492</v>
      </c>
      <c r="AG81" s="169"/>
      <c r="AH81" s="182">
        <v>254</v>
      </c>
      <c r="AI81" s="168">
        <v>45.672408287310901</v>
      </c>
      <c r="AJ81" s="183" t="s">
        <v>53</v>
      </c>
      <c r="AK81" s="175">
        <v>0.724958861703348</v>
      </c>
      <c r="AL81" s="176">
        <v>-141.21139079094399</v>
      </c>
      <c r="AM81" s="170"/>
      <c r="AN81" s="170"/>
      <c r="AO81" s="178">
        <v>97</v>
      </c>
      <c r="AP81" s="178">
        <v>167</v>
      </c>
      <c r="AQ81" s="169"/>
      <c r="AR81" s="182">
        <v>42.8</v>
      </c>
      <c r="AS81" s="168">
        <v>7.6959806090429499</v>
      </c>
      <c r="AT81" s="183" t="s">
        <v>54</v>
      </c>
      <c r="AU81" s="175">
        <v>0.48099878806518398</v>
      </c>
      <c r="AV81" s="176">
        <v>-57.571146867541401</v>
      </c>
      <c r="AW81" s="170"/>
      <c r="AX81" s="170"/>
      <c r="AY81" s="178">
        <v>47</v>
      </c>
      <c r="AZ81" s="178">
        <v>64</v>
      </c>
      <c r="BA81" s="169"/>
      <c r="BB81" s="186">
        <v>220.2</v>
      </c>
      <c r="BC81" s="182">
        <v>39.5947413577397</v>
      </c>
      <c r="BD81" s="183" t="s">
        <v>55</v>
      </c>
      <c r="BE81" s="180">
        <v>1.2373356674293601</v>
      </c>
      <c r="BF81" s="181">
        <v>19.457706264917199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3842.0020500000001</v>
      </c>
      <c r="M82" s="173">
        <v>1574.6749</v>
      </c>
      <c r="N82" s="173">
        <v>5416.67695</v>
      </c>
      <c r="O82" s="168">
        <v>1156.9915373183301</v>
      </c>
      <c r="P82" s="174">
        <v>287.5</v>
      </c>
      <c r="Q82" s="180">
        <v>4.02431839067245</v>
      </c>
      <c r="R82" s="181">
        <v>3898.4045355305698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2299.1474400000002</v>
      </c>
      <c r="Y82" s="168">
        <v>491.09336880928402</v>
      </c>
      <c r="Z82" s="179">
        <v>573</v>
      </c>
      <c r="AA82" s="190">
        <v>0.857056490068559</v>
      </c>
      <c r="AB82" s="173">
        <v>-726.83549388168501</v>
      </c>
      <c r="AC82" s="170"/>
      <c r="AD82" s="170"/>
      <c r="AE82" s="178">
        <v>384</v>
      </c>
      <c r="AF82" s="178">
        <v>920</v>
      </c>
      <c r="AG82" s="169"/>
      <c r="AH82" s="182">
        <v>190.7</v>
      </c>
      <c r="AI82" s="168">
        <v>40.733144731218502</v>
      </c>
      <c r="AJ82" s="183" t="s">
        <v>53</v>
      </c>
      <c r="AK82" s="175">
        <v>0.64655785287648404</v>
      </c>
      <c r="AL82" s="176">
        <v>-141.99969430112799</v>
      </c>
      <c r="AM82" s="170"/>
      <c r="AN82" s="170"/>
      <c r="AO82" s="178">
        <v>105</v>
      </c>
      <c r="AP82" s="178">
        <v>164</v>
      </c>
      <c r="AQ82" s="169"/>
      <c r="AR82" s="182">
        <v>58</v>
      </c>
      <c r="AS82" s="168">
        <v>12.3886858647649</v>
      </c>
      <c r="AT82" s="183" t="s">
        <v>54</v>
      </c>
      <c r="AU82" s="190">
        <v>0.77429286654780805</v>
      </c>
      <c r="AV82" s="173">
        <v>-26.4951604574293</v>
      </c>
      <c r="AW82" s="170"/>
      <c r="AX82" s="170"/>
      <c r="AY82" s="178">
        <v>17</v>
      </c>
      <c r="AZ82" s="178">
        <v>32</v>
      </c>
      <c r="BA82" s="169"/>
      <c r="BB82" s="186">
        <v>212.2</v>
      </c>
      <c r="BC82" s="182">
        <v>45.325502422467601</v>
      </c>
      <c r="BD82" s="183" t="s">
        <v>55</v>
      </c>
      <c r="BE82" s="180">
        <v>1.4164219507021101</v>
      </c>
      <c r="BF82" s="181">
        <v>43.209679085141502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740.01553000000001</v>
      </c>
      <c r="M83" s="173">
        <v>699.89427000000001</v>
      </c>
      <c r="N83" s="173">
        <v>1439.9097999999999</v>
      </c>
      <c r="O83" s="168">
        <v>503.94297832628399</v>
      </c>
      <c r="P83" s="174">
        <v>255.63</v>
      </c>
      <c r="Q83" s="180">
        <v>1.97137651420523</v>
      </c>
      <c r="R83" s="181">
        <v>616.00921951915404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607.12163999999996</v>
      </c>
      <c r="Y83" s="168">
        <v>212.48184259037399</v>
      </c>
      <c r="Z83" s="179">
        <v>573</v>
      </c>
      <c r="AA83" s="175">
        <v>0.37082346001810601</v>
      </c>
      <c r="AB83" s="176">
        <v>-1239.6687704194501</v>
      </c>
      <c r="AC83" s="170"/>
      <c r="AD83" s="170"/>
      <c r="AE83" s="178">
        <v>1031</v>
      </c>
      <c r="AF83" s="178">
        <v>1358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-57.950254548735799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-35.968318615551901</v>
      </c>
      <c r="AW83" s="170"/>
      <c r="AX83" s="170"/>
      <c r="AY83" s="178">
        <v>31</v>
      </c>
      <c r="AZ83" s="178">
        <v>40</v>
      </c>
      <c r="BA83" s="169"/>
      <c r="BB83" s="186">
        <v>121.4</v>
      </c>
      <c r="BC83" s="182">
        <v>42.487854148093703</v>
      </c>
      <c r="BD83" s="183" t="s">
        <v>55</v>
      </c>
      <c r="BE83" s="180">
        <v>1.32774544212793</v>
      </c>
      <c r="BF83" s="181">
        <v>18.263362768896101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3406.3163100000002</v>
      </c>
      <c r="M84" s="173">
        <v>1283.838</v>
      </c>
      <c r="N84" s="173">
        <v>4690.1543099999999</v>
      </c>
      <c r="O84" s="168">
        <v>1439.43338967248</v>
      </c>
      <c r="P84" s="174">
        <v>287.5</v>
      </c>
      <c r="Q84" s="180">
        <v>5.0067248336434096</v>
      </c>
      <c r="R84" s="181">
        <v>3633.4766939005999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1253.2079900000001</v>
      </c>
      <c r="Y84" s="168">
        <v>384.61622065699999</v>
      </c>
      <c r="Z84" s="179">
        <v>573</v>
      </c>
      <c r="AA84" s="175">
        <v>0.67123249678359598</v>
      </c>
      <c r="AB84" s="176">
        <v>-852.79644139114998</v>
      </c>
      <c r="AC84" s="170"/>
      <c r="AD84" s="170"/>
      <c r="AE84" s="178">
        <v>614</v>
      </c>
      <c r="AF84" s="178">
        <v>988</v>
      </c>
      <c r="AG84" s="169"/>
      <c r="AH84" s="182">
        <v>63.05</v>
      </c>
      <c r="AI84" s="168">
        <v>19.350381505646101</v>
      </c>
      <c r="AJ84" s="183" t="s">
        <v>53</v>
      </c>
      <c r="AK84" s="175">
        <v>0.30714891278803302</v>
      </c>
      <c r="AL84" s="176">
        <v>-168.500225440912</v>
      </c>
      <c r="AM84" s="170"/>
      <c r="AN84" s="170"/>
      <c r="AO84" s="178">
        <v>143</v>
      </c>
      <c r="AP84" s="178">
        <v>184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-44.206406461183903</v>
      </c>
      <c r="AW84" s="170"/>
      <c r="AX84" s="170"/>
      <c r="AY84" s="178">
        <v>38</v>
      </c>
      <c r="AZ84" s="178">
        <v>48</v>
      </c>
      <c r="BA84" s="169"/>
      <c r="BB84" s="186">
        <v>82.2</v>
      </c>
      <c r="BC84" s="182">
        <v>25.227618711563899</v>
      </c>
      <c r="BD84" s="183" t="s">
        <v>55</v>
      </c>
      <c r="BE84" s="190">
        <v>0.78836308473637295</v>
      </c>
      <c r="BF84" s="173">
        <v>-35.412812922367898</v>
      </c>
      <c r="BG84" s="170"/>
      <c r="BH84" s="170"/>
      <c r="BI84" s="178">
        <v>23</v>
      </c>
      <c r="BJ84" s="178">
        <v>43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2.9000000000000001E-2</v>
      </c>
      <c r="G85" s="170">
        <v>1.9E-2</v>
      </c>
      <c r="H85" s="171"/>
      <c r="I85" s="172">
        <v>4</v>
      </c>
      <c r="J85" s="172">
        <v>3</v>
      </c>
      <c r="K85" s="169"/>
      <c r="L85" s="173">
        <v>9285.7829000000002</v>
      </c>
      <c r="M85" s="173">
        <v>2723.20723</v>
      </c>
      <c r="N85" s="173">
        <v>12008.99013</v>
      </c>
      <c r="O85" s="168">
        <v>3229.1665946592402</v>
      </c>
      <c r="P85" s="174">
        <v>287.5</v>
      </c>
      <c r="Q85" s="180">
        <v>11.2318838075104</v>
      </c>
      <c r="R85" s="181">
        <v>10802.946593689399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2319.1927150000001</v>
      </c>
      <c r="Y85" s="168">
        <v>623.621100590835</v>
      </c>
      <c r="Z85" s="179">
        <v>573</v>
      </c>
      <c r="AA85" s="184">
        <v>1.08834398008872</v>
      </c>
      <c r="AB85" s="185">
        <v>-84.504489542581297</v>
      </c>
      <c r="AC85" s="170">
        <v>1.6E-2</v>
      </c>
      <c r="AD85" s="170">
        <v>8.9999999999999993E-3</v>
      </c>
      <c r="AE85" s="178">
        <v>0</v>
      </c>
      <c r="AF85" s="178">
        <v>238</v>
      </c>
      <c r="AG85" s="169"/>
      <c r="AH85" s="182">
        <v>162.4</v>
      </c>
      <c r="AI85" s="168">
        <v>43.6686723276257</v>
      </c>
      <c r="AJ85" s="183" t="s">
        <v>53</v>
      </c>
      <c r="AK85" s="175">
        <v>0.69315352900993199</v>
      </c>
      <c r="AL85" s="176">
        <v>-101.880844478504</v>
      </c>
      <c r="AM85" s="170"/>
      <c r="AN85" s="170"/>
      <c r="AO85" s="178">
        <v>72</v>
      </c>
      <c r="AP85" s="178">
        <v>119</v>
      </c>
      <c r="AQ85" s="169"/>
      <c r="AR85" s="182">
        <v>20.2</v>
      </c>
      <c r="AS85" s="168">
        <v>5.4316944643967897</v>
      </c>
      <c r="AT85" s="183" t="s">
        <v>54</v>
      </c>
      <c r="AU85" s="175">
        <v>0.33948090402479902</v>
      </c>
      <c r="AV85" s="176">
        <v>-46.918944629461301</v>
      </c>
      <c r="AW85" s="170"/>
      <c r="AX85" s="170"/>
      <c r="AY85" s="178">
        <v>40</v>
      </c>
      <c r="AZ85" s="178">
        <v>52</v>
      </c>
      <c r="BA85" s="169"/>
      <c r="BB85" s="186">
        <v>115.4</v>
      </c>
      <c r="BC85" s="182">
        <v>31.030571346108399</v>
      </c>
      <c r="BD85" s="183" t="s">
        <v>55</v>
      </c>
      <c r="BE85" s="184">
        <v>0.96970535456588802</v>
      </c>
      <c r="BF85" s="185">
        <v>-18.837889258922502</v>
      </c>
      <c r="BG85" s="170">
        <v>3.0000000000000001E-3</v>
      </c>
      <c r="BH85" s="170"/>
      <c r="BI85" s="178">
        <v>4</v>
      </c>
      <c r="BJ85" s="178">
        <v>28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2.5000000000000001E-2</v>
      </c>
      <c r="H86" s="171"/>
      <c r="I86" s="172">
        <v>3</v>
      </c>
      <c r="J86" s="172">
        <v>3</v>
      </c>
      <c r="K86" s="169"/>
      <c r="L86" s="173">
        <v>4597.7225200000003</v>
      </c>
      <c r="M86" s="173">
        <v>4416.2170800000004</v>
      </c>
      <c r="N86" s="173">
        <v>9013.9395999999997</v>
      </c>
      <c r="O86" s="168">
        <v>1118.23391974171</v>
      </c>
      <c r="P86" s="174">
        <v>287.5</v>
      </c>
      <c r="Q86" s="180">
        <v>3.8895092860581202</v>
      </c>
      <c r="R86" s="181">
        <v>6399.7990694075997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2746.0294199999998</v>
      </c>
      <c r="Y86" s="168">
        <v>340.661617263626</v>
      </c>
      <c r="Z86" s="179">
        <v>573</v>
      </c>
      <c r="AA86" s="175">
        <v>0.59452289225763699</v>
      </c>
      <c r="AB86" s="176">
        <v>-2464.0663157545901</v>
      </c>
      <c r="AC86" s="170"/>
      <c r="AD86" s="170"/>
      <c r="AE86" s="178">
        <v>1873</v>
      </c>
      <c r="AF86" s="178">
        <v>2797</v>
      </c>
      <c r="AG86" s="169"/>
      <c r="AH86" s="182">
        <v>298.39999999999998</v>
      </c>
      <c r="AI86" s="168">
        <v>37.018331213460201</v>
      </c>
      <c r="AJ86" s="183" t="s">
        <v>53</v>
      </c>
      <c r="AK86" s="175">
        <v>0.58759255894381202</v>
      </c>
      <c r="AL86" s="176">
        <v>-274.43775105155203</v>
      </c>
      <c r="AM86" s="170"/>
      <c r="AN86" s="170"/>
      <c r="AO86" s="178">
        <v>210</v>
      </c>
      <c r="AP86" s="178">
        <v>312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-92.882603441663903</v>
      </c>
      <c r="AW86" s="170"/>
      <c r="AX86" s="170"/>
      <c r="AY86" s="178">
        <v>77</v>
      </c>
      <c r="AZ86" s="178">
        <v>103</v>
      </c>
      <c r="BA86" s="169"/>
      <c r="BB86" s="186">
        <v>296.39999999999998</v>
      </c>
      <c r="BC86" s="182">
        <v>36.770219073959801</v>
      </c>
      <c r="BD86" s="183" t="s">
        <v>55</v>
      </c>
      <c r="BE86" s="180">
        <v>1.14906934606124</v>
      </c>
      <c r="BF86" s="181">
        <v>5.4347931166721501</v>
      </c>
      <c r="BG86" s="170">
        <v>0.02</v>
      </c>
      <c r="BH86" s="170">
        <v>1.4999999999999999E-2</v>
      </c>
      <c r="BI86" s="178">
        <v>0</v>
      </c>
      <c r="BJ86" s="178">
        <v>14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0.03</v>
      </c>
      <c r="H87" s="171"/>
      <c r="I87" s="172">
        <v>3</v>
      </c>
      <c r="J87" s="172">
        <v>3</v>
      </c>
      <c r="K87" s="169"/>
      <c r="L87" s="173">
        <v>12823.08959</v>
      </c>
      <c r="M87" s="173">
        <v>1985.5936200000001</v>
      </c>
      <c r="N87" s="173">
        <v>14808.683209999999</v>
      </c>
      <c r="O87" s="168">
        <v>2244.6310261036201</v>
      </c>
      <c r="P87" s="174">
        <v>271.31</v>
      </c>
      <c r="Q87" s="180">
        <v>8.2733073830806791</v>
      </c>
      <c r="R87" s="181">
        <v>12789.6364264802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3101.2228799999998</v>
      </c>
      <c r="Y87" s="168">
        <v>470.06887760349503</v>
      </c>
      <c r="Z87" s="179">
        <v>573</v>
      </c>
      <c r="AA87" s="190">
        <v>0.82036453333943304</v>
      </c>
      <c r="AB87" s="173">
        <v>-1162.9539176000501</v>
      </c>
      <c r="AC87" s="170"/>
      <c r="AD87" s="170"/>
      <c r="AE87" s="178">
        <v>680</v>
      </c>
      <c r="AF87" s="178">
        <v>1436</v>
      </c>
      <c r="AG87" s="169"/>
      <c r="AH87" s="182">
        <v>311.3</v>
      </c>
      <c r="AI87" s="168">
        <v>47.185399843937702</v>
      </c>
      <c r="AJ87" s="183" t="s">
        <v>53</v>
      </c>
      <c r="AK87" s="190">
        <v>0.74897460069742305</v>
      </c>
      <c r="AL87" s="173">
        <v>-157.536192406288</v>
      </c>
      <c r="AM87" s="170"/>
      <c r="AN87" s="170"/>
      <c r="AO87" s="178">
        <v>105</v>
      </c>
      <c r="AP87" s="178">
        <v>188</v>
      </c>
      <c r="AQ87" s="169"/>
      <c r="AR87" s="182">
        <v>49.4</v>
      </c>
      <c r="AS87" s="168">
        <v>7.4878212408947</v>
      </c>
      <c r="AT87" s="183" t="s">
        <v>54</v>
      </c>
      <c r="AU87" s="175">
        <v>0.46798882755591897</v>
      </c>
      <c r="AV87" s="176">
        <v>-69.669509182549405</v>
      </c>
      <c r="AW87" s="170"/>
      <c r="AX87" s="170"/>
      <c r="AY87" s="178">
        <v>57</v>
      </c>
      <c r="AZ87" s="178">
        <v>78</v>
      </c>
      <c r="BA87" s="169"/>
      <c r="BB87" s="186">
        <v>255.4</v>
      </c>
      <c r="BC87" s="182">
        <v>38.712338966083102</v>
      </c>
      <c r="BD87" s="183" t="s">
        <v>55</v>
      </c>
      <c r="BE87" s="180">
        <v>1.2097605926901001</v>
      </c>
      <c r="BF87" s="181">
        <v>17.260981634901199</v>
      </c>
      <c r="BG87" s="170">
        <v>0.02</v>
      </c>
      <c r="BH87" s="170">
        <v>0.02</v>
      </c>
      <c r="BI87" s="178">
        <v>0</v>
      </c>
      <c r="BJ87" s="178">
        <v>0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-8753.2823599999992</v>
      </c>
      <c r="M88" s="173">
        <v>-1747.70876</v>
      </c>
      <c r="N88" s="173">
        <v>-10500.991120000001</v>
      </c>
      <c r="O88" s="168">
        <v>-10408.2479352722</v>
      </c>
      <c r="P88" s="174">
        <v>287.5</v>
      </c>
      <c r="Q88" s="175">
        <v>-36.202601513990103</v>
      </c>
      <c r="R88" s="176">
        <v>-10828.1808104642</v>
      </c>
      <c r="S88" s="170"/>
      <c r="T88" s="170"/>
      <c r="U88" s="177">
        <v>10792</v>
      </c>
      <c r="V88" s="178">
        <v>10850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-297.140658733799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-48.097219127799796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23.982364887466701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-7896.3955299999998</v>
      </c>
      <c r="M89" s="173">
        <v>-1205.3251499999999</v>
      </c>
      <c r="N89" s="173">
        <v>-9101.7206800000004</v>
      </c>
      <c r="O89" s="168">
        <v>-5583.1001902168</v>
      </c>
      <c r="P89" s="174">
        <v>264.70999999999998</v>
      </c>
      <c r="Q89" s="175">
        <v>-21.091383741516399</v>
      </c>
      <c r="R89" s="176">
        <v>-9588.49485531553</v>
      </c>
      <c r="S89" s="170"/>
      <c r="T89" s="170"/>
      <c r="U89" s="177">
        <v>9534</v>
      </c>
      <c r="V89" s="178">
        <v>9620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-685.18483080615897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-50.650451606959898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-27.6223369160533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-32.844673832106601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0.03</v>
      </c>
      <c r="G90" s="170">
        <v>2.5000000000000001E-2</v>
      </c>
      <c r="H90" s="171"/>
      <c r="I90" s="172">
        <v>3</v>
      </c>
      <c r="J90" s="172">
        <v>3</v>
      </c>
      <c r="K90" s="169"/>
      <c r="L90" s="173">
        <v>1660.2193</v>
      </c>
      <c r="M90" s="173">
        <v>3917.81178</v>
      </c>
      <c r="N90" s="173">
        <v>5578.0310799999997</v>
      </c>
      <c r="O90" s="168">
        <v>1212.84050750299</v>
      </c>
      <c r="P90" s="174">
        <v>265.83499999999998</v>
      </c>
      <c r="Q90" s="180">
        <v>4.5623808283446099</v>
      </c>
      <c r="R90" s="181">
        <v>4198.9223876370797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2341.4848050000001</v>
      </c>
      <c r="Y90" s="168">
        <v>509.11290713115602</v>
      </c>
      <c r="Z90" s="179">
        <v>573</v>
      </c>
      <c r="AA90" s="190">
        <v>0.88850420092697302</v>
      </c>
      <c r="AB90" s="173">
        <v>-631.14588969390695</v>
      </c>
      <c r="AC90" s="170"/>
      <c r="AD90" s="170"/>
      <c r="AE90" s="178">
        <v>294</v>
      </c>
      <c r="AF90" s="178">
        <v>821</v>
      </c>
      <c r="AG90" s="169"/>
      <c r="AH90" s="182">
        <v>263.89999999999998</v>
      </c>
      <c r="AI90" s="168">
        <v>57.380212720155598</v>
      </c>
      <c r="AJ90" s="183" t="s">
        <v>53</v>
      </c>
      <c r="AK90" s="190">
        <v>0.91079702730405598</v>
      </c>
      <c r="AL90" s="173">
        <v>-62.933741301424298</v>
      </c>
      <c r="AM90" s="170"/>
      <c r="AN90" s="170"/>
      <c r="AO90" s="178">
        <v>26</v>
      </c>
      <c r="AP90" s="178">
        <v>84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-26.005394616234799</v>
      </c>
      <c r="AW90" s="170"/>
      <c r="AX90" s="170"/>
      <c r="AY90" s="178">
        <v>17</v>
      </c>
      <c r="AZ90" s="178">
        <v>32</v>
      </c>
      <c r="BA90" s="169"/>
      <c r="BB90" s="186">
        <v>169.4</v>
      </c>
      <c r="BC90" s="182">
        <v>36.832921693044099</v>
      </c>
      <c r="BD90" s="183" t="s">
        <v>55</v>
      </c>
      <c r="BE90" s="180">
        <v>1.1510288029076301</v>
      </c>
      <c r="BF90" s="181">
        <v>3.3892107675304999</v>
      </c>
      <c r="BG90" s="170">
        <v>0.02</v>
      </c>
      <c r="BH90" s="170">
        <v>1.4999999999999999E-2</v>
      </c>
      <c r="BI90" s="178">
        <v>0</v>
      </c>
      <c r="BJ90" s="178">
        <v>8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0.03</v>
      </c>
      <c r="G91" s="170">
        <v>0.03</v>
      </c>
      <c r="H91" s="171"/>
      <c r="I91" s="172">
        <v>3</v>
      </c>
      <c r="J91" s="172">
        <v>3</v>
      </c>
      <c r="K91" s="169"/>
      <c r="L91" s="173">
        <v>5422.3206300000002</v>
      </c>
      <c r="M91" s="173">
        <v>3253.1267699999999</v>
      </c>
      <c r="N91" s="173">
        <v>8675.4473999999991</v>
      </c>
      <c r="O91" s="168">
        <v>1480.7625883555399</v>
      </c>
      <c r="P91" s="174">
        <v>266.37799999999999</v>
      </c>
      <c r="Q91" s="180">
        <v>5.5588771908924199</v>
      </c>
      <c r="R91" s="181">
        <v>6915.0370992951903</v>
      </c>
      <c r="S91" s="170">
        <v>0.01</v>
      </c>
      <c r="T91" s="170">
        <v>0.01</v>
      </c>
      <c r="U91" s="177">
        <v>0</v>
      </c>
      <c r="V91" s="178">
        <v>0</v>
      </c>
      <c r="W91" s="169"/>
      <c r="X91" s="177">
        <v>2507.2538450000002</v>
      </c>
      <c r="Y91" s="168">
        <v>427.94884482690497</v>
      </c>
      <c r="Z91" s="179">
        <v>573</v>
      </c>
      <c r="AA91" s="175">
        <v>0.74685662273456399</v>
      </c>
      <c r="AB91" s="176">
        <v>-1279.5269788813</v>
      </c>
      <c r="AC91" s="170"/>
      <c r="AD91" s="170"/>
      <c r="AE91" s="178">
        <v>850</v>
      </c>
      <c r="AF91" s="178">
        <v>1522</v>
      </c>
      <c r="AG91" s="169"/>
      <c r="AH91" s="182">
        <v>291.7</v>
      </c>
      <c r="AI91" s="168">
        <v>49.7886076772606</v>
      </c>
      <c r="AJ91" s="183" t="s">
        <v>53</v>
      </c>
      <c r="AK91" s="190">
        <v>0.79029535995651801</v>
      </c>
      <c r="AL91" s="173">
        <v>-124.647629850824</v>
      </c>
      <c r="AM91" s="170"/>
      <c r="AN91" s="170"/>
      <c r="AO91" s="178">
        <v>78</v>
      </c>
      <c r="AP91" s="178">
        <v>152</v>
      </c>
      <c r="AQ91" s="169"/>
      <c r="AR91" s="182">
        <v>22.4</v>
      </c>
      <c r="AS91" s="168">
        <v>3.8233281178287202</v>
      </c>
      <c r="AT91" s="183" t="s">
        <v>54</v>
      </c>
      <c r="AU91" s="175">
        <v>0.23895800736429501</v>
      </c>
      <c r="AV91" s="176">
        <v>-83.339080597034695</v>
      </c>
      <c r="AW91" s="170"/>
      <c r="AX91" s="170"/>
      <c r="AY91" s="178">
        <v>72</v>
      </c>
      <c r="AZ91" s="178">
        <v>91</v>
      </c>
      <c r="BA91" s="169"/>
      <c r="BB91" s="186">
        <v>233</v>
      </c>
      <c r="BC91" s="182">
        <v>39.7694397970577</v>
      </c>
      <c r="BD91" s="183" t="s">
        <v>55</v>
      </c>
      <c r="BE91" s="180">
        <v>1.24279499365805</v>
      </c>
      <c r="BF91" s="181">
        <v>21.521838805930599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3.7999999999999999E-2</v>
      </c>
      <c r="G92" s="170">
        <v>0.03</v>
      </c>
      <c r="H92" s="171"/>
      <c r="I92" s="172">
        <v>5</v>
      </c>
      <c r="J92" s="172">
        <v>3</v>
      </c>
      <c r="K92" s="169"/>
      <c r="L92" s="173">
        <v>2339.5276899999999</v>
      </c>
      <c r="M92" s="173">
        <v>2273.0611600000002</v>
      </c>
      <c r="N92" s="173">
        <v>4612.5888500000001</v>
      </c>
      <c r="O92" s="168">
        <v>1421.0782308119001</v>
      </c>
      <c r="P92" s="174">
        <v>247.02500000000001</v>
      </c>
      <c r="Q92" s="180">
        <v>5.7527708969209597</v>
      </c>
      <c r="R92" s="181">
        <v>3708.1550882479401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1856.69579</v>
      </c>
      <c r="Y92" s="168">
        <v>572.02366267895297</v>
      </c>
      <c r="Z92" s="179">
        <v>573</v>
      </c>
      <c r="AA92" s="184">
        <v>0.99829609542574804</v>
      </c>
      <c r="AB92" s="185">
        <v>-241.23172941678399</v>
      </c>
      <c r="AC92" s="170">
        <v>6.0000000000000001E-3</v>
      </c>
      <c r="AD92" s="170">
        <v>0</v>
      </c>
      <c r="AE92" s="178">
        <v>4</v>
      </c>
      <c r="AF92" s="178">
        <v>376</v>
      </c>
      <c r="AG92" s="169"/>
      <c r="AH92" s="182">
        <v>196.8</v>
      </c>
      <c r="AI92" s="168">
        <v>60.631503244383403</v>
      </c>
      <c r="AJ92" s="183" t="s">
        <v>53</v>
      </c>
      <c r="AK92" s="184">
        <v>0.96240481340291095</v>
      </c>
      <c r="AL92" s="185">
        <v>-33.862187998704002</v>
      </c>
      <c r="AM92" s="170">
        <v>2E-3</v>
      </c>
      <c r="AN92" s="170"/>
      <c r="AO92" s="178">
        <v>8</v>
      </c>
      <c r="AP92" s="178">
        <v>49</v>
      </c>
      <c r="AQ92" s="169"/>
      <c r="AR92" s="182">
        <v>26.6</v>
      </c>
      <c r="AS92" s="168">
        <v>8.1951117190071106</v>
      </c>
      <c r="AT92" s="183" t="s">
        <v>54</v>
      </c>
      <c r="AU92" s="175">
        <v>0.51219448243794397</v>
      </c>
      <c r="AV92" s="176">
        <v>-31.980873142528001</v>
      </c>
      <c r="AW92" s="170"/>
      <c r="AX92" s="170"/>
      <c r="AY92" s="178">
        <v>26</v>
      </c>
      <c r="AZ92" s="178">
        <v>36</v>
      </c>
      <c r="BA92" s="169"/>
      <c r="BB92" s="186">
        <v>144.6</v>
      </c>
      <c r="BC92" s="182">
        <v>44.549366713098799</v>
      </c>
      <c r="BD92" s="183" t="s">
        <v>55</v>
      </c>
      <c r="BE92" s="180">
        <v>1.3921677097843399</v>
      </c>
      <c r="BF92" s="181">
        <v>27.438253714944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3053.6942600000002</v>
      </c>
      <c r="M93" s="173">
        <v>3142.92614</v>
      </c>
      <c r="N93" s="173">
        <v>6196.6203999999998</v>
      </c>
      <c r="O93" s="168">
        <v>1037.3390528811799</v>
      </c>
      <c r="P93" s="174">
        <v>287.5</v>
      </c>
      <c r="Q93" s="180">
        <v>3.6081358361084499</v>
      </c>
      <c r="R93" s="181">
        <v>4259.3907255377298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2280.0541149999999</v>
      </c>
      <c r="Y93" s="168">
        <v>381.69018327666703</v>
      </c>
      <c r="Z93" s="179">
        <v>573</v>
      </c>
      <c r="AA93" s="175">
        <v>0.66612597430482801</v>
      </c>
      <c r="AB93" s="176">
        <v>-1580.9288535804501</v>
      </c>
      <c r="AC93" s="170"/>
      <c r="AD93" s="170"/>
      <c r="AE93" s="178">
        <v>1143</v>
      </c>
      <c r="AF93" s="178">
        <v>1828</v>
      </c>
      <c r="AG93" s="169"/>
      <c r="AH93" s="182">
        <v>326.60000000000002</v>
      </c>
      <c r="AI93" s="168">
        <v>54.674147002936103</v>
      </c>
      <c r="AJ93" s="183" t="s">
        <v>53</v>
      </c>
      <c r="AK93" s="190">
        <v>0.86784360322120802</v>
      </c>
      <c r="AL93" s="173">
        <v>-97.905980838688293</v>
      </c>
      <c r="AM93" s="170"/>
      <c r="AN93" s="170"/>
      <c r="AO93" s="178">
        <v>50</v>
      </c>
      <c r="AP93" s="178">
        <v>126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-75.411042752682803</v>
      </c>
      <c r="AW93" s="170"/>
      <c r="AX93" s="170"/>
      <c r="AY93" s="178">
        <v>64</v>
      </c>
      <c r="AZ93" s="178">
        <v>83</v>
      </c>
      <c r="BA93" s="169"/>
      <c r="BB93" s="186">
        <v>146.19999999999999</v>
      </c>
      <c r="BC93" s="182">
        <v>24.474465069899701</v>
      </c>
      <c r="BD93" s="183" t="s">
        <v>55</v>
      </c>
      <c r="BE93" s="190">
        <v>0.76482703343436698</v>
      </c>
      <c r="BF93" s="173">
        <v>-69.422085505365501</v>
      </c>
      <c r="BG93" s="170"/>
      <c r="BH93" s="170"/>
      <c r="BI93" s="178">
        <v>45</v>
      </c>
      <c r="BJ93" s="178">
        <v>84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/>
      <c r="G94" s="170"/>
      <c r="H94" s="171"/>
      <c r="I94" s="172">
        <v>1</v>
      </c>
      <c r="J94" s="172">
        <v>1</v>
      </c>
      <c r="K94" s="169"/>
      <c r="L94" s="173">
        <v>2396.19931</v>
      </c>
      <c r="M94" s="173">
        <v>-1112.0032200000001</v>
      </c>
      <c r="N94" s="173">
        <v>1284.1960899999999</v>
      </c>
      <c r="O94" s="168">
        <v>240.15829054545199</v>
      </c>
      <c r="P94" s="174">
        <v>287.5</v>
      </c>
      <c r="Q94" s="190">
        <v>0.83533318450591898</v>
      </c>
      <c r="R94" s="173">
        <v>-449.93014416463399</v>
      </c>
      <c r="S94" s="170"/>
      <c r="T94" s="170"/>
      <c r="U94" s="177">
        <v>254</v>
      </c>
      <c r="V94" s="178">
        <v>561</v>
      </c>
      <c r="W94" s="169"/>
      <c r="X94" s="177">
        <v>2527.419985</v>
      </c>
      <c r="Y94" s="168">
        <v>472.65434602593399</v>
      </c>
      <c r="Z94" s="179">
        <v>573</v>
      </c>
      <c r="AA94" s="190">
        <v>0.82487669463513702</v>
      </c>
      <c r="AB94" s="173">
        <v>-928.76899648290498</v>
      </c>
      <c r="AC94" s="170"/>
      <c r="AD94" s="170"/>
      <c r="AE94" s="178">
        <v>537</v>
      </c>
      <c r="AF94" s="178">
        <v>1150</v>
      </c>
      <c r="AG94" s="169"/>
      <c r="AH94" s="182">
        <v>307.95</v>
      </c>
      <c r="AI94" s="168">
        <v>57.589916485006498</v>
      </c>
      <c r="AJ94" s="183" t="s">
        <v>53</v>
      </c>
      <c r="AK94" s="190">
        <v>0.91412565849216598</v>
      </c>
      <c r="AL94" s="173">
        <v>-72.049835660424193</v>
      </c>
      <c r="AM94" s="170"/>
      <c r="AN94" s="170"/>
      <c r="AO94" s="178">
        <v>29</v>
      </c>
      <c r="AP94" s="178">
        <v>97</v>
      </c>
      <c r="AQ94" s="169"/>
      <c r="AR94" s="182">
        <v>18.100000000000001</v>
      </c>
      <c r="AS94" s="168">
        <v>3.38489199018872</v>
      </c>
      <c r="AT94" s="183" t="s">
        <v>54</v>
      </c>
      <c r="AU94" s="175">
        <v>0.211555749386795</v>
      </c>
      <c r="AV94" s="176">
        <v>-78.407894770901393</v>
      </c>
      <c r="AW94" s="170"/>
      <c r="AX94" s="170"/>
      <c r="AY94" s="178">
        <v>68</v>
      </c>
      <c r="AZ94" s="178">
        <v>85</v>
      </c>
      <c r="BA94" s="169"/>
      <c r="BB94" s="186">
        <v>154</v>
      </c>
      <c r="BC94" s="182">
        <v>28.799633507683101</v>
      </c>
      <c r="BD94" s="183" t="s">
        <v>55</v>
      </c>
      <c r="BE94" s="190">
        <v>0.89998854711509502</v>
      </c>
      <c r="BF94" s="173">
        <v>-39.015789541802803</v>
      </c>
      <c r="BG94" s="170"/>
      <c r="BH94" s="170"/>
      <c r="BI94" s="178">
        <v>18</v>
      </c>
      <c r="BJ94" s="178">
        <v>52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3.6999999999999998E-2</v>
      </c>
      <c r="G95" s="170">
        <v>3.1E-2</v>
      </c>
      <c r="H95" s="171"/>
      <c r="I95" s="172">
        <v>4</v>
      </c>
      <c r="J95" s="172">
        <v>4</v>
      </c>
      <c r="K95" s="169"/>
      <c r="L95" s="173">
        <v>2061.8902699999999</v>
      </c>
      <c r="M95" s="173">
        <v>716.85189000000003</v>
      </c>
      <c r="N95" s="173">
        <v>2778.7421599999998</v>
      </c>
      <c r="O95" s="168">
        <v>1495.8185997220401</v>
      </c>
      <c r="P95" s="174">
        <v>247.02500000000001</v>
      </c>
      <c r="Q95" s="180">
        <v>6.0553328599212204</v>
      </c>
      <c r="R95" s="181">
        <v>2261.1122907609401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1068.4842799999999</v>
      </c>
      <c r="Y95" s="168">
        <v>575.17343010141406</v>
      </c>
      <c r="Z95" s="179">
        <v>573</v>
      </c>
      <c r="AA95" s="184">
        <v>1.0037930717302199</v>
      </c>
      <c r="AB95" s="185">
        <v>-132.21166200579501</v>
      </c>
      <c r="AC95" s="170">
        <v>7.0000000000000001E-3</v>
      </c>
      <c r="AD95" s="170">
        <v>1E-3</v>
      </c>
      <c r="AE95" s="178">
        <v>0</v>
      </c>
      <c r="AF95" s="178">
        <v>209</v>
      </c>
      <c r="AG95" s="169"/>
      <c r="AH95" s="182">
        <v>101.7</v>
      </c>
      <c r="AI95" s="168">
        <v>54.745904021455303</v>
      </c>
      <c r="AJ95" s="183" t="s">
        <v>53</v>
      </c>
      <c r="AK95" s="190">
        <v>0.86898260351516399</v>
      </c>
      <c r="AL95" s="173">
        <v>-30.313689958752299</v>
      </c>
      <c r="AM95" s="170"/>
      <c r="AN95" s="170"/>
      <c r="AO95" s="178">
        <v>16</v>
      </c>
      <c r="AP95" s="178">
        <v>39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-7.6272863387307401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25.945427322538499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5.6000000000000001E-2</v>
      </c>
      <c r="G96" s="170">
        <v>4.2999999999999997E-2</v>
      </c>
      <c r="H96" s="171"/>
      <c r="I96" s="172">
        <v>5</v>
      </c>
      <c r="J96" s="172">
        <v>5</v>
      </c>
      <c r="K96" s="169"/>
      <c r="L96" s="173">
        <v>1923.9039399999999</v>
      </c>
      <c r="M96" s="173">
        <v>1129.7471</v>
      </c>
      <c r="N96" s="173">
        <v>3053.6510400000002</v>
      </c>
      <c r="O96" s="168">
        <v>923.24834879853699</v>
      </c>
      <c r="P96" s="174">
        <v>248.167</v>
      </c>
      <c r="Q96" s="180">
        <v>3.7202704178981798</v>
      </c>
      <c r="R96" s="181">
        <v>2127.7725456441999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2063.0792299999998</v>
      </c>
      <c r="Y96" s="168">
        <v>623.75643699551802</v>
      </c>
      <c r="Z96" s="179">
        <v>573</v>
      </c>
      <c r="AA96" s="184">
        <v>1.0885801692766499</v>
      </c>
      <c r="AB96" s="185">
        <v>-74.708538985705701</v>
      </c>
      <c r="AC96" s="170">
        <v>1.6E-2</v>
      </c>
      <c r="AD96" s="170">
        <v>8.9999999999999993E-3</v>
      </c>
      <c r="AE96" s="178">
        <v>0</v>
      </c>
      <c r="AF96" s="178">
        <v>212</v>
      </c>
      <c r="AG96" s="169"/>
      <c r="AH96" s="182">
        <v>216.25</v>
      </c>
      <c r="AI96" s="168">
        <v>65.381555656629203</v>
      </c>
      <c r="AJ96" s="183" t="s">
        <v>53</v>
      </c>
      <c r="AK96" s="184">
        <v>1.0378024707401501</v>
      </c>
      <c r="AL96" s="185">
        <v>-18.794728527224201</v>
      </c>
      <c r="AM96" s="170">
        <v>0.01</v>
      </c>
      <c r="AN96" s="170">
        <v>4.0000000000000001E-3</v>
      </c>
      <c r="AO96" s="178">
        <v>0</v>
      </c>
      <c r="AP96" s="178">
        <v>34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-45.093899308501399</v>
      </c>
      <c r="AW96" s="170"/>
      <c r="AX96" s="170"/>
      <c r="AY96" s="178">
        <v>39</v>
      </c>
      <c r="AZ96" s="178">
        <v>49</v>
      </c>
      <c r="BA96" s="169"/>
      <c r="BB96" s="186">
        <v>132.6</v>
      </c>
      <c r="BC96" s="182">
        <v>40.090609387602498</v>
      </c>
      <c r="BD96" s="183" t="s">
        <v>55</v>
      </c>
      <c r="BE96" s="180">
        <v>1.2528315433625801</v>
      </c>
      <c r="BF96" s="181">
        <v>13.2122013829972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1.2999999999999999E-2</v>
      </c>
      <c r="G97" s="170">
        <v>0.01</v>
      </c>
      <c r="H97" s="171"/>
      <c r="I97" s="172">
        <v>3</v>
      </c>
      <c r="J97" s="172">
        <v>2</v>
      </c>
      <c r="K97" s="169"/>
      <c r="L97" s="173">
        <v>1526.53475</v>
      </c>
      <c r="M97" s="173">
        <v>1613.0152499999999</v>
      </c>
      <c r="N97" s="173">
        <v>3139.55</v>
      </c>
      <c r="O97" s="168">
        <v>1027.74681819386</v>
      </c>
      <c r="P97" s="174">
        <v>285.53899999999999</v>
      </c>
      <c r="Q97" s="180">
        <v>3.5993220477548098</v>
      </c>
      <c r="R97" s="181">
        <v>2155.6390431549298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1068.9033300000001</v>
      </c>
      <c r="Y97" s="168">
        <v>349.91065482770699</v>
      </c>
      <c r="Z97" s="179">
        <v>573</v>
      </c>
      <c r="AA97" s="175">
        <v>0.61066431907104102</v>
      </c>
      <c r="AB97" s="176">
        <v>-905.54141580433497</v>
      </c>
      <c r="AC97" s="170"/>
      <c r="AD97" s="170"/>
      <c r="AE97" s="178">
        <v>682</v>
      </c>
      <c r="AF97" s="178">
        <v>1032</v>
      </c>
      <c r="AG97" s="169"/>
      <c r="AH97" s="182">
        <v>142.5</v>
      </c>
      <c r="AI97" s="168">
        <v>46.648061535132598</v>
      </c>
      <c r="AJ97" s="183" t="s">
        <v>53</v>
      </c>
      <c r="AK97" s="175">
        <v>0.74044542119258205</v>
      </c>
      <c r="AL97" s="176">
        <v>-74.585547968015902</v>
      </c>
      <c r="AM97" s="170"/>
      <c r="AN97" s="170"/>
      <c r="AO97" s="178">
        <v>50</v>
      </c>
      <c r="AP97" s="178">
        <v>89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-37.7328375791786</v>
      </c>
      <c r="AW97" s="170"/>
      <c r="AX97" s="170"/>
      <c r="AY97" s="178">
        <v>32</v>
      </c>
      <c r="AZ97" s="178">
        <v>42</v>
      </c>
      <c r="BA97" s="169"/>
      <c r="BB97" s="186">
        <v>94.6</v>
      </c>
      <c r="BC97" s="182">
        <v>30.967765762972299</v>
      </c>
      <c r="BD97" s="183" t="s">
        <v>55</v>
      </c>
      <c r="BE97" s="184">
        <v>0.967742680092883</v>
      </c>
      <c r="BF97" s="185">
        <v>-15.665675158357301</v>
      </c>
      <c r="BG97" s="170">
        <v>3.0000000000000001E-3</v>
      </c>
      <c r="BH97" s="170"/>
      <c r="BI97" s="178">
        <v>4</v>
      </c>
      <c r="BJ97" s="178">
        <v>23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3.4000000000000002E-2</v>
      </c>
      <c r="G98" s="170">
        <v>0.03</v>
      </c>
      <c r="H98" s="171"/>
      <c r="I98" s="172">
        <v>4</v>
      </c>
      <c r="J98" s="172">
        <v>3</v>
      </c>
      <c r="K98" s="169"/>
      <c r="L98" s="173">
        <v>479.52219000000002</v>
      </c>
      <c r="M98" s="173">
        <v>612.05877999999996</v>
      </c>
      <c r="N98" s="173">
        <v>1091.58097</v>
      </c>
      <c r="O98" s="168">
        <v>397.63390502249803</v>
      </c>
      <c r="P98" s="174">
        <v>287.5</v>
      </c>
      <c r="Q98" s="180">
        <v>1.3830744522521701</v>
      </c>
      <c r="R98" s="181">
        <v>201.31556732773299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703.70078000000001</v>
      </c>
      <c r="Y98" s="168">
        <v>256.33947165529798</v>
      </c>
      <c r="Z98" s="179">
        <v>573</v>
      </c>
      <c r="AA98" s="175">
        <v>0.44736382487835602</v>
      </c>
      <c r="AB98" s="176">
        <v>-1070.6368747172501</v>
      </c>
      <c r="AC98" s="170"/>
      <c r="AD98" s="170"/>
      <c r="AE98" s="178">
        <v>870</v>
      </c>
      <c r="AF98" s="178">
        <v>1184</v>
      </c>
      <c r="AG98" s="169"/>
      <c r="AH98" s="182">
        <v>169.4</v>
      </c>
      <c r="AI98" s="168">
        <v>61.7079129831396</v>
      </c>
      <c r="AJ98" s="183" t="s">
        <v>53</v>
      </c>
      <c r="AK98" s="184">
        <v>0.97949068227205804</v>
      </c>
      <c r="AL98" s="185">
        <v>-25.684244759488099</v>
      </c>
      <c r="AM98" s="170">
        <v>4.0000000000000001E-3</v>
      </c>
      <c r="AN98" s="170"/>
      <c r="AO98" s="178">
        <v>4</v>
      </c>
      <c r="AP98" s="178">
        <v>39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-25.945205018282699</v>
      </c>
      <c r="AW98" s="170"/>
      <c r="AX98" s="170"/>
      <c r="AY98" s="178">
        <v>21</v>
      </c>
      <c r="AZ98" s="178">
        <v>30</v>
      </c>
      <c r="BA98" s="169"/>
      <c r="BB98" s="186">
        <v>106.4</v>
      </c>
      <c r="BC98" s="182">
        <v>38.758689146434797</v>
      </c>
      <c r="BD98" s="183" t="s">
        <v>55</v>
      </c>
      <c r="BE98" s="180">
        <v>1.2112090358260901</v>
      </c>
      <c r="BF98" s="181">
        <v>7.30958996343462</v>
      </c>
      <c r="BG98" s="170">
        <v>0.02</v>
      </c>
      <c r="BH98" s="170">
        <v>0.02</v>
      </c>
      <c r="BI98" s="178">
        <v>0</v>
      </c>
      <c r="BJ98" s="178">
        <v>0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3.9E-2</v>
      </c>
      <c r="G99" s="170">
        <v>3.3000000000000002E-2</v>
      </c>
      <c r="H99" s="171"/>
      <c r="I99" s="172">
        <v>4</v>
      </c>
      <c r="J99" s="172">
        <v>4</v>
      </c>
      <c r="K99" s="169"/>
      <c r="L99" s="173">
        <v>2429.1472800000001</v>
      </c>
      <c r="M99" s="173">
        <v>91.629339999999999</v>
      </c>
      <c r="N99" s="173">
        <v>2520.7766200000001</v>
      </c>
      <c r="O99" s="168">
        <v>671.04331236576297</v>
      </c>
      <c r="P99" s="174">
        <v>261.89100000000002</v>
      </c>
      <c r="Q99" s="180">
        <v>2.56230001170626</v>
      </c>
      <c r="R99" s="181">
        <v>1411.0564411102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2213.3880549999999</v>
      </c>
      <c r="Y99" s="168">
        <v>589.21494280521097</v>
      </c>
      <c r="Z99" s="179">
        <v>573</v>
      </c>
      <c r="AA99" s="184">
        <v>1.0282983295029899</v>
      </c>
      <c r="AB99" s="185">
        <v>-214.60550913108801</v>
      </c>
      <c r="AC99" s="170">
        <v>8.9999999999999993E-3</v>
      </c>
      <c r="AD99" s="170">
        <v>3.0000000000000001E-3</v>
      </c>
      <c r="AE99" s="178">
        <v>0</v>
      </c>
      <c r="AF99" s="178">
        <v>370</v>
      </c>
      <c r="AG99" s="169"/>
      <c r="AH99" s="182">
        <v>220.85</v>
      </c>
      <c r="AI99" s="168">
        <v>58.791371817776799</v>
      </c>
      <c r="AJ99" s="183" t="s">
        <v>53</v>
      </c>
      <c r="AK99" s="190">
        <v>0.93319637805995004</v>
      </c>
      <c r="AL99" s="173">
        <v>-46.102171972528097</v>
      </c>
      <c r="AM99" s="170"/>
      <c r="AN99" s="170"/>
      <c r="AO99" s="178">
        <v>16</v>
      </c>
      <c r="AP99" s="178">
        <v>64</v>
      </c>
      <c r="AQ99" s="169"/>
      <c r="AR99" s="182">
        <v>24</v>
      </c>
      <c r="AS99" s="168">
        <v>6.3889197356877698</v>
      </c>
      <c r="AT99" s="183" t="s">
        <v>54</v>
      </c>
      <c r="AU99" s="175">
        <v>0.399307483480486</v>
      </c>
      <c r="AV99" s="176">
        <v>-43.797377008895999</v>
      </c>
      <c r="AW99" s="170"/>
      <c r="AX99" s="170"/>
      <c r="AY99" s="178">
        <v>37</v>
      </c>
      <c r="AZ99" s="178">
        <v>49</v>
      </c>
      <c r="BA99" s="169"/>
      <c r="BB99" s="186">
        <v>155</v>
      </c>
      <c r="BC99" s="182">
        <v>41.261773292983499</v>
      </c>
      <c r="BD99" s="183" t="s">
        <v>55</v>
      </c>
      <c r="BE99" s="180">
        <v>1.2894304154057299</v>
      </c>
      <c r="BF99" s="181">
        <v>19.405245982208001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1193.30927</v>
      </c>
      <c r="M100" s="173">
        <v>-103.78203999999999</v>
      </c>
      <c r="N100" s="173">
        <v>1089.5272299999999</v>
      </c>
      <c r="O100" s="168">
        <v>382.978630680668</v>
      </c>
      <c r="P100" s="174">
        <v>228.56200000000001</v>
      </c>
      <c r="Q100" s="180">
        <v>1.67560062775382</v>
      </c>
      <c r="R100" s="181">
        <v>356.06682476758601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959.79402500000003</v>
      </c>
      <c r="Y100" s="168">
        <v>337.37624109678001</v>
      </c>
      <c r="Z100" s="179">
        <v>573</v>
      </c>
      <c r="AA100" s="175">
        <v>0.58878925147780004</v>
      </c>
      <c r="AB100" s="176">
        <v>-878.975377604865</v>
      </c>
      <c r="AC100" s="170"/>
      <c r="AD100" s="170"/>
      <c r="AE100" s="178">
        <v>671</v>
      </c>
      <c r="AF100" s="178">
        <v>997</v>
      </c>
      <c r="AG100" s="169"/>
      <c r="AH100" s="182">
        <v>105</v>
      </c>
      <c r="AI100" s="168">
        <v>36.908445346033297</v>
      </c>
      <c r="AJ100" s="183" t="s">
        <v>53</v>
      </c>
      <c r="AK100" s="175">
        <v>0.58584833882592602</v>
      </c>
      <c r="AL100" s="176">
        <v>-97.1683636371841</v>
      </c>
      <c r="AM100" s="170"/>
      <c r="AN100" s="170"/>
      <c r="AO100" s="178">
        <v>75</v>
      </c>
      <c r="AP100" s="178">
        <v>111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-50.344346320554699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-53.2886926411094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806.66012000000001</v>
      </c>
      <c r="M101" s="173">
        <v>147.40975</v>
      </c>
      <c r="N101" s="173">
        <v>954.06987000000004</v>
      </c>
      <c r="O101" s="168">
        <v>388.36049067677197</v>
      </c>
      <c r="P101" s="174">
        <v>287.5</v>
      </c>
      <c r="Q101" s="180">
        <v>1.3508190980061601</v>
      </c>
      <c r="R101" s="181">
        <v>157.37487586756799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741.32358499999998</v>
      </c>
      <c r="Y101" s="168">
        <v>301.76069937190601</v>
      </c>
      <c r="Z101" s="179">
        <v>573</v>
      </c>
      <c r="AA101" s="175">
        <v>0.52663298319704399</v>
      </c>
      <c r="AB101" s="176">
        <v>-846.52417721872496</v>
      </c>
      <c r="AC101" s="170"/>
      <c r="AD101" s="170"/>
      <c r="AE101" s="178">
        <v>667</v>
      </c>
      <c r="AF101" s="178">
        <v>948</v>
      </c>
      <c r="AG101" s="169"/>
      <c r="AH101" s="182">
        <v>89.8</v>
      </c>
      <c r="AI101" s="168">
        <v>36.553687690372399</v>
      </c>
      <c r="AJ101" s="183" t="s">
        <v>53</v>
      </c>
      <c r="AK101" s="175">
        <v>0.58021726492654502</v>
      </c>
      <c r="AL101" s="176">
        <v>-84.780120453367701</v>
      </c>
      <c r="AM101" s="170"/>
      <c r="AN101" s="170"/>
      <c r="AO101" s="178">
        <v>65</v>
      </c>
      <c r="AP101" s="178">
        <v>96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-42.837808369109297</v>
      </c>
      <c r="AW101" s="170"/>
      <c r="AX101" s="170"/>
      <c r="AY101" s="178">
        <v>38</v>
      </c>
      <c r="AZ101" s="178">
        <v>46</v>
      </c>
      <c r="BA101" s="169"/>
      <c r="BB101" s="186">
        <v>72.400000000000006</v>
      </c>
      <c r="BC101" s="182">
        <v>29.470901879543</v>
      </c>
      <c r="BD101" s="183" t="s">
        <v>55</v>
      </c>
      <c r="BE101" s="190">
        <v>0.92096568373571697</v>
      </c>
      <c r="BF101" s="173">
        <v>-16.275616738218499</v>
      </c>
      <c r="BG101" s="170"/>
      <c r="BH101" s="170"/>
      <c r="BI101" s="178">
        <v>7</v>
      </c>
      <c r="BJ101" s="178">
        <v>22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3825.2139900000002</v>
      </c>
      <c r="M102" s="173">
        <v>-388.41144000000003</v>
      </c>
      <c r="N102" s="173">
        <v>3436.8025499999999</v>
      </c>
      <c r="O102" s="168">
        <v>859.87218384597304</v>
      </c>
      <c r="P102" s="174">
        <v>274.60399999999998</v>
      </c>
      <c r="Q102" s="180">
        <v>3.1313170377924999</v>
      </c>
      <c r="R102" s="181">
        <v>2198.7569514192301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1701.3504350000001</v>
      </c>
      <c r="Y102" s="168">
        <v>425.67005021302299</v>
      </c>
      <c r="Z102" s="179">
        <v>573</v>
      </c>
      <c r="AA102" s="175">
        <v>0.74287966878363498</v>
      </c>
      <c r="AB102" s="176">
        <v>-882.00642792546205</v>
      </c>
      <c r="AC102" s="170"/>
      <c r="AD102" s="170"/>
      <c r="AE102" s="178">
        <v>589</v>
      </c>
      <c r="AF102" s="178">
        <v>1047</v>
      </c>
      <c r="AG102" s="169"/>
      <c r="AH102" s="182">
        <v>129.5</v>
      </c>
      <c r="AI102" s="168">
        <v>32.400304116409998</v>
      </c>
      <c r="AJ102" s="183" t="s">
        <v>53</v>
      </c>
      <c r="AK102" s="175">
        <v>0.51429054153031795</v>
      </c>
      <c r="AL102" s="176">
        <v>-154.534000635784</v>
      </c>
      <c r="AM102" s="170"/>
      <c r="AN102" s="170"/>
      <c r="AO102" s="178">
        <v>123</v>
      </c>
      <c r="AP102" s="178">
        <v>173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-64.135619209088006</v>
      </c>
      <c r="AW102" s="170"/>
      <c r="AX102" s="170"/>
      <c r="AY102" s="178">
        <v>56</v>
      </c>
      <c r="AZ102" s="178">
        <v>69</v>
      </c>
      <c r="BA102" s="169"/>
      <c r="BB102" s="186">
        <v>97.2</v>
      </c>
      <c r="BC102" s="182">
        <v>24.3189927422012</v>
      </c>
      <c r="BD102" s="183" t="s">
        <v>55</v>
      </c>
      <c r="BE102" s="190">
        <v>0.75996852319378705</v>
      </c>
      <c r="BF102" s="173">
        <v>-47.071238418175902</v>
      </c>
      <c r="BG102" s="170"/>
      <c r="BH102" s="170"/>
      <c r="BI102" s="178">
        <v>31</v>
      </c>
      <c r="BJ102" s="178">
        <v>57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2.1000000000000001E-2</v>
      </c>
      <c r="G103" s="170">
        <v>1.4E-2</v>
      </c>
      <c r="H103" s="171"/>
      <c r="I103" s="172">
        <v>3</v>
      </c>
      <c r="J103" s="172">
        <v>3</v>
      </c>
      <c r="K103" s="169"/>
      <c r="L103" s="173">
        <v>3081.0904700000001</v>
      </c>
      <c r="M103" s="173">
        <v>1723.0278800000001</v>
      </c>
      <c r="N103" s="173">
        <v>4804.1183499999997</v>
      </c>
      <c r="O103" s="168">
        <v>1541.2556836589899</v>
      </c>
      <c r="P103" s="174">
        <v>254.25200000000001</v>
      </c>
      <c r="Q103" s="180">
        <v>6.0619215725303599</v>
      </c>
      <c r="R103" s="181">
        <v>3910.1698826762999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1398.2472150000001</v>
      </c>
      <c r="Y103" s="168">
        <v>448.58521590732801</v>
      </c>
      <c r="Z103" s="179">
        <v>573</v>
      </c>
      <c r="AA103" s="190">
        <v>0.782871231949962</v>
      </c>
      <c r="AB103" s="173">
        <v>-616.41725873660903</v>
      </c>
      <c r="AC103" s="170"/>
      <c r="AD103" s="170"/>
      <c r="AE103" s="178">
        <v>388</v>
      </c>
      <c r="AF103" s="178">
        <v>746</v>
      </c>
      <c r="AG103" s="169"/>
      <c r="AH103" s="182">
        <v>100.8</v>
      </c>
      <c r="AI103" s="168">
        <v>32.338623155032501</v>
      </c>
      <c r="AJ103" s="183" t="s">
        <v>53</v>
      </c>
      <c r="AK103" s="175">
        <v>0.51331147865130899</v>
      </c>
      <c r="AL103" s="176">
        <v>-120.707612295648</v>
      </c>
      <c r="AM103" s="170"/>
      <c r="AN103" s="170"/>
      <c r="AO103" s="178">
        <v>96</v>
      </c>
      <c r="AP103" s="178">
        <v>135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-23.855901535402701</v>
      </c>
      <c r="AW103" s="170"/>
      <c r="AX103" s="170"/>
      <c r="AY103" s="178">
        <v>18</v>
      </c>
      <c r="AZ103" s="178">
        <v>28</v>
      </c>
      <c r="BA103" s="169"/>
      <c r="BB103" s="186">
        <v>103.8</v>
      </c>
      <c r="BC103" s="182">
        <v>33.301082177503702</v>
      </c>
      <c r="BD103" s="183" t="s">
        <v>55</v>
      </c>
      <c r="BE103" s="184">
        <v>1.04065881804699</v>
      </c>
      <c r="BF103" s="185">
        <v>-8.7118030708053897</v>
      </c>
      <c r="BG103" s="170">
        <v>1.0999999999999999E-2</v>
      </c>
      <c r="BH103" s="170">
        <v>4.0000000000000001E-3</v>
      </c>
      <c r="BI103" s="178">
        <v>0</v>
      </c>
      <c r="BJ103" s="178">
        <v>16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4.5999999999999999E-2</v>
      </c>
      <c r="G104" s="170">
        <v>3.5999999999999997E-2</v>
      </c>
      <c r="H104" s="171"/>
      <c r="I104" s="172">
        <v>4</v>
      </c>
      <c r="J104" s="172">
        <v>4</v>
      </c>
      <c r="K104" s="169"/>
      <c r="L104" s="173">
        <v>1401.4790599999999</v>
      </c>
      <c r="M104" s="173">
        <v>1438.8262299999999</v>
      </c>
      <c r="N104" s="173">
        <v>2840.3052899999998</v>
      </c>
      <c r="O104" s="168">
        <v>807.15546193011699</v>
      </c>
      <c r="P104" s="174">
        <v>274.60399999999998</v>
      </c>
      <c r="Q104" s="180">
        <v>2.9393434251872401</v>
      </c>
      <c r="R104" s="181">
        <v>1750.3120827871001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2357.4813349999999</v>
      </c>
      <c r="Y104" s="168">
        <v>669.94697458862004</v>
      </c>
      <c r="Z104" s="179">
        <v>573</v>
      </c>
      <c r="AA104" s="180">
        <v>1.1691919277288301</v>
      </c>
      <c r="AB104" s="181">
        <v>83.056680832567494</v>
      </c>
      <c r="AC104" s="170">
        <v>0.02</v>
      </c>
      <c r="AD104" s="170">
        <v>1.7000000000000001E-2</v>
      </c>
      <c r="AE104" s="178">
        <v>0</v>
      </c>
      <c r="AF104" s="178">
        <v>63</v>
      </c>
      <c r="AG104" s="169"/>
      <c r="AH104" s="182">
        <v>206</v>
      </c>
      <c r="AI104" s="168">
        <v>58.540899016388501</v>
      </c>
      <c r="AJ104" s="183" t="s">
        <v>53</v>
      </c>
      <c r="AK104" s="190">
        <v>0.92922061930775401</v>
      </c>
      <c r="AL104" s="173">
        <v>-44.067632133591999</v>
      </c>
      <c r="AM104" s="170"/>
      <c r="AN104" s="170"/>
      <c r="AO104" s="178">
        <v>16</v>
      </c>
      <c r="AP104" s="178">
        <v>61</v>
      </c>
      <c r="AQ104" s="169"/>
      <c r="AR104" s="182">
        <v>23.5</v>
      </c>
      <c r="AS104" s="168">
        <v>6.6782093538113099</v>
      </c>
      <c r="AT104" s="183" t="s">
        <v>54</v>
      </c>
      <c r="AU104" s="175">
        <v>0.41738808461320698</v>
      </c>
      <c r="AV104" s="176">
        <v>-40.009239906944003</v>
      </c>
      <c r="AW104" s="170"/>
      <c r="AX104" s="170"/>
      <c r="AY104" s="178">
        <v>33</v>
      </c>
      <c r="AZ104" s="178">
        <v>45</v>
      </c>
      <c r="BA104" s="169"/>
      <c r="BB104" s="186">
        <v>122.4</v>
      </c>
      <c r="BC104" s="182">
        <v>34.783524464106598</v>
      </c>
      <c r="BD104" s="183" t="s">
        <v>55</v>
      </c>
      <c r="BE104" s="184">
        <v>1.0869851395033301</v>
      </c>
      <c r="BF104" s="185">
        <v>-4.6184798138880199</v>
      </c>
      <c r="BG104" s="170">
        <v>1.6E-2</v>
      </c>
      <c r="BH104" s="170">
        <v>8.9999999999999993E-3</v>
      </c>
      <c r="BI104" s="178">
        <v>0</v>
      </c>
      <c r="BJ104" s="178">
        <v>13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3.2000000000000001E-2</v>
      </c>
      <c r="G105" s="170">
        <v>1.7999999999999999E-2</v>
      </c>
      <c r="H105" s="171"/>
      <c r="I105" s="172">
        <v>4</v>
      </c>
      <c r="J105" s="172">
        <v>4</v>
      </c>
      <c r="K105" s="169"/>
      <c r="L105" s="173">
        <v>3432.7529199999999</v>
      </c>
      <c r="M105" s="173">
        <v>2463.7404999999999</v>
      </c>
      <c r="N105" s="173">
        <v>5896.4934199999998</v>
      </c>
      <c r="O105" s="168">
        <v>1799.4536590755799</v>
      </c>
      <c r="P105" s="174">
        <v>246.58500000000001</v>
      </c>
      <c r="Q105" s="180">
        <v>7.2974984653388502</v>
      </c>
      <c r="R105" s="181">
        <v>4985.0516965996303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1903.7592500000001</v>
      </c>
      <c r="Y105" s="168">
        <v>580.97691363343699</v>
      </c>
      <c r="Z105" s="179">
        <v>573</v>
      </c>
      <c r="AA105" s="184">
        <v>1.0139213152416</v>
      </c>
      <c r="AB105" s="185">
        <v>-214.19645496345299</v>
      </c>
      <c r="AC105" s="170">
        <v>8.0000000000000002E-3</v>
      </c>
      <c r="AD105" s="170">
        <v>1E-3</v>
      </c>
      <c r="AE105" s="178">
        <v>0</v>
      </c>
      <c r="AF105" s="178">
        <v>350</v>
      </c>
      <c r="AG105" s="169"/>
      <c r="AH105" s="182">
        <v>122.9</v>
      </c>
      <c r="AI105" s="168">
        <v>37.505825742172703</v>
      </c>
      <c r="AJ105" s="183" t="s">
        <v>53</v>
      </c>
      <c r="AK105" s="175">
        <v>0.59533056733607503</v>
      </c>
      <c r="AL105" s="176">
        <v>-109.964239812736</v>
      </c>
      <c r="AM105" s="170"/>
      <c r="AN105" s="170"/>
      <c r="AO105" s="178">
        <v>84</v>
      </c>
      <c r="AP105" s="178">
        <v>125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-46.340124396885301</v>
      </c>
      <c r="AW105" s="170"/>
      <c r="AX105" s="170"/>
      <c r="AY105" s="178">
        <v>40</v>
      </c>
      <c r="AZ105" s="178">
        <v>51</v>
      </c>
      <c r="BA105" s="169"/>
      <c r="BB105" s="186">
        <v>112</v>
      </c>
      <c r="BC105" s="182">
        <v>34.179434362273</v>
      </c>
      <c r="BD105" s="183" t="s">
        <v>55</v>
      </c>
      <c r="BE105" s="184">
        <v>1.0681073238210299</v>
      </c>
      <c r="BF105" s="185">
        <v>-6.28024879377051</v>
      </c>
      <c r="BG105" s="170">
        <v>1.4E-2</v>
      </c>
      <c r="BH105" s="170">
        <v>7.0000000000000001E-3</v>
      </c>
      <c r="BI105" s="178">
        <v>0</v>
      </c>
      <c r="BJ105" s="178">
        <v>14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737.25931000000003</v>
      </c>
      <c r="M106" s="173">
        <v>401.06256999999999</v>
      </c>
      <c r="N106" s="173">
        <v>1138.32188</v>
      </c>
      <c r="O106" s="168">
        <v>451.26971226766699</v>
      </c>
      <c r="P106" s="174">
        <v>260.82400000000001</v>
      </c>
      <c r="Q106" s="180">
        <v>1.7301694332870701</v>
      </c>
      <c r="R106" s="181">
        <v>396.18237855213698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1271.2191</v>
      </c>
      <c r="Y106" s="168">
        <v>503.95471400950498</v>
      </c>
      <c r="Z106" s="179">
        <v>573</v>
      </c>
      <c r="AA106" s="190">
        <v>0.87950211869023598</v>
      </c>
      <c r="AB106" s="173">
        <v>-359.175090448829</v>
      </c>
      <c r="AC106" s="170"/>
      <c r="AD106" s="170"/>
      <c r="AE106" s="178">
        <v>175</v>
      </c>
      <c r="AF106" s="178">
        <v>464</v>
      </c>
      <c r="AG106" s="169"/>
      <c r="AH106" s="182">
        <v>110.2</v>
      </c>
      <c r="AI106" s="168">
        <v>43.687047719663298</v>
      </c>
      <c r="AJ106" s="183" t="s">
        <v>53</v>
      </c>
      <c r="AK106" s="175">
        <v>0.69344520189941805</v>
      </c>
      <c r="AL106" s="176">
        <v>-69.057999996991697</v>
      </c>
      <c r="AM106" s="170"/>
      <c r="AN106" s="170"/>
      <c r="AO106" s="178">
        <v>49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-40.525841269077297</v>
      </c>
      <c r="AW106" s="170"/>
      <c r="AX106" s="170"/>
      <c r="AY106" s="178">
        <v>36</v>
      </c>
      <c r="AZ106" s="178">
        <v>44</v>
      </c>
      <c r="BA106" s="169"/>
      <c r="BB106" s="186">
        <v>37.6</v>
      </c>
      <c r="BC106" s="182">
        <v>14.905925537743601</v>
      </c>
      <c r="BD106" s="183" t="s">
        <v>55</v>
      </c>
      <c r="BE106" s="175">
        <v>0.46581017305448702</v>
      </c>
      <c r="BF106" s="176">
        <v>-53.4516825381545</v>
      </c>
      <c r="BG106" s="170"/>
      <c r="BH106" s="170"/>
      <c r="BI106" s="178">
        <v>44</v>
      </c>
      <c r="BJ106" s="178">
        <v>60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2.5000000000000001E-2</v>
      </c>
      <c r="G107" s="170">
        <v>1.7999999999999999E-2</v>
      </c>
      <c r="H107" s="171"/>
      <c r="I107" s="172">
        <v>3</v>
      </c>
      <c r="J107" s="172">
        <v>3</v>
      </c>
      <c r="K107" s="169"/>
      <c r="L107" s="173">
        <v>4912.6676299999999</v>
      </c>
      <c r="M107" s="173">
        <v>-1890.25668</v>
      </c>
      <c r="N107" s="173">
        <v>3022.41095</v>
      </c>
      <c r="O107" s="168">
        <v>545.705498100466</v>
      </c>
      <c r="P107" s="174">
        <v>236.32499999999999</v>
      </c>
      <c r="Q107" s="180">
        <v>2.3091314846100301</v>
      </c>
      <c r="R107" s="181">
        <v>1545.9772456733899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2141.8910900000001</v>
      </c>
      <c r="Y107" s="168">
        <v>386.72495682474897</v>
      </c>
      <c r="Z107" s="179">
        <v>573</v>
      </c>
      <c r="AA107" s="175">
        <v>0.67491266461561805</v>
      </c>
      <c r="AB107" s="176">
        <v>-1437.9100845653199</v>
      </c>
      <c r="AC107" s="170"/>
      <c r="AD107" s="170"/>
      <c r="AE107" s="178">
        <v>1032</v>
      </c>
      <c r="AF107" s="178">
        <v>1667</v>
      </c>
      <c r="AG107" s="169"/>
      <c r="AH107" s="182">
        <v>197.1</v>
      </c>
      <c r="AI107" s="168">
        <v>35.587005028420002</v>
      </c>
      <c r="AJ107" s="183" t="s">
        <v>53</v>
      </c>
      <c r="AK107" s="175">
        <v>0.56487309568920696</v>
      </c>
      <c r="AL107" s="176">
        <v>-196.49070505692001</v>
      </c>
      <c r="AM107" s="170"/>
      <c r="AN107" s="170"/>
      <c r="AO107" s="178">
        <v>152</v>
      </c>
      <c r="AP107" s="178">
        <v>222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-62.359544141440097</v>
      </c>
      <c r="AW107" s="170"/>
      <c r="AX107" s="170"/>
      <c r="AY107" s="178">
        <v>52</v>
      </c>
      <c r="AZ107" s="178">
        <v>69</v>
      </c>
      <c r="BA107" s="169"/>
      <c r="BB107" s="186">
        <v>191.6</v>
      </c>
      <c r="BC107" s="182">
        <v>34.593963284856798</v>
      </c>
      <c r="BD107" s="183" t="s">
        <v>55</v>
      </c>
      <c r="BE107" s="184">
        <v>1.08106135265178</v>
      </c>
      <c r="BF107" s="185">
        <v>-8.3190882828801307</v>
      </c>
      <c r="BG107" s="170">
        <v>1.4999999999999999E-2</v>
      </c>
      <c r="BH107" s="170">
        <v>8.0000000000000002E-3</v>
      </c>
      <c r="BI107" s="178">
        <v>0</v>
      </c>
      <c r="BJ107" s="178">
        <v>22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2.9000000000000001E-2</v>
      </c>
      <c r="G108" s="170">
        <v>2.5499999999999998E-2</v>
      </c>
      <c r="H108" s="171"/>
      <c r="I108" s="172">
        <v>3</v>
      </c>
      <c r="J108" s="172">
        <v>3</v>
      </c>
      <c r="K108" s="169"/>
      <c r="L108" s="173">
        <v>4121.0306300000002</v>
      </c>
      <c r="M108" s="173">
        <v>-2600.8228399999998</v>
      </c>
      <c r="N108" s="173">
        <v>1520.2077899999999</v>
      </c>
      <c r="O108" s="168">
        <v>320.24497214652303</v>
      </c>
      <c r="P108" s="174">
        <v>287.5</v>
      </c>
      <c r="Q108" s="184">
        <v>1.11389555529225</v>
      </c>
      <c r="R108" s="185">
        <v>-19.249279356999299</v>
      </c>
      <c r="S108" s="170">
        <v>8.9999999999999993E-3</v>
      </c>
      <c r="T108" s="170">
        <v>5.4999999999999997E-3</v>
      </c>
      <c r="U108" s="177">
        <v>0</v>
      </c>
      <c r="V108" s="178">
        <v>118</v>
      </c>
      <c r="W108" s="169"/>
      <c r="X108" s="177">
        <v>2010.5760299999999</v>
      </c>
      <c r="Y108" s="168">
        <v>423.545300163089</v>
      </c>
      <c r="Z108" s="179">
        <v>573</v>
      </c>
      <c r="AA108" s="175">
        <v>0.73917155351324404</v>
      </c>
      <c r="AB108" s="176">
        <v>-1057.6288421445599</v>
      </c>
      <c r="AC108" s="170"/>
      <c r="AD108" s="170"/>
      <c r="AE108" s="178">
        <v>710</v>
      </c>
      <c r="AF108" s="178">
        <v>1254</v>
      </c>
      <c r="AG108" s="169"/>
      <c r="AH108" s="182">
        <v>208.8</v>
      </c>
      <c r="AI108" s="168">
        <v>43.985533177799297</v>
      </c>
      <c r="AJ108" s="183" t="s">
        <v>53</v>
      </c>
      <c r="AK108" s="175">
        <v>0.69818306631427396</v>
      </c>
      <c r="AL108" s="176">
        <v>-128.54189693736001</v>
      </c>
      <c r="AM108" s="170"/>
      <c r="AN108" s="170"/>
      <c r="AO108" s="178">
        <v>91</v>
      </c>
      <c r="AP108" s="178">
        <v>151</v>
      </c>
      <c r="AQ108" s="169"/>
      <c r="AR108" s="182">
        <v>39.700000000000003</v>
      </c>
      <c r="AS108" s="168">
        <v>8.3631497469283094</v>
      </c>
      <c r="AT108" s="183" t="s">
        <v>54</v>
      </c>
      <c r="AU108" s="175">
        <v>0.522696859183019</v>
      </c>
      <c r="AV108" s="176">
        <v>-45.974132555519901</v>
      </c>
      <c r="AW108" s="170"/>
      <c r="AX108" s="170"/>
      <c r="AY108" s="178">
        <v>37</v>
      </c>
      <c r="AZ108" s="178">
        <v>52</v>
      </c>
      <c r="BA108" s="169"/>
      <c r="BB108" s="186">
        <v>184.8</v>
      </c>
      <c r="BC108" s="182">
        <v>38.929724766558003</v>
      </c>
      <c r="BD108" s="183" t="s">
        <v>55</v>
      </c>
      <c r="BE108" s="180">
        <v>1.21655389895494</v>
      </c>
      <c r="BF108" s="181">
        <v>13.4517348889601</v>
      </c>
      <c r="BG108" s="170">
        <v>0.02</v>
      </c>
      <c r="BH108" s="170">
        <v>0.02</v>
      </c>
      <c r="BI108" s="178">
        <v>0</v>
      </c>
      <c r="BJ108" s="178">
        <v>0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2E-3</v>
      </c>
      <c r="G109" s="170"/>
      <c r="H109" s="171"/>
      <c r="I109" s="172">
        <v>2</v>
      </c>
      <c r="J109" s="172">
        <v>1</v>
      </c>
      <c r="K109" s="169"/>
      <c r="L109" s="173">
        <v>1730.2373</v>
      </c>
      <c r="M109" s="173">
        <v>-746.14621999999997</v>
      </c>
      <c r="N109" s="173">
        <v>984.09108000000003</v>
      </c>
      <c r="O109" s="168">
        <v>168.92897249711601</v>
      </c>
      <c r="P109" s="174">
        <v>236.41900000000001</v>
      </c>
      <c r="Q109" s="175">
        <v>0.71453213361496404</v>
      </c>
      <c r="R109" s="176">
        <v>-569.44960210201498</v>
      </c>
      <c r="S109" s="170"/>
      <c r="T109" s="170"/>
      <c r="U109" s="177">
        <v>394</v>
      </c>
      <c r="V109" s="178">
        <v>669</v>
      </c>
      <c r="W109" s="169"/>
      <c r="X109" s="177">
        <v>2786.35826</v>
      </c>
      <c r="Y109" s="168">
        <v>478.30596927131302</v>
      </c>
      <c r="Z109" s="179">
        <v>573</v>
      </c>
      <c r="AA109" s="190">
        <v>0.83473991146825899</v>
      </c>
      <c r="AB109" s="173">
        <v>-978.90092324861598</v>
      </c>
      <c r="AC109" s="170"/>
      <c r="AD109" s="170"/>
      <c r="AE109" s="178">
        <v>552</v>
      </c>
      <c r="AF109" s="178">
        <v>1220</v>
      </c>
      <c r="AG109" s="169"/>
      <c r="AH109" s="182">
        <v>271.10000000000002</v>
      </c>
      <c r="AI109" s="168">
        <v>46.5369978193159</v>
      </c>
      <c r="AJ109" s="183" t="s">
        <v>53</v>
      </c>
      <c r="AK109" s="175">
        <v>0.73868250506850597</v>
      </c>
      <c r="AL109" s="176">
        <v>-142.88137616869599</v>
      </c>
      <c r="AM109" s="170"/>
      <c r="AN109" s="170"/>
      <c r="AO109" s="178">
        <v>96</v>
      </c>
      <c r="AP109" s="178">
        <v>170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-85.738127280938699</v>
      </c>
      <c r="AW109" s="170"/>
      <c r="AX109" s="170"/>
      <c r="AY109" s="178">
        <v>74</v>
      </c>
      <c r="AZ109" s="178">
        <v>93</v>
      </c>
      <c r="BA109" s="169"/>
      <c r="BB109" s="186">
        <v>179.4</v>
      </c>
      <c r="BC109" s="182">
        <v>30.7957853514765</v>
      </c>
      <c r="BD109" s="183" t="s">
        <v>55</v>
      </c>
      <c r="BE109" s="184">
        <v>0.96236829223363995</v>
      </c>
      <c r="BF109" s="185">
        <v>-30.8762545618773</v>
      </c>
      <c r="BG109" s="170">
        <v>2E-3</v>
      </c>
      <c r="BH109" s="170"/>
      <c r="BI109" s="178">
        <v>8</v>
      </c>
      <c r="BJ109" s="178">
        <v>45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0.04</v>
      </c>
      <c r="G110" s="170">
        <v>2.7E-2</v>
      </c>
      <c r="H110" s="171"/>
      <c r="I110" s="172">
        <v>4</v>
      </c>
      <c r="J110" s="172">
        <v>4</v>
      </c>
      <c r="K110" s="169"/>
      <c r="L110" s="173">
        <v>2295.0004300000001</v>
      </c>
      <c r="M110" s="173">
        <v>-480.44076999999999</v>
      </c>
      <c r="N110" s="173">
        <v>1814.5596599999999</v>
      </c>
      <c r="O110" s="168">
        <v>605.27897237729599</v>
      </c>
      <c r="P110" s="174">
        <v>244.03100000000001</v>
      </c>
      <c r="Q110" s="180">
        <v>2.48033640142972</v>
      </c>
      <c r="R110" s="181">
        <v>989.33962319363604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1871.5566100000001</v>
      </c>
      <c r="Y110" s="168">
        <v>624.29132897550301</v>
      </c>
      <c r="Z110" s="179">
        <v>573</v>
      </c>
      <c r="AA110" s="184">
        <v>1.0895136631335101</v>
      </c>
      <c r="AB110" s="185">
        <v>-66.111477620206401</v>
      </c>
      <c r="AC110" s="170">
        <v>1.6E-2</v>
      </c>
      <c r="AD110" s="170">
        <v>8.9999999999999993E-3</v>
      </c>
      <c r="AE110" s="178">
        <v>0</v>
      </c>
      <c r="AF110" s="178">
        <v>190</v>
      </c>
      <c r="AG110" s="169"/>
      <c r="AH110" s="182">
        <v>127.85</v>
      </c>
      <c r="AI110" s="168">
        <v>42.646664270293101</v>
      </c>
      <c r="AJ110" s="183" t="s">
        <v>53</v>
      </c>
      <c r="AK110" s="175">
        <v>0.67693117889354204</v>
      </c>
      <c r="AL110" s="176">
        <v>-85.192041047247798</v>
      </c>
      <c r="AM110" s="170"/>
      <c r="AN110" s="170"/>
      <c r="AO110" s="178">
        <v>62</v>
      </c>
      <c r="AP110" s="178">
        <v>99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-47.305915186602597</v>
      </c>
      <c r="AW110" s="170"/>
      <c r="AX110" s="170"/>
      <c r="AY110" s="178">
        <v>42</v>
      </c>
      <c r="AZ110" s="178">
        <v>51</v>
      </c>
      <c r="BA110" s="169"/>
      <c r="BB110" s="186">
        <v>103.2</v>
      </c>
      <c r="BC110" s="182">
        <v>34.424213943639103</v>
      </c>
      <c r="BD110" s="183" t="s">
        <v>55</v>
      </c>
      <c r="BE110" s="184">
        <v>1.07575668573872</v>
      </c>
      <c r="BF110" s="185">
        <v>-5.0118303732052603</v>
      </c>
      <c r="BG110" s="170">
        <v>1.4E-2</v>
      </c>
      <c r="BH110" s="170">
        <v>8.0000000000000002E-3</v>
      </c>
      <c r="BI110" s="178">
        <v>0</v>
      </c>
      <c r="BJ110" s="178">
        <v>12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2.4E-2</v>
      </c>
      <c r="G111" s="170">
        <v>1.7000000000000001E-2</v>
      </c>
      <c r="H111" s="171"/>
      <c r="I111" s="172">
        <v>3</v>
      </c>
      <c r="J111" s="172">
        <v>3</v>
      </c>
      <c r="K111" s="169"/>
      <c r="L111" s="173">
        <v>3643.7562200000002</v>
      </c>
      <c r="M111" s="173">
        <v>674.94015000000002</v>
      </c>
      <c r="N111" s="173">
        <v>4318.6963699999997</v>
      </c>
      <c r="O111" s="168">
        <v>1227.5776008165999</v>
      </c>
      <c r="P111" s="174">
        <v>287.5</v>
      </c>
      <c r="Q111" s="180">
        <v>4.2698351332751301</v>
      </c>
      <c r="R111" s="181">
        <v>3177.7882662195698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1639.4466299999999</v>
      </c>
      <c r="Y111" s="168">
        <v>466.00820902865598</v>
      </c>
      <c r="Z111" s="179">
        <v>573</v>
      </c>
      <c r="AA111" s="190">
        <v>0.81327785170795097</v>
      </c>
      <c r="AB111" s="173">
        <v>-634.43282553456504</v>
      </c>
      <c r="AC111" s="170"/>
      <c r="AD111" s="170"/>
      <c r="AE111" s="178">
        <v>377</v>
      </c>
      <c r="AF111" s="178">
        <v>780</v>
      </c>
      <c r="AG111" s="169"/>
      <c r="AH111" s="182">
        <v>163</v>
      </c>
      <c r="AI111" s="168">
        <v>46.332303035488799</v>
      </c>
      <c r="AJ111" s="183" t="s">
        <v>53</v>
      </c>
      <c r="AK111" s="175">
        <v>0.73543338151569604</v>
      </c>
      <c r="AL111" s="176">
        <v>-87.007688828407694</v>
      </c>
      <c r="AM111" s="170"/>
      <c r="AN111" s="170"/>
      <c r="AO111" s="178">
        <v>59</v>
      </c>
      <c r="AP111" s="178">
        <v>103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-23.794016210389302</v>
      </c>
      <c r="AW111" s="170"/>
      <c r="AX111" s="170"/>
      <c r="AY111" s="178">
        <v>17</v>
      </c>
      <c r="AZ111" s="178">
        <v>28</v>
      </c>
      <c r="BA111" s="169"/>
      <c r="BB111" s="186">
        <v>121</v>
      </c>
      <c r="BC111" s="182">
        <v>34.393918204258597</v>
      </c>
      <c r="BD111" s="183" t="s">
        <v>55</v>
      </c>
      <c r="BE111" s="184">
        <v>1.07480994388308</v>
      </c>
      <c r="BF111" s="185">
        <v>-5.9880324207785103</v>
      </c>
      <c r="BG111" s="170">
        <v>1.4E-2</v>
      </c>
      <c r="BH111" s="170">
        <v>7.0000000000000001E-3</v>
      </c>
      <c r="BI111" s="178">
        <v>0</v>
      </c>
      <c r="BJ111" s="178">
        <v>15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1.0999999999999999E-2</v>
      </c>
      <c r="G112" s="170">
        <v>0.01</v>
      </c>
      <c r="H112" s="171"/>
      <c r="I112" s="172">
        <v>3</v>
      </c>
      <c r="J112" s="172">
        <v>2</v>
      </c>
      <c r="K112" s="169"/>
      <c r="L112" s="173">
        <v>1752.0404799999999</v>
      </c>
      <c r="M112" s="173">
        <v>1327.3822</v>
      </c>
      <c r="N112" s="173">
        <v>3079.4226800000001</v>
      </c>
      <c r="O112" s="168">
        <v>924.59150096154497</v>
      </c>
      <c r="P112" s="174">
        <v>287.5</v>
      </c>
      <c r="Q112" s="180">
        <v>3.2159704381271101</v>
      </c>
      <c r="R112" s="181">
        <v>1999.3167369046701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1683.719625</v>
      </c>
      <c r="Y112" s="168">
        <v>505.53399680655701</v>
      </c>
      <c r="Z112" s="179">
        <v>573</v>
      </c>
      <c r="AA112" s="190">
        <v>0.88225828413011798</v>
      </c>
      <c r="AB112" s="173">
        <v>-468.97848071695898</v>
      </c>
      <c r="AC112" s="170"/>
      <c r="AD112" s="170"/>
      <c r="AE112" s="178">
        <v>225</v>
      </c>
      <c r="AF112" s="178">
        <v>607</v>
      </c>
      <c r="AG112" s="169"/>
      <c r="AH112" s="182">
        <v>86</v>
      </c>
      <c r="AI112" s="168">
        <v>25.8213559311361</v>
      </c>
      <c r="AJ112" s="183" t="s">
        <v>53</v>
      </c>
      <c r="AK112" s="175">
        <v>0.40986279255771502</v>
      </c>
      <c r="AL112" s="176">
        <v>-150.68408492175999</v>
      </c>
      <c r="AM112" s="170"/>
      <c r="AN112" s="170"/>
      <c r="AO112" s="178">
        <v>124</v>
      </c>
      <c r="AP112" s="178">
        <v>166</v>
      </c>
      <c r="AQ112" s="169"/>
      <c r="AR112" s="182">
        <v>14.6</v>
      </c>
      <c r="AS112" s="168">
        <v>4.3836255417975201</v>
      </c>
      <c r="AT112" s="183" t="s">
        <v>54</v>
      </c>
      <c r="AU112" s="175">
        <v>0.273976596362345</v>
      </c>
      <c r="AV112" s="176">
        <v>-45.510243789653302</v>
      </c>
      <c r="AW112" s="170"/>
      <c r="AX112" s="170"/>
      <c r="AY112" s="178">
        <v>39</v>
      </c>
      <c r="AZ112" s="178">
        <v>50</v>
      </c>
      <c r="BA112" s="169"/>
      <c r="BB112" s="186">
        <v>100.8</v>
      </c>
      <c r="BC112" s="182">
        <v>30.2650311378897</v>
      </c>
      <c r="BD112" s="183" t="s">
        <v>55</v>
      </c>
      <c r="BE112" s="184">
        <v>0.94578222305905302</v>
      </c>
      <c r="BF112" s="185">
        <v>-19.420487579306599</v>
      </c>
      <c r="BG112" s="170">
        <v>1E-3</v>
      </c>
      <c r="BH112" s="170"/>
      <c r="BI112" s="178">
        <v>6</v>
      </c>
      <c r="BJ112" s="178">
        <v>28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5850.23675</v>
      </c>
      <c r="M113" s="173">
        <v>343.77976000000001</v>
      </c>
      <c r="N113" s="173">
        <v>6194.0165100000004</v>
      </c>
      <c r="O113" s="168">
        <v>810.26606585913999</v>
      </c>
      <c r="P113" s="174">
        <v>287.5</v>
      </c>
      <c r="Q113" s="180">
        <v>2.8183167508143998</v>
      </c>
      <c r="R113" s="181">
        <v>3714.9301470987998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4061.49098</v>
      </c>
      <c r="Y113" s="168">
        <v>531.30118600329399</v>
      </c>
      <c r="Z113" s="179">
        <v>573</v>
      </c>
      <c r="AA113" s="190">
        <v>0.92722720070382902</v>
      </c>
      <c r="AB113" s="173">
        <v>-879.43592762569801</v>
      </c>
      <c r="AC113" s="170"/>
      <c r="AD113" s="170"/>
      <c r="AE113" s="178">
        <v>319</v>
      </c>
      <c r="AF113" s="178">
        <v>1195</v>
      </c>
      <c r="AG113" s="169"/>
      <c r="AH113" s="182">
        <v>346.05</v>
      </c>
      <c r="AI113" s="168">
        <v>45.268295884887003</v>
      </c>
      <c r="AJ113" s="183" t="s">
        <v>53</v>
      </c>
      <c r="AK113" s="175">
        <v>0.71854437912519098</v>
      </c>
      <c r="AL113" s="176">
        <v>-197.19327256617601</v>
      </c>
      <c r="AM113" s="170"/>
      <c r="AN113" s="170"/>
      <c r="AO113" s="178">
        <v>136</v>
      </c>
      <c r="AP113" s="178">
        <v>232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-107.16654541363199</v>
      </c>
      <c r="AW113" s="170"/>
      <c r="AX113" s="170"/>
      <c r="AY113" s="178">
        <v>92</v>
      </c>
      <c r="AZ113" s="178">
        <v>116</v>
      </c>
      <c r="BA113" s="169"/>
      <c r="BB113" s="186">
        <v>208.4</v>
      </c>
      <c r="BC113" s="182">
        <v>27.261704558331001</v>
      </c>
      <c r="BD113" s="183" t="s">
        <v>55</v>
      </c>
      <c r="BE113" s="190">
        <v>0.851928267447845</v>
      </c>
      <c r="BF113" s="173">
        <v>-67.533090827264104</v>
      </c>
      <c r="BG113" s="170"/>
      <c r="BH113" s="170"/>
      <c r="BI113" s="178">
        <v>37</v>
      </c>
      <c r="BJ113" s="178">
        <v>86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4.2000000000000003E-2</v>
      </c>
      <c r="G114" s="170">
        <v>0.03</v>
      </c>
      <c r="H114" s="171"/>
      <c r="I114" s="172">
        <v>4</v>
      </c>
      <c r="J114" s="172">
        <v>4</v>
      </c>
      <c r="K114" s="169"/>
      <c r="L114" s="173">
        <v>3686.4754699999999</v>
      </c>
      <c r="M114" s="173">
        <v>-287.55923000000001</v>
      </c>
      <c r="N114" s="173">
        <v>3398.91624</v>
      </c>
      <c r="O114" s="168">
        <v>562.28842275586203</v>
      </c>
      <c r="P114" s="174">
        <v>260.82400000000001</v>
      </c>
      <c r="Q114" s="180">
        <v>2.1558155030053299</v>
      </c>
      <c r="R114" s="181">
        <v>1620.4813445392299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3999.6817150000002</v>
      </c>
      <c r="Y114" s="168">
        <v>661.67406439318802</v>
      </c>
      <c r="Z114" s="179">
        <v>573</v>
      </c>
      <c r="AA114" s="180">
        <v>1.1547540390806099</v>
      </c>
      <c r="AB114" s="181">
        <v>92.667041890837496</v>
      </c>
      <c r="AC114" s="170">
        <v>0.02</v>
      </c>
      <c r="AD114" s="170">
        <v>1.4999999999999999E-2</v>
      </c>
      <c r="AE114" s="178">
        <v>0</v>
      </c>
      <c r="AF114" s="178">
        <v>157</v>
      </c>
      <c r="AG114" s="169"/>
      <c r="AH114" s="182">
        <v>236.1</v>
      </c>
      <c r="AI114" s="168">
        <v>39.058419578076801</v>
      </c>
      <c r="AJ114" s="183" t="s">
        <v>53</v>
      </c>
      <c r="AK114" s="175">
        <v>0.61997491393772597</v>
      </c>
      <c r="AL114" s="176">
        <v>-193.46705829996</v>
      </c>
      <c r="AM114" s="170"/>
      <c r="AN114" s="170"/>
      <c r="AO114" s="178">
        <v>145</v>
      </c>
      <c r="AP114" s="178">
        <v>221</v>
      </c>
      <c r="AQ114" s="169"/>
      <c r="AR114" s="182">
        <v>35.799999999999997</v>
      </c>
      <c r="AS114" s="168">
        <v>5.9224541333974896</v>
      </c>
      <c r="AT114" s="183" t="s">
        <v>54</v>
      </c>
      <c r="AU114" s="175">
        <v>0.37015338333734299</v>
      </c>
      <c r="AV114" s="176">
        <v>-73.296395758720095</v>
      </c>
      <c r="AW114" s="170"/>
      <c r="AX114" s="170"/>
      <c r="AY114" s="178">
        <v>61</v>
      </c>
      <c r="AZ114" s="178">
        <v>81</v>
      </c>
      <c r="BA114" s="169"/>
      <c r="BB114" s="186">
        <v>203.2</v>
      </c>
      <c r="BC114" s="182">
        <v>33.615717315820397</v>
      </c>
      <c r="BD114" s="183" t="s">
        <v>55</v>
      </c>
      <c r="BE114" s="184">
        <v>1.0504911661193901</v>
      </c>
      <c r="BF114" s="185">
        <v>-14.9927915174401</v>
      </c>
      <c r="BG114" s="170">
        <v>1.2E-2</v>
      </c>
      <c r="BH114" s="170">
        <v>5.0000000000000001E-3</v>
      </c>
      <c r="BI114" s="178">
        <v>0</v>
      </c>
      <c r="BJ114" s="178">
        <v>29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4.4999999999999998E-2</v>
      </c>
      <c r="G115" s="170">
        <v>3.3000000000000002E-2</v>
      </c>
      <c r="H115" s="171"/>
      <c r="I115" s="172">
        <v>5</v>
      </c>
      <c r="J115" s="172">
        <v>5</v>
      </c>
      <c r="K115" s="169"/>
      <c r="L115" s="173">
        <v>2702.5806200000002</v>
      </c>
      <c r="M115" s="173">
        <v>365.26472999999999</v>
      </c>
      <c r="N115" s="173">
        <v>3067.8453500000001</v>
      </c>
      <c r="O115" s="168">
        <v>764.98304947249198</v>
      </c>
      <c r="P115" s="174">
        <v>234.23500000000001</v>
      </c>
      <c r="Q115" s="180">
        <v>3.2658784958374798</v>
      </c>
      <c r="R115" s="181">
        <v>2008.2439106903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3396.7458550000001</v>
      </c>
      <c r="Y115" s="168">
        <v>846.99608552332904</v>
      </c>
      <c r="Z115" s="179">
        <v>573</v>
      </c>
      <c r="AA115" s="180">
        <v>1.47817815972658</v>
      </c>
      <c r="AB115" s="181">
        <v>804.68393118647896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258.55</v>
      </c>
      <c r="AI115" s="168">
        <v>64.470775047742407</v>
      </c>
      <c r="AJ115" s="183" t="s">
        <v>53</v>
      </c>
      <c r="AK115" s="184">
        <v>1.02334563567845</v>
      </c>
      <c r="AL115" s="185">
        <v>-26.4411015711201</v>
      </c>
      <c r="AM115" s="170">
        <v>8.9999999999999993E-3</v>
      </c>
      <c r="AN115" s="170">
        <v>2E-3</v>
      </c>
      <c r="AO115" s="178">
        <v>0</v>
      </c>
      <c r="AP115" s="178">
        <v>45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-43.578692462506702</v>
      </c>
      <c r="AW115" s="170"/>
      <c r="AX115" s="170"/>
      <c r="AY115" s="178">
        <v>36</v>
      </c>
      <c r="AZ115" s="178">
        <v>49</v>
      </c>
      <c r="BA115" s="169"/>
      <c r="BB115" s="186">
        <v>128.4</v>
      </c>
      <c r="BC115" s="182">
        <v>32.017201764185401</v>
      </c>
      <c r="BD115" s="183" t="s">
        <v>55</v>
      </c>
      <c r="BE115" s="184">
        <v>1.00053755513079</v>
      </c>
      <c r="BF115" s="185">
        <v>-16.357384925013399</v>
      </c>
      <c r="BG115" s="170">
        <v>6.0000000000000001E-3</v>
      </c>
      <c r="BH115" s="170">
        <v>1E-3</v>
      </c>
      <c r="BI115" s="178">
        <v>0</v>
      </c>
      <c r="BJ115" s="178">
        <v>26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2.1000000000000001E-2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2098.7437799999998</v>
      </c>
      <c r="M116" s="173">
        <v>992.23446999999999</v>
      </c>
      <c r="N116" s="173">
        <v>3090.9782500000001</v>
      </c>
      <c r="O116" s="168">
        <v>1311.8751909934499</v>
      </c>
      <c r="P116" s="174">
        <v>258.77999999999997</v>
      </c>
      <c r="Q116" s="180">
        <v>5.0694612836905897</v>
      </c>
      <c r="R116" s="181">
        <v>2403.2082344330302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1414.441525</v>
      </c>
      <c r="Y116" s="168">
        <v>600.31827974151497</v>
      </c>
      <c r="Z116" s="179">
        <v>573</v>
      </c>
      <c r="AA116" s="184">
        <v>1.04767588087524</v>
      </c>
      <c r="AB116" s="185">
        <v>-108.443624238239</v>
      </c>
      <c r="AC116" s="170">
        <v>1.0999999999999999E-2</v>
      </c>
      <c r="AD116" s="170">
        <v>5.0000000000000001E-3</v>
      </c>
      <c r="AE116" s="178">
        <v>0</v>
      </c>
      <c r="AF116" s="178">
        <v>206</v>
      </c>
      <c r="AG116" s="169"/>
      <c r="AH116" s="182">
        <v>132.5</v>
      </c>
      <c r="AI116" s="168">
        <v>56.235744397952899</v>
      </c>
      <c r="AJ116" s="183" t="s">
        <v>53</v>
      </c>
      <c r="AK116" s="190">
        <v>0.89263086345956999</v>
      </c>
      <c r="AL116" s="173">
        <v>-34.9376342094398</v>
      </c>
      <c r="AM116" s="170"/>
      <c r="AN116" s="170"/>
      <c r="AO116" s="178">
        <v>16</v>
      </c>
      <c r="AP116" s="178">
        <v>46</v>
      </c>
      <c r="AQ116" s="169"/>
      <c r="AR116" s="182">
        <v>8</v>
      </c>
      <c r="AS116" s="168">
        <v>3.39536569949904</v>
      </c>
      <c r="AT116" s="183" t="s">
        <v>54</v>
      </c>
      <c r="AU116" s="175">
        <v>0.21221035621869</v>
      </c>
      <c r="AV116" s="176">
        <v>-34.523843608746603</v>
      </c>
      <c r="AW116" s="170"/>
      <c r="AX116" s="170"/>
      <c r="AY116" s="178">
        <v>30</v>
      </c>
      <c r="AZ116" s="178">
        <v>38</v>
      </c>
      <c r="BA116" s="169"/>
      <c r="BB116" s="186">
        <v>63.2</v>
      </c>
      <c r="BC116" s="182">
        <v>26.823389026042399</v>
      </c>
      <c r="BD116" s="183" t="s">
        <v>55</v>
      </c>
      <c r="BE116" s="190">
        <v>0.83823090706382597</v>
      </c>
      <c r="BF116" s="173">
        <v>-21.847687217493299</v>
      </c>
      <c r="BG116" s="170"/>
      <c r="BH116" s="170"/>
      <c r="BI116" s="178">
        <v>13</v>
      </c>
      <c r="BJ116" s="178">
        <v>28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3.5000000000000003E-2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3651.5404899999999</v>
      </c>
      <c r="M117" s="173">
        <v>3039.63085</v>
      </c>
      <c r="N117" s="173">
        <v>6691.1713399999999</v>
      </c>
      <c r="O117" s="168">
        <v>1248.08522323323</v>
      </c>
      <c r="P117" s="174">
        <v>227.6</v>
      </c>
      <c r="Q117" s="180">
        <v>5.48367848520751</v>
      </c>
      <c r="R117" s="181">
        <v>5314.7884444892397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2780.1226099999999</v>
      </c>
      <c r="Y117" s="168">
        <v>518.56838989832397</v>
      </c>
      <c r="Z117" s="179">
        <v>573</v>
      </c>
      <c r="AA117" s="190">
        <v>0.90500591605292202</v>
      </c>
      <c r="AB117" s="173">
        <v>-685.02413484914098</v>
      </c>
      <c r="AC117" s="170"/>
      <c r="AD117" s="170"/>
      <c r="AE117" s="178">
        <v>292</v>
      </c>
      <c r="AF117" s="178">
        <v>907</v>
      </c>
      <c r="AG117" s="169"/>
      <c r="AH117" s="182">
        <v>333.35</v>
      </c>
      <c r="AI117" s="168">
        <v>62.178830584959798</v>
      </c>
      <c r="AJ117" s="183" t="s">
        <v>53</v>
      </c>
      <c r="AK117" s="184">
        <v>0.98696556484063203</v>
      </c>
      <c r="AL117" s="185">
        <v>-47.634720637863701</v>
      </c>
      <c r="AM117" s="170">
        <v>5.0000000000000001E-3</v>
      </c>
      <c r="AN117" s="170"/>
      <c r="AO117" s="178">
        <v>5</v>
      </c>
      <c r="AP117" s="178">
        <v>72</v>
      </c>
      <c r="AQ117" s="169"/>
      <c r="AR117" s="182">
        <v>48.6</v>
      </c>
      <c r="AS117" s="168">
        <v>9.0652202382752307</v>
      </c>
      <c r="AT117" s="183" t="s">
        <v>54</v>
      </c>
      <c r="AU117" s="175">
        <v>0.56657626489220203</v>
      </c>
      <c r="AV117" s="176">
        <v>-48.158024288981302</v>
      </c>
      <c r="AW117" s="170"/>
      <c r="AX117" s="170"/>
      <c r="AY117" s="178">
        <v>38</v>
      </c>
      <c r="AZ117" s="178">
        <v>55</v>
      </c>
      <c r="BA117" s="169"/>
      <c r="BB117" s="186">
        <v>213.4</v>
      </c>
      <c r="BC117" s="182">
        <v>39.804897095636498</v>
      </c>
      <c r="BD117" s="183" t="s">
        <v>55</v>
      </c>
      <c r="BE117" s="180">
        <v>1.2439030342386399</v>
      </c>
      <c r="BF117" s="181">
        <v>19.883951422037502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7.6999999999999999E-2</v>
      </c>
      <c r="G118" s="170">
        <v>7.3999999999999996E-2</v>
      </c>
      <c r="H118" s="171"/>
      <c r="I118" s="172">
        <v>6</v>
      </c>
      <c r="J118" s="172">
        <v>6</v>
      </c>
      <c r="K118" s="169"/>
      <c r="L118" s="173">
        <v>5710.6198299999996</v>
      </c>
      <c r="M118" s="173">
        <v>2623.6504399999999</v>
      </c>
      <c r="N118" s="173">
        <v>8334.2702700000009</v>
      </c>
      <c r="O118" s="168">
        <v>857.915279817091</v>
      </c>
      <c r="P118" s="174">
        <v>242.374</v>
      </c>
      <c r="Q118" s="180">
        <v>3.5396341184165401</v>
      </c>
      <c r="R118" s="181">
        <v>5678.3299806783498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6763.4544550000001</v>
      </c>
      <c r="Y118" s="168">
        <v>696.21823306810904</v>
      </c>
      <c r="Z118" s="179">
        <v>573</v>
      </c>
      <c r="AA118" s="180">
        <v>1.21504054636668</v>
      </c>
      <c r="AB118" s="181">
        <v>484.50627664216199</v>
      </c>
      <c r="AC118" s="170">
        <v>0.02</v>
      </c>
      <c r="AD118" s="170">
        <v>0.02</v>
      </c>
      <c r="AE118" s="178">
        <v>0</v>
      </c>
      <c r="AF118" s="178">
        <v>0</v>
      </c>
      <c r="AG118" s="169"/>
      <c r="AH118" s="182">
        <v>761.7</v>
      </c>
      <c r="AI118" s="168">
        <v>78.408072628616395</v>
      </c>
      <c r="AJ118" s="183" t="s">
        <v>53</v>
      </c>
      <c r="AK118" s="180">
        <v>1.24457258140661</v>
      </c>
      <c r="AL118" s="181">
        <v>71.344441122960404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167.1</v>
      </c>
      <c r="AS118" s="168">
        <v>17.200983243063899</v>
      </c>
      <c r="AT118" s="183" t="s">
        <v>54</v>
      </c>
      <c r="AU118" s="184">
        <v>1.0750614526915001</v>
      </c>
      <c r="AV118" s="185">
        <v>-8.2283959052799407</v>
      </c>
      <c r="AW118" s="170">
        <v>7.0000000000000001E-3</v>
      </c>
      <c r="AX118" s="170">
        <v>4.0000000000000001E-3</v>
      </c>
      <c r="AY118" s="178">
        <v>0</v>
      </c>
      <c r="AZ118" s="178">
        <v>20</v>
      </c>
      <c r="BA118" s="169"/>
      <c r="BB118" s="186">
        <v>485.2</v>
      </c>
      <c r="BC118" s="182">
        <v>49.945643743474697</v>
      </c>
      <c r="BD118" s="183" t="s">
        <v>55</v>
      </c>
      <c r="BE118" s="180">
        <v>1.5608013669835801</v>
      </c>
      <c r="BF118" s="181">
        <v>134.54320818944001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597.04618000000005</v>
      </c>
      <c r="M119" s="173">
        <v>3098.60185</v>
      </c>
      <c r="N119" s="173">
        <v>3695.6480299999998</v>
      </c>
      <c r="O119" s="168">
        <v>1353.5192908029201</v>
      </c>
      <c r="P119" s="174">
        <v>212.5</v>
      </c>
      <c r="Q119" s="180">
        <v>6.3695025449549201</v>
      </c>
      <c r="R119" s="181">
        <v>3041.17133446247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1937.42713</v>
      </c>
      <c r="Y119" s="168">
        <v>709.57650016793798</v>
      </c>
      <c r="Z119" s="179">
        <v>573</v>
      </c>
      <c r="AA119" s="180">
        <v>1.2383534034344501</v>
      </c>
      <c r="AB119" s="181">
        <v>172.64996979761901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223.05</v>
      </c>
      <c r="AI119" s="168">
        <v>81.691350302531703</v>
      </c>
      <c r="AJ119" s="183" t="s">
        <v>53</v>
      </c>
      <c r="AK119" s="180">
        <v>1.29668810004019</v>
      </c>
      <c r="AL119" s="181">
        <v>29.016909087696298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59.6</v>
      </c>
      <c r="AS119" s="168">
        <v>21.828309697515699</v>
      </c>
      <c r="AT119" s="183" t="s">
        <v>54</v>
      </c>
      <c r="AU119" s="180">
        <v>1.3642693560947301</v>
      </c>
      <c r="AV119" s="181">
        <v>10.3217546889387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157</v>
      </c>
      <c r="BC119" s="182">
        <v>57.500748699831703</v>
      </c>
      <c r="BD119" s="183" t="s">
        <v>55</v>
      </c>
      <c r="BE119" s="180">
        <v>1.7968983968697401</v>
      </c>
      <c r="BF119" s="181">
        <v>58.443509377877497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2.75E-2</v>
      </c>
      <c r="G120" s="170">
        <v>1.7999999999999999E-2</v>
      </c>
      <c r="H120" s="171"/>
      <c r="I120" s="172">
        <v>5</v>
      </c>
      <c r="J120" s="172">
        <v>5</v>
      </c>
      <c r="K120" s="169"/>
      <c r="L120" s="173">
        <v>1366.1096500000001</v>
      </c>
      <c r="M120" s="173">
        <v>1408.4351200000001</v>
      </c>
      <c r="N120" s="173">
        <v>2774.54477</v>
      </c>
      <c r="O120" s="168">
        <v>884.16870544549295</v>
      </c>
      <c r="P120" s="174">
        <v>212.5</v>
      </c>
      <c r="Q120" s="180">
        <v>4.1607939079787899</v>
      </c>
      <c r="R120" s="181">
        <v>2022.3598337169301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1617.2624249999999</v>
      </c>
      <c r="Y120" s="168">
        <v>515.37565374297003</v>
      </c>
      <c r="Z120" s="179">
        <v>573</v>
      </c>
      <c r="AA120" s="190">
        <v>0.899433950685812</v>
      </c>
      <c r="AB120" s="173">
        <v>-410.982132600927</v>
      </c>
      <c r="AC120" s="170"/>
      <c r="AD120" s="170"/>
      <c r="AE120" s="178">
        <v>181</v>
      </c>
      <c r="AF120" s="178">
        <v>541</v>
      </c>
      <c r="AG120" s="169"/>
      <c r="AH120" s="182">
        <v>177.2</v>
      </c>
      <c r="AI120" s="168">
        <v>56.468612905078999</v>
      </c>
      <c r="AJ120" s="183" t="s">
        <v>53</v>
      </c>
      <c r="AK120" s="190">
        <v>0.89632718896950803</v>
      </c>
      <c r="AL120" s="173">
        <v>-45.8007105215679</v>
      </c>
      <c r="AM120" s="170"/>
      <c r="AN120" s="170"/>
      <c r="AO120" s="178">
        <v>21</v>
      </c>
      <c r="AP120" s="178">
        <v>61</v>
      </c>
      <c r="AQ120" s="169"/>
      <c r="AR120" s="182">
        <v>53.1</v>
      </c>
      <c r="AS120" s="168">
        <v>16.921463573700301</v>
      </c>
      <c r="AT120" s="183" t="s">
        <v>54</v>
      </c>
      <c r="AU120" s="184">
        <v>1.0575914733562699</v>
      </c>
      <c r="AV120" s="185">
        <v>-3.5351010848426299</v>
      </c>
      <c r="AW120" s="170">
        <v>6.4999999999999997E-3</v>
      </c>
      <c r="AX120" s="170">
        <v>3.0000000000000001E-3</v>
      </c>
      <c r="AY120" s="178">
        <v>0</v>
      </c>
      <c r="AZ120" s="178">
        <v>8</v>
      </c>
      <c r="BA120" s="169"/>
      <c r="BB120" s="186">
        <v>105.2</v>
      </c>
      <c r="BC120" s="182">
        <v>33.524255517010801</v>
      </c>
      <c r="BD120" s="183" t="s">
        <v>55</v>
      </c>
      <c r="BE120" s="184">
        <v>1.04763298490659</v>
      </c>
      <c r="BF120" s="185">
        <v>-8.0702021696852597</v>
      </c>
      <c r="BG120" s="170">
        <v>1.0999999999999999E-2</v>
      </c>
      <c r="BH120" s="170">
        <v>5.0000000000000001E-3</v>
      </c>
      <c r="BI120" s="178">
        <v>0</v>
      </c>
      <c r="BJ120" s="178">
        <v>16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1068.9679799999999</v>
      </c>
      <c r="M121" s="173">
        <v>-3.9243000000000001</v>
      </c>
      <c r="N121" s="173">
        <v>1065.04368</v>
      </c>
      <c r="O121" s="168">
        <v>359.25752502768199</v>
      </c>
      <c r="P121" s="174">
        <v>221.85</v>
      </c>
      <c r="Q121" s="180">
        <v>1.6193713095680999</v>
      </c>
      <c r="R121" s="181">
        <v>323.169803427234</v>
      </c>
      <c r="S121" s="170">
        <v>0.01</v>
      </c>
      <c r="T121" s="170">
        <v>0.01</v>
      </c>
      <c r="U121" s="177">
        <v>0</v>
      </c>
      <c r="V121" s="178">
        <v>0</v>
      </c>
      <c r="W121" s="169"/>
      <c r="X121" s="177">
        <v>2293.2113100000001</v>
      </c>
      <c r="Y121" s="168">
        <v>773.53955998883396</v>
      </c>
      <c r="Z121" s="179">
        <v>573</v>
      </c>
      <c r="AA121" s="180">
        <v>1.3499817800852301</v>
      </c>
      <c r="AB121" s="181">
        <v>377.07999931171901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266.39999999999998</v>
      </c>
      <c r="AI121" s="168">
        <v>89.8612953295723</v>
      </c>
      <c r="AJ121" s="183" t="s">
        <v>53</v>
      </c>
      <c r="AK121" s="180">
        <v>1.42636976713607</v>
      </c>
      <c r="AL121" s="181">
        <v>55.725876835319902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69.5</v>
      </c>
      <c r="AS121" s="168">
        <v>23.4435436389087</v>
      </c>
      <c r="AT121" s="183" t="s">
        <v>54</v>
      </c>
      <c r="AU121" s="180">
        <v>1.46522147743179</v>
      </c>
      <c r="AV121" s="181">
        <v>15.9954607835733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195</v>
      </c>
      <c r="BC121" s="182">
        <v>65.776849058808594</v>
      </c>
      <c r="BD121" s="183" t="s">
        <v>55</v>
      </c>
      <c r="BE121" s="180">
        <v>2.0555265330877699</v>
      </c>
      <c r="BF121" s="181">
        <v>87.9909215671466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2.9000000000000001E-2</v>
      </c>
      <c r="H122" s="171"/>
      <c r="I122" s="172">
        <v>3</v>
      </c>
      <c r="J122" s="172">
        <v>3</v>
      </c>
      <c r="K122" s="169"/>
      <c r="L122" s="173">
        <v>1166.70171</v>
      </c>
      <c r="M122" s="173">
        <v>515.49360999999999</v>
      </c>
      <c r="N122" s="173">
        <v>1682.19532</v>
      </c>
      <c r="O122" s="168">
        <v>516.10624231164297</v>
      </c>
      <c r="P122" s="174">
        <v>225.95400000000001</v>
      </c>
      <c r="Q122" s="180">
        <v>2.2841208489853799</v>
      </c>
      <c r="R122" s="181">
        <v>851.45279523258796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1706.63851</v>
      </c>
      <c r="Y122" s="168">
        <v>523.60553968277702</v>
      </c>
      <c r="Z122" s="179">
        <v>573</v>
      </c>
      <c r="AA122" s="190">
        <v>0.91379675337308297</v>
      </c>
      <c r="AB122" s="173">
        <v>-400.05341265561702</v>
      </c>
      <c r="AC122" s="170"/>
      <c r="AD122" s="170"/>
      <c r="AE122" s="178">
        <v>161</v>
      </c>
      <c r="AF122" s="178">
        <v>535</v>
      </c>
      <c r="AG122" s="169"/>
      <c r="AH122" s="182">
        <v>171.75</v>
      </c>
      <c r="AI122" s="168">
        <v>52.693790110547098</v>
      </c>
      <c r="AJ122" s="183" t="s">
        <v>53</v>
      </c>
      <c r="AK122" s="190">
        <v>0.83640936683408096</v>
      </c>
      <c r="AL122" s="173">
        <v>-59.875813485696099</v>
      </c>
      <c r="AM122" s="170"/>
      <c r="AN122" s="170"/>
      <c r="AO122" s="178">
        <v>34</v>
      </c>
      <c r="AP122" s="178">
        <v>75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-29.725603424938701</v>
      </c>
      <c r="AW122" s="170"/>
      <c r="AX122" s="170"/>
      <c r="AY122" s="178">
        <v>24</v>
      </c>
      <c r="AZ122" s="178">
        <v>34</v>
      </c>
      <c r="BA122" s="169"/>
      <c r="BB122" s="186">
        <v>124</v>
      </c>
      <c r="BC122" s="182">
        <v>38.043842641675901</v>
      </c>
      <c r="BD122" s="183" t="s">
        <v>55</v>
      </c>
      <c r="BE122" s="180">
        <v>1.1888700825523699</v>
      </c>
      <c r="BF122" s="181">
        <v>6.3487931501226198</v>
      </c>
      <c r="BG122" s="170">
        <v>0.02</v>
      </c>
      <c r="BH122" s="170">
        <v>1.9E-2</v>
      </c>
      <c r="BI122" s="178">
        <v>0</v>
      </c>
      <c r="BJ122" s="178">
        <v>2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2.1999999999999999E-2</v>
      </c>
      <c r="G123" s="170">
        <v>1.4999999999999999E-2</v>
      </c>
      <c r="H123" s="171"/>
      <c r="I123" s="172">
        <v>4</v>
      </c>
      <c r="J123" s="172">
        <v>4</v>
      </c>
      <c r="K123" s="169"/>
      <c r="L123" s="173">
        <v>292.65922999999998</v>
      </c>
      <c r="M123" s="173">
        <v>1846.68723</v>
      </c>
      <c r="N123" s="173">
        <v>2139.3464600000002</v>
      </c>
      <c r="O123" s="168">
        <v>863.93490802737904</v>
      </c>
      <c r="P123" s="174">
        <v>224.404</v>
      </c>
      <c r="Q123" s="180">
        <v>3.84990868267669</v>
      </c>
      <c r="R123" s="181">
        <v>1512.5308636357199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1045.0889299999999</v>
      </c>
      <c r="Y123" s="168">
        <v>422.03954595553603</v>
      </c>
      <c r="Z123" s="179">
        <v>573</v>
      </c>
      <c r="AA123" s="175">
        <v>0.73654371021908505</v>
      </c>
      <c r="AB123" s="176">
        <v>-555.44108157168102</v>
      </c>
      <c r="AC123" s="170"/>
      <c r="AD123" s="170"/>
      <c r="AE123" s="178">
        <v>374</v>
      </c>
      <c r="AF123" s="178">
        <v>658</v>
      </c>
      <c r="AG123" s="169"/>
      <c r="AH123" s="182">
        <v>145</v>
      </c>
      <c r="AI123" s="168">
        <v>58.555528057839702</v>
      </c>
      <c r="AJ123" s="183" t="s">
        <v>53</v>
      </c>
      <c r="AK123" s="190">
        <v>0.92945282631491599</v>
      </c>
      <c r="AL123" s="173">
        <v>-30.9745038900802</v>
      </c>
      <c r="AM123" s="170"/>
      <c r="AN123" s="170"/>
      <c r="AO123" s="178">
        <v>12</v>
      </c>
      <c r="AP123" s="178">
        <v>43</v>
      </c>
      <c r="AQ123" s="169"/>
      <c r="AR123" s="182">
        <v>27.9</v>
      </c>
      <c r="AS123" s="168">
        <v>11.2668912607843</v>
      </c>
      <c r="AT123" s="183" t="s">
        <v>54</v>
      </c>
      <c r="AU123" s="175">
        <v>0.70418070379901998</v>
      </c>
      <c r="AV123" s="176">
        <v>-16.7919374958934</v>
      </c>
      <c r="AW123" s="170"/>
      <c r="AX123" s="170"/>
      <c r="AY123" s="178">
        <v>12</v>
      </c>
      <c r="AZ123" s="178">
        <v>20</v>
      </c>
      <c r="BA123" s="169"/>
      <c r="BB123" s="186">
        <v>83.2</v>
      </c>
      <c r="BC123" s="182">
        <v>33.598758168360398</v>
      </c>
      <c r="BD123" s="183" t="s">
        <v>55</v>
      </c>
      <c r="BE123" s="184">
        <v>1.04996119276126</v>
      </c>
      <c r="BF123" s="185">
        <v>-6.1838749917867499</v>
      </c>
      <c r="BG123" s="170">
        <v>1.2E-2</v>
      </c>
      <c r="BH123" s="170">
        <v>5.0000000000000001E-3</v>
      </c>
      <c r="BI123" s="178">
        <v>0</v>
      </c>
      <c r="BJ123" s="178">
        <v>12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1.2999999999999999E-2</v>
      </c>
      <c r="G124" s="170">
        <v>1E-3</v>
      </c>
      <c r="H124" s="171"/>
      <c r="I124" s="172">
        <v>3</v>
      </c>
      <c r="J124" s="172">
        <v>2</v>
      </c>
      <c r="K124" s="169"/>
      <c r="L124" s="173">
        <v>2527.58772</v>
      </c>
      <c r="M124" s="173">
        <v>-1108.96109</v>
      </c>
      <c r="N124" s="173">
        <v>1418.62663</v>
      </c>
      <c r="O124" s="168">
        <v>218.523248767236</v>
      </c>
      <c r="P124" s="174">
        <v>272.23099999999999</v>
      </c>
      <c r="Q124" s="190">
        <v>0.80271258147395297</v>
      </c>
      <c r="R124" s="173">
        <v>-574.87749036854802</v>
      </c>
      <c r="S124" s="170"/>
      <c r="T124" s="170"/>
      <c r="U124" s="177">
        <v>349</v>
      </c>
      <c r="V124" s="178">
        <v>703</v>
      </c>
      <c r="W124" s="169"/>
      <c r="X124" s="177">
        <v>3713.3519449999999</v>
      </c>
      <c r="Y124" s="168">
        <v>571.99950549182495</v>
      </c>
      <c r="Z124" s="179">
        <v>573</v>
      </c>
      <c r="AA124" s="184">
        <v>0.99825393628590697</v>
      </c>
      <c r="AB124" s="185">
        <v>-482.63551040066397</v>
      </c>
      <c r="AC124" s="170">
        <v>6.0000000000000001E-3</v>
      </c>
      <c r="AD124" s="170">
        <v>0</v>
      </c>
      <c r="AE124" s="178">
        <v>7</v>
      </c>
      <c r="AF124" s="178">
        <v>751</v>
      </c>
      <c r="AG124" s="169"/>
      <c r="AH124" s="182">
        <v>225.4</v>
      </c>
      <c r="AI124" s="168">
        <v>34.720298654012197</v>
      </c>
      <c r="AJ124" s="183" t="s">
        <v>53</v>
      </c>
      <c r="AK124" s="175">
        <v>0.55111585165098798</v>
      </c>
      <c r="AL124" s="176">
        <v>-235.93893488698399</v>
      </c>
      <c r="AM124" s="170"/>
      <c r="AN124" s="170"/>
      <c r="AO124" s="178">
        <v>184</v>
      </c>
      <c r="AP124" s="178">
        <v>266</v>
      </c>
      <c r="AQ124" s="169"/>
      <c r="AR124" s="182">
        <v>51.8</v>
      </c>
      <c r="AS124" s="168">
        <v>7.9791990695556096</v>
      </c>
      <c r="AT124" s="183" t="s">
        <v>54</v>
      </c>
      <c r="AU124" s="175">
        <v>0.49869994184722599</v>
      </c>
      <c r="AV124" s="176">
        <v>-65.365443780821295</v>
      </c>
      <c r="AW124" s="170"/>
      <c r="AX124" s="170"/>
      <c r="AY124" s="178">
        <v>53</v>
      </c>
      <c r="AZ124" s="178">
        <v>73</v>
      </c>
      <c r="BA124" s="169"/>
      <c r="BB124" s="186">
        <v>209.6</v>
      </c>
      <c r="BC124" s="182">
        <v>32.2864888992057</v>
      </c>
      <c r="BD124" s="183" t="s">
        <v>55</v>
      </c>
      <c r="BE124" s="184">
        <v>1.0089527781001799</v>
      </c>
      <c r="BF124" s="185">
        <v>-24.7308875616426</v>
      </c>
      <c r="BG124" s="170">
        <v>7.0000000000000001E-3</v>
      </c>
      <c r="BH124" s="170">
        <v>1E-3</v>
      </c>
      <c r="BI124" s="178">
        <v>0</v>
      </c>
      <c r="BJ124" s="178">
        <v>40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2.5999999999999999E-2</v>
      </c>
      <c r="H125" s="171"/>
      <c r="I125" s="172">
        <v>4</v>
      </c>
      <c r="J125" s="172">
        <v>4</v>
      </c>
      <c r="K125" s="169"/>
      <c r="L125" s="173">
        <v>387.42970000000003</v>
      </c>
      <c r="M125" s="173">
        <v>880.97780999999998</v>
      </c>
      <c r="N125" s="173">
        <v>1268.40751</v>
      </c>
      <c r="O125" s="168">
        <v>455.88241270419297</v>
      </c>
      <c r="P125" s="174">
        <v>278.23599999999999</v>
      </c>
      <c r="Q125" s="180">
        <v>1.6384738592568699</v>
      </c>
      <c r="R125" s="181">
        <v>395.17803294936999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1308.5062250000001</v>
      </c>
      <c r="Y125" s="168">
        <v>470.29442051431602</v>
      </c>
      <c r="Z125" s="179">
        <v>573</v>
      </c>
      <c r="AA125" s="190">
        <v>0.82075815098484395</v>
      </c>
      <c r="AB125" s="173">
        <v>-489.82501304975199</v>
      </c>
      <c r="AC125" s="170"/>
      <c r="AD125" s="170"/>
      <c r="AE125" s="178">
        <v>286</v>
      </c>
      <c r="AF125" s="178">
        <v>605</v>
      </c>
      <c r="AG125" s="169"/>
      <c r="AH125" s="182">
        <v>135.35</v>
      </c>
      <c r="AI125" s="168">
        <v>48.646577754425699</v>
      </c>
      <c r="AJ125" s="183" t="s">
        <v>53</v>
      </c>
      <c r="AK125" s="190">
        <v>0.77216790086390097</v>
      </c>
      <c r="AL125" s="173">
        <v>-62.3722827175121</v>
      </c>
      <c r="AM125" s="170"/>
      <c r="AN125" s="170"/>
      <c r="AO125" s="178">
        <v>40</v>
      </c>
      <c r="AP125" s="178">
        <v>75</v>
      </c>
      <c r="AQ125" s="169"/>
      <c r="AR125" s="182">
        <v>19.100000000000001</v>
      </c>
      <c r="AS125" s="168">
        <v>6.8647922800851999</v>
      </c>
      <c r="AT125" s="183" t="s">
        <v>54</v>
      </c>
      <c r="AU125" s="175">
        <v>0.429049517505325</v>
      </c>
      <c r="AV125" s="176">
        <v>-31.115182912384</v>
      </c>
      <c r="AW125" s="170"/>
      <c r="AX125" s="170"/>
      <c r="AY125" s="178">
        <v>26</v>
      </c>
      <c r="AZ125" s="178">
        <v>35</v>
      </c>
      <c r="BA125" s="169"/>
      <c r="BB125" s="186">
        <v>103</v>
      </c>
      <c r="BC125" s="182">
        <v>37.019560463286702</v>
      </c>
      <c r="BD125" s="183" t="s">
        <v>55</v>
      </c>
      <c r="BE125" s="180">
        <v>1.1568612644777101</v>
      </c>
      <c r="BF125" s="181">
        <v>2.5696341752319798</v>
      </c>
      <c r="BG125" s="170">
        <v>0.02</v>
      </c>
      <c r="BH125" s="170">
        <v>1.6E-2</v>
      </c>
      <c r="BI125" s="178">
        <v>0</v>
      </c>
      <c r="BJ125" s="178">
        <v>4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2.4E-2</v>
      </c>
      <c r="G126" s="170">
        <v>1.7000000000000001E-2</v>
      </c>
      <c r="H126" s="171"/>
      <c r="I126" s="172">
        <v>3</v>
      </c>
      <c r="J126" s="172">
        <v>3</v>
      </c>
      <c r="K126" s="169"/>
      <c r="L126" s="173">
        <v>2434.8150999999998</v>
      </c>
      <c r="M126" s="173">
        <v>1173.2611300000001</v>
      </c>
      <c r="N126" s="173">
        <v>3608.0762300000001</v>
      </c>
      <c r="O126" s="168">
        <v>570.05113604719804</v>
      </c>
      <c r="P126" s="174">
        <v>213.245</v>
      </c>
      <c r="Q126" s="180">
        <v>2.67322158103214</v>
      </c>
      <c r="R126" s="181">
        <v>2085.6023668836501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3054.2521449999999</v>
      </c>
      <c r="Y126" s="168">
        <v>482.55075393233699</v>
      </c>
      <c r="Z126" s="179">
        <v>573</v>
      </c>
      <c r="AA126" s="190">
        <v>0.84214791262187905</v>
      </c>
      <c r="AB126" s="173">
        <v>-1036.7114113116099</v>
      </c>
      <c r="AC126" s="170"/>
      <c r="AD126" s="170"/>
      <c r="AE126" s="178">
        <v>573</v>
      </c>
      <c r="AF126" s="178">
        <v>1298</v>
      </c>
      <c r="AG126" s="169"/>
      <c r="AH126" s="182">
        <v>256.5</v>
      </c>
      <c r="AI126" s="168">
        <v>40.525229256618701</v>
      </c>
      <c r="AJ126" s="183" t="s">
        <v>53</v>
      </c>
      <c r="AK126" s="175">
        <v>0.64325760724791603</v>
      </c>
      <c r="AL126" s="176">
        <v>-193.29180462064801</v>
      </c>
      <c r="AM126" s="170"/>
      <c r="AN126" s="170"/>
      <c r="AO126" s="178">
        <v>143</v>
      </c>
      <c r="AP126" s="178">
        <v>223</v>
      </c>
      <c r="AQ126" s="169"/>
      <c r="AR126" s="182">
        <v>83.9</v>
      </c>
      <c r="AS126" s="168">
        <v>13.255620797779001</v>
      </c>
      <c r="AT126" s="183" t="s">
        <v>54</v>
      </c>
      <c r="AU126" s="190">
        <v>0.82847629986118598</v>
      </c>
      <c r="AV126" s="173">
        <v>-30.332839268736102</v>
      </c>
      <c r="AW126" s="170"/>
      <c r="AX126" s="170"/>
      <c r="AY126" s="178">
        <v>18</v>
      </c>
      <c r="AZ126" s="178">
        <v>38</v>
      </c>
      <c r="BA126" s="169"/>
      <c r="BB126" s="186">
        <v>217.6</v>
      </c>
      <c r="BC126" s="182">
        <v>34.379297802106102</v>
      </c>
      <c r="BD126" s="183" t="s">
        <v>55</v>
      </c>
      <c r="BE126" s="184">
        <v>1.0743530563158199</v>
      </c>
      <c r="BF126" s="185">
        <v>-10.8656785374721</v>
      </c>
      <c r="BG126" s="170">
        <v>1.4E-2</v>
      </c>
      <c r="BH126" s="170">
        <v>7.0000000000000001E-3</v>
      </c>
      <c r="BI126" s="178">
        <v>0</v>
      </c>
      <c r="BJ126" s="178">
        <v>26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5.8000000000000003E-2</v>
      </c>
      <c r="G127" s="170">
        <v>0.05</v>
      </c>
      <c r="H127" s="171"/>
      <c r="I127" s="172">
        <v>6</v>
      </c>
      <c r="J127" s="172">
        <v>6</v>
      </c>
      <c r="K127" s="169"/>
      <c r="L127" s="173">
        <v>1450.0682099999999</v>
      </c>
      <c r="M127" s="173">
        <v>1122.07206</v>
      </c>
      <c r="N127" s="173">
        <v>2572.1402699999999</v>
      </c>
      <c r="O127" s="168">
        <v>880.46095684074498</v>
      </c>
      <c r="P127" s="174">
        <v>212.5</v>
      </c>
      <c r="Q127" s="180">
        <v>4.1433456792505599</v>
      </c>
      <c r="R127" s="181">
        <v>1871.8911358063999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1973.76368</v>
      </c>
      <c r="Y127" s="168">
        <v>675.63261558449506</v>
      </c>
      <c r="Z127" s="179">
        <v>573</v>
      </c>
      <c r="AA127" s="180">
        <v>1.17911451236387</v>
      </c>
      <c r="AB127" s="181">
        <v>85.562485209730099</v>
      </c>
      <c r="AC127" s="170">
        <v>0.02</v>
      </c>
      <c r="AD127" s="170">
        <v>1.7999999999999999E-2</v>
      </c>
      <c r="AE127" s="178">
        <v>0</v>
      </c>
      <c r="AF127" s="178">
        <v>35</v>
      </c>
      <c r="AG127" s="169"/>
      <c r="AH127" s="182">
        <v>187</v>
      </c>
      <c r="AI127" s="168">
        <v>64.011360830340394</v>
      </c>
      <c r="AJ127" s="183" t="s">
        <v>53</v>
      </c>
      <c r="AK127" s="184">
        <v>1.0160533465133399</v>
      </c>
      <c r="AL127" s="185">
        <v>-20.6032727256318</v>
      </c>
      <c r="AM127" s="170">
        <v>8.0000000000000002E-3</v>
      </c>
      <c r="AN127" s="170">
        <v>2E-3</v>
      </c>
      <c r="AO127" s="178">
        <v>0</v>
      </c>
      <c r="AP127" s="178">
        <v>34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-35.324640692223902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19.950718615552098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9000.1027400000003</v>
      </c>
      <c r="M128" s="173">
        <v>2918.71695</v>
      </c>
      <c r="N128" s="173">
        <v>11918.81969</v>
      </c>
      <c r="O128" s="168">
        <v>1397.5819613926001</v>
      </c>
      <c r="P128" s="174">
        <v>246.12100000000001</v>
      </c>
      <c r="Q128" s="180">
        <v>5.6784344342522601</v>
      </c>
      <c r="R128" s="181">
        <v>9551.1902375538502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4264.502125</v>
      </c>
      <c r="Y128" s="168">
        <v>500.04877993253803</v>
      </c>
      <c r="Z128" s="179">
        <v>573</v>
      </c>
      <c r="AA128" s="190">
        <v>0.87268547981245703</v>
      </c>
      <c r="AB128" s="173">
        <v>-1247.6308350141501</v>
      </c>
      <c r="AC128" s="170"/>
      <c r="AD128" s="170"/>
      <c r="AE128" s="178">
        <v>623</v>
      </c>
      <c r="AF128" s="178">
        <v>1600</v>
      </c>
      <c r="AG128" s="169"/>
      <c r="AH128" s="182">
        <v>388.05</v>
      </c>
      <c r="AI128" s="168">
        <v>45.502129759830098</v>
      </c>
      <c r="AJ128" s="183" t="s">
        <v>53</v>
      </c>
      <c r="AK128" s="175">
        <v>0.72225602793381105</v>
      </c>
      <c r="AL128" s="176">
        <v>-217.99603225286401</v>
      </c>
      <c r="AM128" s="170"/>
      <c r="AN128" s="170"/>
      <c r="AO128" s="178">
        <v>150</v>
      </c>
      <c r="AP128" s="178">
        <v>257</v>
      </c>
      <c r="AQ128" s="169"/>
      <c r="AR128" s="182">
        <v>188.6</v>
      </c>
      <c r="AS128" s="168">
        <v>22.114937953108999</v>
      </c>
      <c r="AT128" s="183" t="s">
        <v>54</v>
      </c>
      <c r="AU128" s="180">
        <v>1.38218362206931</v>
      </c>
      <c r="AV128" s="181">
        <v>34.683547364351902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416.2</v>
      </c>
      <c r="BC128" s="182">
        <v>48.802954274040196</v>
      </c>
      <c r="BD128" s="183" t="s">
        <v>55</v>
      </c>
      <c r="BE128" s="180">
        <v>1.5250923210637599</v>
      </c>
      <c r="BF128" s="181">
        <v>108.367094728704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7.1999999999999995E-2</v>
      </c>
      <c r="H129" s="171"/>
      <c r="I129" s="172">
        <v>7</v>
      </c>
      <c r="J129" s="172">
        <v>7</v>
      </c>
      <c r="K129" s="169"/>
      <c r="L129" s="173">
        <v>2166.03784</v>
      </c>
      <c r="M129" s="173">
        <v>2718.1622900000002</v>
      </c>
      <c r="N129" s="173">
        <v>4884.2001300000002</v>
      </c>
      <c r="O129" s="168">
        <v>1175.7334517770601</v>
      </c>
      <c r="P129" s="174">
        <v>212.5</v>
      </c>
      <c r="Q129" s="180">
        <v>5.5328633024802798</v>
      </c>
      <c r="R129" s="181">
        <v>3888.4448681322001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2794.2887700000001</v>
      </c>
      <c r="Y129" s="168">
        <v>672.64622525080199</v>
      </c>
      <c r="Z129" s="179">
        <v>573</v>
      </c>
      <c r="AA129" s="180">
        <v>1.17390266186876</v>
      </c>
      <c r="AB129" s="181">
        <v>109.263993292943</v>
      </c>
      <c r="AC129" s="170">
        <v>0.02</v>
      </c>
      <c r="AD129" s="170">
        <v>1.7000000000000001E-2</v>
      </c>
      <c r="AE129" s="178">
        <v>0</v>
      </c>
      <c r="AF129" s="178">
        <v>63</v>
      </c>
      <c r="AG129" s="169"/>
      <c r="AH129" s="182">
        <v>301</v>
      </c>
      <c r="AI129" s="168">
        <v>72.4572621034051</v>
      </c>
      <c r="AJ129" s="183" t="s">
        <v>53</v>
      </c>
      <c r="AK129" s="180">
        <v>1.1501152714826199</v>
      </c>
      <c r="AL129" s="181">
        <v>5.7878517756639098</v>
      </c>
      <c r="AM129" s="170">
        <v>0.02</v>
      </c>
      <c r="AN129" s="170">
        <v>1.4999999999999999E-2</v>
      </c>
      <c r="AO129" s="178">
        <v>0</v>
      </c>
      <c r="AP129" s="178">
        <v>14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26.825486165248002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231.8</v>
      </c>
      <c r="BC129" s="182">
        <v>55.799313473652198</v>
      </c>
      <c r="BD129" s="183" t="s">
        <v>55</v>
      </c>
      <c r="BE129" s="180">
        <v>1.7437285460516301</v>
      </c>
      <c r="BF129" s="181">
        <v>81.850972330496006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2.9000000000000001E-2</v>
      </c>
      <c r="H130" s="171"/>
      <c r="I130" s="172">
        <v>4</v>
      </c>
      <c r="J130" s="172">
        <v>4</v>
      </c>
      <c r="K130" s="169"/>
      <c r="L130" s="173">
        <v>1131.03747</v>
      </c>
      <c r="M130" s="173">
        <v>2527.02945</v>
      </c>
      <c r="N130" s="173">
        <v>3658.0669200000002</v>
      </c>
      <c r="O130" s="168">
        <v>1144.0679389388599</v>
      </c>
      <c r="P130" s="174">
        <v>212.5</v>
      </c>
      <c r="Q130" s="180">
        <v>5.3838491244181697</v>
      </c>
      <c r="R130" s="181">
        <v>2891.6450923441298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1297.516095</v>
      </c>
      <c r="Y130" s="168">
        <v>405.80082240448598</v>
      </c>
      <c r="Z130" s="179">
        <v>573</v>
      </c>
      <c r="AA130" s="175">
        <v>0.70820387854185995</v>
      </c>
      <c r="AB130" s="176">
        <v>-769.11782145558197</v>
      </c>
      <c r="AC130" s="170"/>
      <c r="AD130" s="170"/>
      <c r="AE130" s="178">
        <v>535</v>
      </c>
      <c r="AF130" s="178">
        <v>902</v>
      </c>
      <c r="AG130" s="169"/>
      <c r="AH130" s="182">
        <v>112.9</v>
      </c>
      <c r="AI130" s="168">
        <v>35.309706774363001</v>
      </c>
      <c r="AJ130" s="183" t="s">
        <v>53</v>
      </c>
      <c r="AK130" s="175">
        <v>0.56047153610099898</v>
      </c>
      <c r="AL130" s="176">
        <v>-114.32153008150399</v>
      </c>
      <c r="AM130" s="170"/>
      <c r="AN130" s="170"/>
      <c r="AO130" s="178">
        <v>89</v>
      </c>
      <c r="AP130" s="178">
        <v>129</v>
      </c>
      <c r="AQ130" s="169"/>
      <c r="AR130" s="182">
        <v>26</v>
      </c>
      <c r="AS130" s="168">
        <v>8.1315533758497498</v>
      </c>
      <c r="AT130" s="183" t="s">
        <v>54</v>
      </c>
      <c r="AU130" s="175">
        <v>0.50822208599060903</v>
      </c>
      <c r="AV130" s="176">
        <v>-31.7070552587946</v>
      </c>
      <c r="AW130" s="170"/>
      <c r="AX130" s="170"/>
      <c r="AY130" s="178">
        <v>26</v>
      </c>
      <c r="AZ130" s="178">
        <v>36</v>
      </c>
      <c r="BA130" s="169"/>
      <c r="BB130" s="186">
        <v>122</v>
      </c>
      <c r="BC130" s="182">
        <v>38.1557504559104</v>
      </c>
      <c r="BD130" s="183" t="s">
        <v>55</v>
      </c>
      <c r="BE130" s="180">
        <v>1.1923672017472</v>
      </c>
      <c r="BF130" s="181">
        <v>6.5858894824107503</v>
      </c>
      <c r="BG130" s="170">
        <v>0.02</v>
      </c>
      <c r="BH130" s="170">
        <v>1.9E-2</v>
      </c>
      <c r="BI130" s="178">
        <v>0</v>
      </c>
      <c r="BJ130" s="178">
        <v>1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4.3999999999999997E-2</v>
      </c>
      <c r="G131" s="170">
        <v>3.1E-2</v>
      </c>
      <c r="H131" s="171"/>
      <c r="I131" s="172">
        <v>6</v>
      </c>
      <c r="J131" s="172">
        <v>5</v>
      </c>
      <c r="K131" s="169"/>
      <c r="L131" s="173">
        <v>568.03377</v>
      </c>
      <c r="M131" s="173">
        <v>1324.10826</v>
      </c>
      <c r="N131" s="173">
        <v>1892.14203</v>
      </c>
      <c r="O131" s="168">
        <v>516.326402359962</v>
      </c>
      <c r="P131" s="174">
        <v>212.5</v>
      </c>
      <c r="Q131" s="180">
        <v>2.4297713052233498</v>
      </c>
      <c r="R131" s="181">
        <v>1013.73170173093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1976.73641</v>
      </c>
      <c r="Y131" s="168">
        <v>539.41045799254596</v>
      </c>
      <c r="Z131" s="179">
        <v>573</v>
      </c>
      <c r="AA131" s="184">
        <v>0.94137950784039404</v>
      </c>
      <c r="AB131" s="185">
        <v>-391.87120457964602</v>
      </c>
      <c r="AC131" s="170">
        <v>1E-3</v>
      </c>
      <c r="AD131" s="170"/>
      <c r="AE131" s="178">
        <v>124</v>
      </c>
      <c r="AF131" s="178">
        <v>544</v>
      </c>
      <c r="AG131" s="169"/>
      <c r="AH131" s="182">
        <v>246.1</v>
      </c>
      <c r="AI131" s="168">
        <v>67.155596993311605</v>
      </c>
      <c r="AJ131" s="183" t="s">
        <v>53</v>
      </c>
      <c r="AK131" s="184">
        <v>1.06596185703669</v>
      </c>
      <c r="AL131" s="185">
        <v>-14.322826733887901</v>
      </c>
      <c r="AM131" s="170">
        <v>1.2999999999999999E-2</v>
      </c>
      <c r="AN131" s="170">
        <v>7.0000000000000001E-3</v>
      </c>
      <c r="AO131" s="178">
        <v>0</v>
      </c>
      <c r="AP131" s="178">
        <v>31</v>
      </c>
      <c r="AQ131" s="169"/>
      <c r="AR131" s="182">
        <v>37.9</v>
      </c>
      <c r="AS131" s="168">
        <v>10.3421256645531</v>
      </c>
      <c r="AT131" s="183" t="s">
        <v>54</v>
      </c>
      <c r="AU131" s="175">
        <v>0.64638285403456597</v>
      </c>
      <c r="AV131" s="176">
        <v>-28.2391305990826</v>
      </c>
      <c r="AW131" s="170"/>
      <c r="AX131" s="170"/>
      <c r="AY131" s="178">
        <v>21</v>
      </c>
      <c r="AZ131" s="178">
        <v>33</v>
      </c>
      <c r="BA131" s="169"/>
      <c r="BB131" s="186">
        <v>133.6</v>
      </c>
      <c r="BC131" s="182">
        <v>36.456675165812399</v>
      </c>
      <c r="BD131" s="183" t="s">
        <v>55</v>
      </c>
      <c r="BE131" s="180">
        <v>1.1392710989316399</v>
      </c>
      <c r="BF131" s="181">
        <v>1.32173880183475</v>
      </c>
      <c r="BG131" s="170">
        <v>0.02</v>
      </c>
      <c r="BH131" s="170">
        <v>1.4E-2</v>
      </c>
      <c r="BI131" s="178">
        <v>0</v>
      </c>
      <c r="BJ131" s="178">
        <v>8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5.1999999999999998E-2</v>
      </c>
      <c r="G132" s="170">
        <v>0.05</v>
      </c>
      <c r="H132" s="171"/>
      <c r="I132" s="172">
        <v>5</v>
      </c>
      <c r="J132" s="172">
        <v>4</v>
      </c>
      <c r="K132" s="169"/>
      <c r="L132" s="173">
        <v>1173.58097</v>
      </c>
      <c r="M132" s="173">
        <v>382.89519999999999</v>
      </c>
      <c r="N132" s="173">
        <v>1556.4761699999999</v>
      </c>
      <c r="O132" s="168">
        <v>551.82614198026897</v>
      </c>
      <c r="P132" s="174">
        <v>212.5</v>
      </c>
      <c r="Q132" s="180">
        <v>2.5968289034365601</v>
      </c>
      <c r="R132" s="181">
        <v>880.38036814083205</v>
      </c>
      <c r="S132" s="170">
        <v>0.01</v>
      </c>
      <c r="T132" s="170">
        <v>0.01</v>
      </c>
      <c r="U132" s="177">
        <v>0</v>
      </c>
      <c r="V132" s="178">
        <v>0</v>
      </c>
      <c r="W132" s="169"/>
      <c r="X132" s="177">
        <v>1442.704305</v>
      </c>
      <c r="Y132" s="168">
        <v>511.48997073721603</v>
      </c>
      <c r="Z132" s="179">
        <v>573</v>
      </c>
      <c r="AA132" s="190">
        <v>0.89265265399165195</v>
      </c>
      <c r="AB132" s="173">
        <v>-380.36813954260299</v>
      </c>
      <c r="AC132" s="170"/>
      <c r="AD132" s="170"/>
      <c r="AE132" s="178">
        <v>174</v>
      </c>
      <c r="AF132" s="178">
        <v>497</v>
      </c>
      <c r="AG132" s="169"/>
      <c r="AH132" s="182">
        <v>226.15</v>
      </c>
      <c r="AI132" s="168">
        <v>80.178215647746001</v>
      </c>
      <c r="AJ132" s="183" t="s">
        <v>53</v>
      </c>
      <c r="AK132" s="180">
        <v>1.27267008964676</v>
      </c>
      <c r="AL132" s="181">
        <v>25.707479919399699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-6.7060368458667501</v>
      </c>
      <c r="AW132" s="170">
        <v>2E-3</v>
      </c>
      <c r="AX132" s="170"/>
      <c r="AY132" s="178">
        <v>1</v>
      </c>
      <c r="AZ132" s="178">
        <v>10</v>
      </c>
      <c r="BA132" s="169"/>
      <c r="BB132" s="186">
        <v>138</v>
      </c>
      <c r="BC132" s="182">
        <v>48.925906519517802</v>
      </c>
      <c r="BD132" s="183" t="s">
        <v>55</v>
      </c>
      <c r="BE132" s="180">
        <v>1.52893457873493</v>
      </c>
      <c r="BF132" s="181">
        <v>36.187926308266498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6.7000000000000004E-2</v>
      </c>
      <c r="G133" s="170">
        <v>0.06</v>
      </c>
      <c r="H133" s="171"/>
      <c r="I133" s="172">
        <v>6</v>
      </c>
      <c r="J133" s="172">
        <v>6</v>
      </c>
      <c r="K133" s="169"/>
      <c r="L133" s="173">
        <v>910.93538000000001</v>
      </c>
      <c r="M133" s="173">
        <v>690.09900000000005</v>
      </c>
      <c r="N133" s="173">
        <v>1601.0343800000001</v>
      </c>
      <c r="O133" s="168">
        <v>819.14263343902201</v>
      </c>
      <c r="P133" s="174">
        <v>212.5</v>
      </c>
      <c r="Q133" s="180">
        <v>3.8547888632424598</v>
      </c>
      <c r="R133" s="181">
        <v>1132.5348474157699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1820.7009499999999</v>
      </c>
      <c r="Y133" s="168">
        <v>931.53138340972396</v>
      </c>
      <c r="Z133" s="179">
        <v>573</v>
      </c>
      <c r="AA133" s="180">
        <v>1.6257092206103401</v>
      </c>
      <c r="AB133" s="181">
        <v>557.40573978463499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135.30000000000001</v>
      </c>
      <c r="AI133" s="168">
        <v>69.2239964917554</v>
      </c>
      <c r="AJ133" s="183" t="s">
        <v>53</v>
      </c>
      <c r="AK133" s="184">
        <v>1.0987935951072301</v>
      </c>
      <c r="AL133" s="185">
        <v>-3.5963320132076699</v>
      </c>
      <c r="AM133" s="170">
        <v>1.7000000000000001E-2</v>
      </c>
      <c r="AN133" s="170">
        <v>0.01</v>
      </c>
      <c r="AO133" s="178">
        <v>0</v>
      </c>
      <c r="AP133" s="178">
        <v>13</v>
      </c>
      <c r="AQ133" s="169"/>
      <c r="AR133" s="182">
        <v>23.7</v>
      </c>
      <c r="AS133" s="168">
        <v>12.125711137136699</v>
      </c>
      <c r="AT133" s="183" t="s">
        <v>54</v>
      </c>
      <c r="AU133" s="190">
        <v>0.75785694607104703</v>
      </c>
      <c r="AV133" s="173">
        <v>-11.575258923989299</v>
      </c>
      <c r="AW133" s="170"/>
      <c r="AX133" s="170"/>
      <c r="AY133" s="178">
        <v>8</v>
      </c>
      <c r="AZ133" s="178">
        <v>14</v>
      </c>
      <c r="BA133" s="169"/>
      <c r="BB133" s="186">
        <v>99.6</v>
      </c>
      <c r="BC133" s="182">
        <v>50.958684778853197</v>
      </c>
      <c r="BD133" s="183" t="s">
        <v>55</v>
      </c>
      <c r="BE133" s="180">
        <v>1.59245889933916</v>
      </c>
      <c r="BF133" s="181">
        <v>29.049482152021501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3.6999999999999998E-2</v>
      </c>
      <c r="G134" s="170">
        <v>2.5999999999999999E-2</v>
      </c>
      <c r="H134" s="171"/>
      <c r="I134" s="172">
        <v>5</v>
      </c>
      <c r="J134" s="172">
        <v>5</v>
      </c>
      <c r="K134" s="169"/>
      <c r="L134" s="173">
        <v>3021.2061600000002</v>
      </c>
      <c r="M134" s="173">
        <v>-385.30184000000003</v>
      </c>
      <c r="N134" s="173">
        <v>2635.9043200000001</v>
      </c>
      <c r="O134" s="168">
        <v>440.01870843984102</v>
      </c>
      <c r="P134" s="174">
        <v>212.5</v>
      </c>
      <c r="Q134" s="180">
        <v>2.0706762750110199</v>
      </c>
      <c r="R134" s="181">
        <v>1199.99658838503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2441.2841699999999</v>
      </c>
      <c r="Y134" s="168">
        <v>407.53023517106601</v>
      </c>
      <c r="Z134" s="179">
        <v>573</v>
      </c>
      <c r="AA134" s="175">
        <v>0.71122205090936497</v>
      </c>
      <c r="AB134" s="176">
        <v>-1430.59879571942</v>
      </c>
      <c r="AC134" s="170"/>
      <c r="AD134" s="170"/>
      <c r="AE134" s="178">
        <v>992</v>
      </c>
      <c r="AF134" s="178">
        <v>1678</v>
      </c>
      <c r="AG134" s="169"/>
      <c r="AH134" s="182">
        <v>380.9</v>
      </c>
      <c r="AI134" s="168">
        <v>63.584677475977401</v>
      </c>
      <c r="AJ134" s="183" t="s">
        <v>53</v>
      </c>
      <c r="AK134" s="184">
        <v>1.00928059485678</v>
      </c>
      <c r="AL134" s="185">
        <v>-44.804409843496103</v>
      </c>
      <c r="AM134" s="170">
        <v>7.0000000000000001E-3</v>
      </c>
      <c r="AN134" s="170">
        <v>1E-3</v>
      </c>
      <c r="AO134" s="178">
        <v>0</v>
      </c>
      <c r="AP134" s="178">
        <v>72</v>
      </c>
      <c r="AQ134" s="169"/>
      <c r="AR134" s="182">
        <v>61.9</v>
      </c>
      <c r="AS134" s="168">
        <v>10.333136087589899</v>
      </c>
      <c r="AT134" s="183" t="s">
        <v>54</v>
      </c>
      <c r="AU134" s="175">
        <v>0.64582100547437005</v>
      </c>
      <c r="AV134" s="176">
        <v>-46.215405674538701</v>
      </c>
      <c r="AW134" s="170"/>
      <c r="AX134" s="170"/>
      <c r="AY134" s="178">
        <v>34</v>
      </c>
      <c r="AZ134" s="178">
        <v>54</v>
      </c>
      <c r="BA134" s="169"/>
      <c r="BB134" s="186">
        <v>221.2</v>
      </c>
      <c r="BC134" s="182">
        <v>36.925520235458698</v>
      </c>
      <c r="BD134" s="183" t="s">
        <v>55</v>
      </c>
      <c r="BE134" s="180">
        <v>1.1539225073580801</v>
      </c>
      <c r="BF134" s="181">
        <v>4.9691886509226304</v>
      </c>
      <c r="BG134" s="170">
        <v>0.02</v>
      </c>
      <c r="BH134" s="170">
        <v>1.4999999999999999E-2</v>
      </c>
      <c r="BI134" s="178">
        <v>0</v>
      </c>
      <c r="BJ134" s="178">
        <v>9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6.8000000000000005E-2</v>
      </c>
      <c r="G135" s="170">
        <v>5.8999999999999997E-2</v>
      </c>
      <c r="H135" s="171"/>
      <c r="I135" s="172">
        <v>6</v>
      </c>
      <c r="J135" s="172">
        <v>6</v>
      </c>
      <c r="K135" s="169"/>
      <c r="L135" s="173">
        <v>884.96117000000004</v>
      </c>
      <c r="M135" s="173">
        <v>241.26743999999999</v>
      </c>
      <c r="N135" s="173">
        <v>1126.2286099999999</v>
      </c>
      <c r="O135" s="168">
        <v>290.77714815699102</v>
      </c>
      <c r="P135" s="174">
        <v>212.5</v>
      </c>
      <c r="Q135" s="180">
        <v>1.3683630501505499</v>
      </c>
      <c r="R135" s="181">
        <v>197.83035199366799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2617.5759349999998</v>
      </c>
      <c r="Y135" s="168">
        <v>675.82305999460402</v>
      </c>
      <c r="Z135" s="179">
        <v>573</v>
      </c>
      <c r="AA135" s="180">
        <v>1.1794468760813299</v>
      </c>
      <c r="AB135" s="181">
        <v>114.17733811704301</v>
      </c>
      <c r="AC135" s="170">
        <v>0.02</v>
      </c>
      <c r="AD135" s="170">
        <v>1.7999999999999999E-2</v>
      </c>
      <c r="AE135" s="178">
        <v>0</v>
      </c>
      <c r="AF135" s="178">
        <v>46</v>
      </c>
      <c r="AG135" s="169"/>
      <c r="AH135" s="182">
        <v>270.2</v>
      </c>
      <c r="AI135" s="168">
        <v>69.762022323353094</v>
      </c>
      <c r="AJ135" s="183" t="s">
        <v>53</v>
      </c>
      <c r="AK135" s="184">
        <v>1.1073336876722699</v>
      </c>
      <c r="AL135" s="185">
        <v>-5.0427776677597098</v>
      </c>
      <c r="AM135" s="170">
        <v>1.7999999999999999E-2</v>
      </c>
      <c r="AN135" s="170">
        <v>1.0999999999999999E-2</v>
      </c>
      <c r="AO135" s="178">
        <v>0</v>
      </c>
      <c r="AP135" s="178">
        <v>23</v>
      </c>
      <c r="AQ135" s="169"/>
      <c r="AR135" s="182">
        <v>56.8</v>
      </c>
      <c r="AS135" s="168">
        <v>14.6649995113488</v>
      </c>
      <c r="AT135" s="183" t="s">
        <v>54</v>
      </c>
      <c r="AU135" s="190">
        <v>0.91656246945930298</v>
      </c>
      <c r="AV135" s="173">
        <v>-13.102927661653201</v>
      </c>
      <c r="AW135" s="170"/>
      <c r="AX135" s="170"/>
      <c r="AY135" s="178">
        <v>6</v>
      </c>
      <c r="AZ135" s="178">
        <v>18</v>
      </c>
      <c r="BA135" s="169"/>
      <c r="BB135" s="186">
        <v>213.8</v>
      </c>
      <c r="BC135" s="182">
        <v>55.2002974564504</v>
      </c>
      <c r="BD135" s="183" t="s">
        <v>55</v>
      </c>
      <c r="BE135" s="180">
        <v>1.7250092955140801</v>
      </c>
      <c r="BF135" s="181">
        <v>73.994144676693494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3.2000000000000001E-2</v>
      </c>
      <c r="G136" s="170">
        <v>2.4E-2</v>
      </c>
      <c r="H136" s="171"/>
      <c r="I136" s="172">
        <v>4</v>
      </c>
      <c r="J136" s="172">
        <v>4</v>
      </c>
      <c r="K136" s="169"/>
      <c r="L136" s="173">
        <v>965.81035999999995</v>
      </c>
      <c r="M136" s="173">
        <v>-657.65099999999995</v>
      </c>
      <c r="N136" s="173">
        <v>308.15935999999999</v>
      </c>
      <c r="O136" s="168">
        <v>110.82305527714701</v>
      </c>
      <c r="P136" s="174">
        <v>212.5</v>
      </c>
      <c r="Q136" s="175">
        <v>0.52152026012774899</v>
      </c>
      <c r="R136" s="176">
        <v>-358.36078246743301</v>
      </c>
      <c r="S136" s="170"/>
      <c r="T136" s="170"/>
      <c r="U136" s="177">
        <v>283</v>
      </c>
      <c r="V136" s="178">
        <v>401</v>
      </c>
      <c r="W136" s="169"/>
      <c r="X136" s="177">
        <v>1674.7716399999999</v>
      </c>
      <c r="Y136" s="168">
        <v>602.29651968487201</v>
      </c>
      <c r="Z136" s="179">
        <v>573</v>
      </c>
      <c r="AA136" s="184">
        <v>1.0511283066053601</v>
      </c>
      <c r="AB136" s="185">
        <v>-122.480320629831</v>
      </c>
      <c r="AC136" s="170">
        <v>1.2E-2</v>
      </c>
      <c r="AD136" s="170">
        <v>5.0000000000000001E-3</v>
      </c>
      <c r="AE136" s="178">
        <v>0</v>
      </c>
      <c r="AF136" s="178">
        <v>238</v>
      </c>
      <c r="AG136" s="169"/>
      <c r="AH136" s="182">
        <v>149.85</v>
      </c>
      <c r="AI136" s="168">
        <v>53.890411874169303</v>
      </c>
      <c r="AJ136" s="183" t="s">
        <v>53</v>
      </c>
      <c r="AK136" s="190">
        <v>0.855403363082053</v>
      </c>
      <c r="AL136" s="173">
        <v>-47.753618707991997</v>
      </c>
      <c r="AM136" s="170"/>
      <c r="AN136" s="170"/>
      <c r="AO136" s="178">
        <v>26</v>
      </c>
      <c r="AP136" s="178">
        <v>61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-38.185046021077298</v>
      </c>
      <c r="AW136" s="170"/>
      <c r="AX136" s="170"/>
      <c r="AY136" s="178">
        <v>33</v>
      </c>
      <c r="AZ136" s="178">
        <v>42</v>
      </c>
      <c r="BA136" s="169"/>
      <c r="BB136" s="186">
        <v>105.6</v>
      </c>
      <c r="BC136" s="182">
        <v>37.9768267862014</v>
      </c>
      <c r="BD136" s="183" t="s">
        <v>55</v>
      </c>
      <c r="BE136" s="180">
        <v>1.18677583706879</v>
      </c>
      <c r="BF136" s="181">
        <v>5.22990795784537</v>
      </c>
      <c r="BG136" s="170">
        <v>0.02</v>
      </c>
      <c r="BH136" s="170">
        <v>1.9E-2</v>
      </c>
      <c r="BI136" s="178">
        <v>0</v>
      </c>
      <c r="BJ136" s="178">
        <v>2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2.4E-2</v>
      </c>
      <c r="G137" s="170">
        <v>1.7000000000000001E-2</v>
      </c>
      <c r="H137" s="171"/>
      <c r="I137" s="172">
        <v>4</v>
      </c>
      <c r="J137" s="172">
        <v>4</v>
      </c>
      <c r="K137" s="169"/>
      <c r="L137" s="173">
        <v>5962.80278</v>
      </c>
      <c r="M137" s="173">
        <v>3400.0075099999999</v>
      </c>
      <c r="N137" s="173">
        <v>9362.8102899999994</v>
      </c>
      <c r="O137" s="168">
        <v>1076.28688347509</v>
      </c>
      <c r="P137" s="174">
        <v>226.98400000000001</v>
      </c>
      <c r="Q137" s="180">
        <v>4.7416861253440299</v>
      </c>
      <c r="R137" s="181">
        <v>7135.49078214165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4582.7212849999996</v>
      </c>
      <c r="Y137" s="168">
        <v>526.79939643074704</v>
      </c>
      <c r="Z137" s="179">
        <v>573</v>
      </c>
      <c r="AA137" s="190">
        <v>0.91937067439921005</v>
      </c>
      <c r="AB137" s="173">
        <v>-1039.9396867109399</v>
      </c>
      <c r="AC137" s="170"/>
      <c r="AD137" s="170"/>
      <c r="AE137" s="178">
        <v>402</v>
      </c>
      <c r="AF137" s="178">
        <v>1399</v>
      </c>
      <c r="AG137" s="169"/>
      <c r="AH137" s="182">
        <v>402</v>
      </c>
      <c r="AI137" s="168">
        <v>46.211267104183101</v>
      </c>
      <c r="AJ137" s="183" t="s">
        <v>53</v>
      </c>
      <c r="AK137" s="175">
        <v>0.73351217625687504</v>
      </c>
      <c r="AL137" s="176">
        <v>-216.19832673261601</v>
      </c>
      <c r="AM137" s="170"/>
      <c r="AN137" s="170"/>
      <c r="AO137" s="178">
        <v>147</v>
      </c>
      <c r="AP137" s="178">
        <v>256</v>
      </c>
      <c r="AQ137" s="169"/>
      <c r="AR137" s="182">
        <v>75.400000000000006</v>
      </c>
      <c r="AS137" s="168">
        <v>8.6674864170532597</v>
      </c>
      <c r="AT137" s="183" t="s">
        <v>54</v>
      </c>
      <c r="AU137" s="175">
        <v>0.54171790106582896</v>
      </c>
      <c r="AV137" s="176">
        <v>-81.602749646378797</v>
      </c>
      <c r="AW137" s="170"/>
      <c r="AX137" s="170"/>
      <c r="AY137" s="178">
        <v>64</v>
      </c>
      <c r="AZ137" s="178">
        <v>92</v>
      </c>
      <c r="BA137" s="169"/>
      <c r="BB137" s="186">
        <v>297.8</v>
      </c>
      <c r="BC137" s="182">
        <v>34.233122745337702</v>
      </c>
      <c r="BD137" s="183" t="s">
        <v>55</v>
      </c>
      <c r="BE137" s="184">
        <v>1.0697850857918001</v>
      </c>
      <c r="BF137" s="185">
        <v>-16.205499292757501</v>
      </c>
      <c r="BG137" s="170">
        <v>1.4E-2</v>
      </c>
      <c r="BH137" s="170">
        <v>7.0000000000000001E-3</v>
      </c>
      <c r="BI137" s="178">
        <v>0</v>
      </c>
      <c r="BJ137" s="178">
        <v>37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7.85E-2</v>
      </c>
      <c r="H138" s="171"/>
      <c r="I138" s="172">
        <v>6</v>
      </c>
      <c r="J138" s="172">
        <v>6</v>
      </c>
      <c r="K138" s="169"/>
      <c r="L138" s="173">
        <v>5235.9536200000002</v>
      </c>
      <c r="M138" s="173">
        <v>739.82704999999999</v>
      </c>
      <c r="N138" s="173">
        <v>5975.7806700000001</v>
      </c>
      <c r="O138" s="168">
        <v>2042.2419855801099</v>
      </c>
      <c r="P138" s="174">
        <v>212.5</v>
      </c>
      <c r="Q138" s="180">
        <v>9.6105505203769894</v>
      </c>
      <c r="R138" s="181">
        <v>5274.3972704259704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2009.7134900000001</v>
      </c>
      <c r="Y138" s="168">
        <v>686.82595545541096</v>
      </c>
      <c r="Z138" s="179">
        <v>573</v>
      </c>
      <c r="AA138" s="180">
        <v>1.19864913692044</v>
      </c>
      <c r="AB138" s="181">
        <v>118.45378197213699</v>
      </c>
      <c r="AC138" s="170">
        <v>0.02</v>
      </c>
      <c r="AD138" s="170">
        <v>0.02</v>
      </c>
      <c r="AE138" s="178">
        <v>0</v>
      </c>
      <c r="AF138" s="178">
        <v>3</v>
      </c>
      <c r="AG138" s="169"/>
      <c r="AH138" s="182">
        <v>260.8</v>
      </c>
      <c r="AI138" s="168">
        <v>89.129226665424497</v>
      </c>
      <c r="AJ138" s="183" t="s">
        <v>53</v>
      </c>
      <c r="AK138" s="180">
        <v>1.41474962960991</v>
      </c>
      <c r="AL138" s="181">
        <v>52.860450949816098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54.9</v>
      </c>
      <c r="AS138" s="168">
        <v>18.7622490181434</v>
      </c>
      <c r="AT138" s="183" t="s">
        <v>54</v>
      </c>
      <c r="AU138" s="180">
        <v>1.1726405636339601</v>
      </c>
      <c r="AV138" s="181">
        <v>2.0899557967786802</v>
      </c>
      <c r="AW138" s="170">
        <v>0.01</v>
      </c>
      <c r="AX138" s="170">
        <v>8.5000000000000006E-3</v>
      </c>
      <c r="AY138" s="178">
        <v>0</v>
      </c>
      <c r="AZ138" s="178">
        <v>2</v>
      </c>
      <c r="BA138" s="169"/>
      <c r="BB138" s="186">
        <v>151.80000000000001</v>
      </c>
      <c r="BC138" s="182">
        <v>51.878131164921101</v>
      </c>
      <c r="BD138" s="183" t="s">
        <v>55</v>
      </c>
      <c r="BE138" s="180">
        <v>1.6211915989037899</v>
      </c>
      <c r="BF138" s="181">
        <v>46.179911593557399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7.4499999999999997E-2</v>
      </c>
      <c r="G139" s="170">
        <v>7.0999999999999994E-2</v>
      </c>
      <c r="H139" s="171"/>
      <c r="I139" s="172">
        <v>6</v>
      </c>
      <c r="J139" s="172">
        <v>6</v>
      </c>
      <c r="K139" s="169"/>
      <c r="L139" s="173">
        <v>1658.2786699999999</v>
      </c>
      <c r="M139" s="173">
        <v>156.65046000000001</v>
      </c>
      <c r="N139" s="173">
        <v>1814.92913</v>
      </c>
      <c r="O139" s="168">
        <v>637.69264421359298</v>
      </c>
      <c r="P139" s="174">
        <v>212.5</v>
      </c>
      <c r="Q139" s="180">
        <v>3.00090656100515</v>
      </c>
      <c r="R139" s="181">
        <v>1132.7219312679299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2468.7742800000001</v>
      </c>
      <c r="Y139" s="168">
        <v>867.42736813073805</v>
      </c>
      <c r="Z139" s="179">
        <v>573</v>
      </c>
      <c r="AA139" s="180">
        <v>1.5138348483957</v>
      </c>
      <c r="AB139" s="181">
        <v>629.22263353659298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280.7</v>
      </c>
      <c r="AI139" s="168">
        <v>98.626619779228307</v>
      </c>
      <c r="AJ139" s="183" t="s">
        <v>53</v>
      </c>
      <c r="AK139" s="180">
        <v>1.5655019012575899</v>
      </c>
      <c r="AL139" s="181">
        <v>78.445630493552201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46.6</v>
      </c>
      <c r="AS139" s="168">
        <v>16.373354049562</v>
      </c>
      <c r="AT139" s="183" t="s">
        <v>54</v>
      </c>
      <c r="AU139" s="184">
        <v>1.0233346280976201</v>
      </c>
      <c r="AV139" s="185">
        <v>-4.7661890810026204</v>
      </c>
      <c r="AW139" s="170">
        <v>4.4999999999999997E-3</v>
      </c>
      <c r="AX139" s="170">
        <v>1E-3</v>
      </c>
      <c r="AY139" s="178">
        <v>0</v>
      </c>
      <c r="AZ139" s="178">
        <v>9</v>
      </c>
      <c r="BA139" s="169"/>
      <c r="BB139" s="186">
        <v>164.4</v>
      </c>
      <c r="BC139" s="182">
        <v>57.763506561115598</v>
      </c>
      <c r="BD139" s="183" t="s">
        <v>55</v>
      </c>
      <c r="BE139" s="180">
        <v>1.80510958003486</v>
      </c>
      <c r="BF139" s="181">
        <v>61.667621837994801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6.6000000000000003E-2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208.368068057941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4">
        <v>1.0891745558708401</v>
      </c>
      <c r="AB140" s="185">
        <v>-13.894847091248</v>
      </c>
      <c r="AC140" s="170">
        <v>1.6E-2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7.215394246512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-10.272280826282699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3.6554383474346599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7.1999999999999995E-2</v>
      </c>
      <c r="G141" s="170">
        <v>6.4000000000000001E-2</v>
      </c>
      <c r="H141" s="171"/>
      <c r="I141" s="172">
        <v>7</v>
      </c>
      <c r="J141" s="172">
        <v>7</v>
      </c>
      <c r="K141" s="169"/>
      <c r="L141" s="173">
        <v>891.60798</v>
      </c>
      <c r="M141" s="173">
        <v>831.61488999999995</v>
      </c>
      <c r="N141" s="173">
        <v>1723.2228700000001</v>
      </c>
      <c r="O141" s="168">
        <v>636.656724999576</v>
      </c>
      <c r="P141" s="174">
        <v>287.5</v>
      </c>
      <c r="Q141" s="180">
        <v>2.2144581739115701</v>
      </c>
      <c r="R141" s="181">
        <v>845.448152798401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1851.3474900000001</v>
      </c>
      <c r="Y141" s="168">
        <v>683.99326073219197</v>
      </c>
      <c r="Z141" s="179">
        <v>573</v>
      </c>
      <c r="AA141" s="180">
        <v>1.19370551611203</v>
      </c>
      <c r="AB141" s="181">
        <v>101.904314499074</v>
      </c>
      <c r="AC141" s="170">
        <v>0.02</v>
      </c>
      <c r="AD141" s="170">
        <v>1.9E-2</v>
      </c>
      <c r="AE141" s="178">
        <v>0</v>
      </c>
      <c r="AF141" s="178">
        <v>10</v>
      </c>
      <c r="AG141" s="169"/>
      <c r="AH141" s="182">
        <v>178.95</v>
      </c>
      <c r="AI141" s="168">
        <v>66.114327358407294</v>
      </c>
      <c r="AJ141" s="183" t="s">
        <v>53</v>
      </c>
      <c r="AK141" s="184">
        <v>1.0494337675937699</v>
      </c>
      <c r="AL141" s="185">
        <v>-13.3971554215677</v>
      </c>
      <c r="AM141" s="170">
        <v>1.2E-2</v>
      </c>
      <c r="AN141" s="170">
        <v>5.0000000000000001E-3</v>
      </c>
      <c r="AO141" s="178">
        <v>0</v>
      </c>
      <c r="AP141" s="178">
        <v>26</v>
      </c>
      <c r="AQ141" s="169"/>
      <c r="AR141" s="182">
        <v>59.1</v>
      </c>
      <c r="AS141" s="168">
        <v>21.834907778049001</v>
      </c>
      <c r="AT141" s="183" t="s">
        <v>54</v>
      </c>
      <c r="AU141" s="180">
        <v>1.3646817361280601</v>
      </c>
      <c r="AV141" s="181">
        <v>10.249928781824099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140.4</v>
      </c>
      <c r="BC141" s="182">
        <v>51.871760609781397</v>
      </c>
      <c r="BD141" s="183" t="s">
        <v>55</v>
      </c>
      <c r="BE141" s="180">
        <v>1.62099251905567</v>
      </c>
      <c r="BF141" s="181">
        <v>42.699857563648102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7.1999999999999995E-2</v>
      </c>
      <c r="H142" s="171"/>
      <c r="I142" s="172">
        <v>7</v>
      </c>
      <c r="J142" s="172">
        <v>7</v>
      </c>
      <c r="K142" s="169"/>
      <c r="L142" s="173">
        <v>2045.1310699999999</v>
      </c>
      <c r="M142" s="173">
        <v>2953.8375599999999</v>
      </c>
      <c r="N142" s="173">
        <v>4998.9686300000003</v>
      </c>
      <c r="O142" s="168">
        <v>1672.2213647108699</v>
      </c>
      <c r="P142" s="174">
        <v>273.93400000000003</v>
      </c>
      <c r="Q142" s="180">
        <v>6.1044681007500703</v>
      </c>
      <c r="R142" s="181">
        <v>4075.2457893569099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2022.49756</v>
      </c>
      <c r="Y142" s="168">
        <v>676.55228112675604</v>
      </c>
      <c r="Z142" s="179">
        <v>573</v>
      </c>
      <c r="AA142" s="180">
        <v>1.18071951331022</v>
      </c>
      <c r="AB142" s="181">
        <v>90.305179030522595</v>
      </c>
      <c r="AC142" s="170">
        <v>0.02</v>
      </c>
      <c r="AD142" s="170">
        <v>1.7999999999999999E-2</v>
      </c>
      <c r="AE142" s="178">
        <v>0</v>
      </c>
      <c r="AF142" s="178">
        <v>34</v>
      </c>
      <c r="AG142" s="169"/>
      <c r="AH142" s="182">
        <v>214.7</v>
      </c>
      <c r="AI142" s="168">
        <v>71.819999999364398</v>
      </c>
      <c r="AJ142" s="183" t="s">
        <v>53</v>
      </c>
      <c r="AK142" s="180">
        <v>1.13999999998991</v>
      </c>
      <c r="AL142" s="181">
        <v>2.2599999981202901</v>
      </c>
      <c r="AM142" s="170">
        <v>0.02</v>
      </c>
      <c r="AN142" s="170">
        <v>1.4E-2</v>
      </c>
      <c r="AO142" s="178">
        <v>0</v>
      </c>
      <c r="AP142" s="178">
        <v>12</v>
      </c>
      <c r="AQ142" s="169"/>
      <c r="AR142" s="182">
        <v>69.400000000000006</v>
      </c>
      <c r="AS142" s="168">
        <v>23.2152212387326</v>
      </c>
      <c r="AT142" s="183" t="s">
        <v>54</v>
      </c>
      <c r="AU142" s="180">
        <v>1.4509513274207899</v>
      </c>
      <c r="AV142" s="181">
        <v>15.446984126506701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134.80000000000001</v>
      </c>
      <c r="BC142" s="182">
        <v>45.092389380131898</v>
      </c>
      <c r="BD142" s="183" t="s">
        <v>55</v>
      </c>
      <c r="BE142" s="180">
        <v>1.40913716812912</v>
      </c>
      <c r="BF142" s="181">
        <v>26.893968253013501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2288.3770399999999</v>
      </c>
      <c r="M143" s="173">
        <v>-52.06664</v>
      </c>
      <c r="N143" s="173">
        <v>2236.3103999999998</v>
      </c>
      <c r="O143" s="168">
        <v>764.609195294144</v>
      </c>
      <c r="P143" s="174">
        <v>287.5</v>
      </c>
      <c r="Q143" s="180">
        <v>2.6595102445013699</v>
      </c>
      <c r="R143" s="181">
        <v>1287.8056381117999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2262.2831000000001</v>
      </c>
      <c r="Y143" s="168">
        <v>773.48943179736602</v>
      </c>
      <c r="Z143" s="179">
        <v>573</v>
      </c>
      <c r="AA143" s="180">
        <v>1.3498942963304801</v>
      </c>
      <c r="AB143" s="181">
        <v>371.87187021934602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157.5</v>
      </c>
      <c r="AI143" s="168">
        <v>53.850283153370697</v>
      </c>
      <c r="AJ143" s="183" t="s">
        <v>53</v>
      </c>
      <c r="AK143" s="190">
        <v>0.85476639925985198</v>
      </c>
      <c r="AL143" s="173">
        <v>-50.346260865935797</v>
      </c>
      <c r="AM143" s="170"/>
      <c r="AN143" s="170"/>
      <c r="AO143" s="178">
        <v>27</v>
      </c>
      <c r="AP143" s="178">
        <v>64</v>
      </c>
      <c r="AQ143" s="169"/>
      <c r="AR143" s="182">
        <v>61.7</v>
      </c>
      <c r="AS143" s="168">
        <v>21.0956347337331</v>
      </c>
      <c r="AT143" s="183" t="s">
        <v>54</v>
      </c>
      <c r="AU143" s="180">
        <v>1.3184771708583201</v>
      </c>
      <c r="AV143" s="181">
        <v>8.9136480340480606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155</v>
      </c>
      <c r="BC143" s="182">
        <v>52.995516754110803</v>
      </c>
      <c r="BD143" s="183" t="s">
        <v>55</v>
      </c>
      <c r="BE143" s="180">
        <v>1.6561098985659599</v>
      </c>
      <c r="BF143" s="181">
        <v>49.427296068096098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1131.4666</v>
      </c>
      <c r="M144" s="173">
        <v>433.88240000000002</v>
      </c>
      <c r="N144" s="173">
        <v>1565.3489999999999</v>
      </c>
      <c r="O144" s="168">
        <v>586.67883511234299</v>
      </c>
      <c r="P144" s="174">
        <v>265.91699999999997</v>
      </c>
      <c r="Q144" s="180">
        <v>2.2062479462100701</v>
      </c>
      <c r="R144" s="181">
        <v>765.02477758738598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1096.337685</v>
      </c>
      <c r="Y144" s="168">
        <v>410.89757998092603</v>
      </c>
      <c r="Z144" s="179">
        <v>573</v>
      </c>
      <c r="AA144" s="175">
        <v>0.71709874342221003</v>
      </c>
      <c r="AB144" s="176">
        <v>-628.20711447663405</v>
      </c>
      <c r="AC144" s="170"/>
      <c r="AD144" s="170"/>
      <c r="AE144" s="178">
        <v>433</v>
      </c>
      <c r="AF144" s="178">
        <v>739</v>
      </c>
      <c r="AG144" s="169"/>
      <c r="AH144" s="182">
        <v>117.1</v>
      </c>
      <c r="AI144" s="168">
        <v>43.888034931287102</v>
      </c>
      <c r="AJ144" s="183" t="s">
        <v>53</v>
      </c>
      <c r="AK144" s="175">
        <v>0.69663547509979595</v>
      </c>
      <c r="AL144" s="176">
        <v>-72.509637638792199</v>
      </c>
      <c r="AM144" s="170"/>
      <c r="AN144" s="170"/>
      <c r="AO144" s="178">
        <v>51</v>
      </c>
      <c r="AP144" s="178">
        <v>85</v>
      </c>
      <c r="AQ144" s="169"/>
      <c r="AR144" s="182">
        <v>52</v>
      </c>
      <c r="AS144" s="168">
        <v>19.489135921664602</v>
      </c>
      <c r="AT144" s="183" t="s">
        <v>54</v>
      </c>
      <c r="AU144" s="180">
        <v>1.21807099510404</v>
      </c>
      <c r="AV144" s="181">
        <v>3.8451713933226199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107.8</v>
      </c>
      <c r="BC144" s="182">
        <v>40.4024779299125</v>
      </c>
      <c r="BD144" s="183" t="s">
        <v>55</v>
      </c>
      <c r="BE144" s="180">
        <v>1.2625774353097701</v>
      </c>
      <c r="BF144" s="181">
        <v>11.490342786645201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5.6000000000000001E-2</v>
      </c>
      <c r="G145" s="170">
        <v>4.0500000000000001E-2</v>
      </c>
      <c r="H145" s="171"/>
      <c r="I145" s="172">
        <v>6</v>
      </c>
      <c r="J145" s="172">
        <v>6</v>
      </c>
      <c r="K145" s="169"/>
      <c r="L145" s="173">
        <v>8197.7455499999996</v>
      </c>
      <c r="M145" s="173">
        <v>3362.2752700000001</v>
      </c>
      <c r="N145" s="173">
        <v>11560.02082</v>
      </c>
      <c r="O145" s="168">
        <v>1087.5986531316801</v>
      </c>
      <c r="P145" s="174">
        <v>287.5</v>
      </c>
      <c r="Q145" s="180">
        <v>3.7829518369797599</v>
      </c>
      <c r="R145" s="181">
        <v>8113.0555804502701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6438.8153000000002</v>
      </c>
      <c r="Y145" s="168">
        <v>605.78150827618003</v>
      </c>
      <c r="Z145" s="179">
        <v>573</v>
      </c>
      <c r="AA145" s="184">
        <v>1.05721031112771</v>
      </c>
      <c r="AB145" s="185">
        <v>-431.13629047650801</v>
      </c>
      <c r="AC145" s="170">
        <v>1.2E-2</v>
      </c>
      <c r="AD145" s="170">
        <v>6.0000000000000001E-3</v>
      </c>
      <c r="AE145" s="178">
        <v>0</v>
      </c>
      <c r="AF145" s="178">
        <v>870</v>
      </c>
      <c r="AG145" s="169"/>
      <c r="AH145" s="182">
        <v>696.45</v>
      </c>
      <c r="AI145" s="168">
        <v>65.523937522939207</v>
      </c>
      <c r="AJ145" s="183" t="s">
        <v>53</v>
      </c>
      <c r="AK145" s="184">
        <v>1.04006250036411</v>
      </c>
      <c r="AL145" s="185">
        <v>-58.884991623071599</v>
      </c>
      <c r="AM145" s="170">
        <v>1.0999999999999999E-2</v>
      </c>
      <c r="AN145" s="170">
        <v>4.0000000000000001E-3</v>
      </c>
      <c r="AO145" s="178">
        <v>0</v>
      </c>
      <c r="AP145" s="178">
        <v>108</v>
      </c>
      <c r="AQ145" s="169"/>
      <c r="AR145" s="182">
        <v>170.1</v>
      </c>
      <c r="AS145" s="168">
        <v>16.003477310147101</v>
      </c>
      <c r="AT145" s="183" t="s">
        <v>54</v>
      </c>
      <c r="AU145" s="184">
        <v>1.00021733188419</v>
      </c>
      <c r="AV145" s="185">
        <v>-21.731108983637299</v>
      </c>
      <c r="AW145" s="170">
        <v>3.0000000000000001E-3</v>
      </c>
      <c r="AX145" s="170">
        <v>5.0000000000000001E-4</v>
      </c>
      <c r="AY145" s="178">
        <v>0</v>
      </c>
      <c r="AZ145" s="178">
        <v>34</v>
      </c>
      <c r="BA145" s="169"/>
      <c r="BB145" s="186">
        <v>412.8</v>
      </c>
      <c r="BC145" s="182">
        <v>38.837362925507001</v>
      </c>
      <c r="BD145" s="183" t="s">
        <v>55</v>
      </c>
      <c r="BE145" s="180">
        <v>1.21366759142209</v>
      </c>
      <c r="BF145" s="181">
        <v>29.1377820327255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0.06</v>
      </c>
      <c r="G146" s="170">
        <v>5.3999999999999999E-2</v>
      </c>
      <c r="H146" s="171"/>
      <c r="I146" s="172">
        <v>5</v>
      </c>
      <c r="J146" s="172">
        <v>5</v>
      </c>
      <c r="K146" s="169"/>
      <c r="L146" s="173">
        <v>1723.18011</v>
      </c>
      <c r="M146" s="173">
        <v>-18.53708</v>
      </c>
      <c r="N146" s="173">
        <v>1704.64303</v>
      </c>
      <c r="O146" s="168">
        <v>720.60918920311701</v>
      </c>
      <c r="P146" s="174">
        <v>212.5</v>
      </c>
      <c r="Q146" s="180">
        <v>3.3911020668381999</v>
      </c>
      <c r="R146" s="181">
        <v>1137.61871166893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1541.7847300000001</v>
      </c>
      <c r="Y146" s="168">
        <v>651.76358020895805</v>
      </c>
      <c r="Z146" s="179">
        <v>573</v>
      </c>
      <c r="AA146" s="180">
        <v>1.13745825516398</v>
      </c>
      <c r="AB146" s="181">
        <v>12.820332806113401</v>
      </c>
      <c r="AC146" s="170">
        <v>0.02</v>
      </c>
      <c r="AD146" s="170">
        <v>1.4E-2</v>
      </c>
      <c r="AE146" s="178">
        <v>0</v>
      </c>
      <c r="AF146" s="178">
        <v>85</v>
      </c>
      <c r="AG146" s="169"/>
      <c r="AH146" s="182">
        <v>139.6</v>
      </c>
      <c r="AI146" s="168">
        <v>59.013553595883998</v>
      </c>
      <c r="AJ146" s="183" t="s">
        <v>53</v>
      </c>
      <c r="AK146" s="190">
        <v>0.93672307295054003</v>
      </c>
      <c r="AL146" s="173">
        <v>-28.506033199327899</v>
      </c>
      <c r="AM146" s="170">
        <v>0</v>
      </c>
      <c r="AN146" s="170"/>
      <c r="AO146" s="178">
        <v>10</v>
      </c>
      <c r="AP146" s="178">
        <v>40</v>
      </c>
      <c r="AQ146" s="169"/>
      <c r="AR146" s="182">
        <v>85.1</v>
      </c>
      <c r="AS146" s="168">
        <v>35.9745946347402</v>
      </c>
      <c r="AT146" s="183" t="s">
        <v>54</v>
      </c>
      <c r="AU146" s="180">
        <v>2.2484121646712598</v>
      </c>
      <c r="AV146" s="181">
        <v>42.406404266837399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158</v>
      </c>
      <c r="BC146" s="182">
        <v>66.791844327719701</v>
      </c>
      <c r="BD146" s="183" t="s">
        <v>55</v>
      </c>
      <c r="BE146" s="180">
        <v>2.0872451352412398</v>
      </c>
      <c r="BF146" s="181">
        <v>72.612808533674695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6.4000000000000001E-2</v>
      </c>
      <c r="G147" s="170">
        <v>5.0999999999999997E-2</v>
      </c>
      <c r="H147" s="171"/>
      <c r="I147" s="172">
        <v>7</v>
      </c>
      <c r="J147" s="172">
        <v>6</v>
      </c>
      <c r="K147" s="169"/>
      <c r="L147" s="173">
        <v>320.28152</v>
      </c>
      <c r="M147" s="173">
        <v>1066.1294499999999</v>
      </c>
      <c r="N147" s="173">
        <v>1386.4109699999999</v>
      </c>
      <c r="O147" s="168">
        <v>733.58875339475298</v>
      </c>
      <c r="P147" s="174">
        <v>273.64299999999997</v>
      </c>
      <c r="Q147" s="180">
        <v>2.6808241153428098</v>
      </c>
      <c r="R147" s="181">
        <v>803.05618547321899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1204.1726200000001</v>
      </c>
      <c r="Y147" s="168">
        <v>637.16135423963999</v>
      </c>
      <c r="Z147" s="179">
        <v>573</v>
      </c>
      <c r="AA147" s="184">
        <v>1.1119744402088001</v>
      </c>
      <c r="AB147" s="185">
        <v>-17.354302062122802</v>
      </c>
      <c r="AC147" s="170">
        <v>1.7999999999999999E-2</v>
      </c>
      <c r="AD147" s="170">
        <v>1.0999999999999999E-2</v>
      </c>
      <c r="AE147" s="178">
        <v>0</v>
      </c>
      <c r="AF147" s="178">
        <v>96</v>
      </c>
      <c r="AG147" s="169"/>
      <c r="AH147" s="182">
        <v>119</v>
      </c>
      <c r="AI147" s="168">
        <v>62.966222529222797</v>
      </c>
      <c r="AJ147" s="183" t="s">
        <v>53</v>
      </c>
      <c r="AK147" s="184">
        <v>0.99946384967020196</v>
      </c>
      <c r="AL147" s="185">
        <v>-15.3040071377203</v>
      </c>
      <c r="AM147" s="170">
        <v>6.0000000000000001E-3</v>
      </c>
      <c r="AN147" s="170">
        <v>0</v>
      </c>
      <c r="AO147" s="178">
        <v>1</v>
      </c>
      <c r="AP147" s="178">
        <v>24</v>
      </c>
      <c r="AQ147" s="169"/>
      <c r="AR147" s="182">
        <v>59.5</v>
      </c>
      <c r="AS147" s="168">
        <v>31.483111264611399</v>
      </c>
      <c r="AT147" s="183" t="s">
        <v>54</v>
      </c>
      <c r="AU147" s="180">
        <v>1.96769445403821</v>
      </c>
      <c r="AV147" s="181">
        <v>25.391045806293199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85.6</v>
      </c>
      <c r="BC147" s="182">
        <v>45.293349987407296</v>
      </c>
      <c r="BD147" s="183" t="s">
        <v>55</v>
      </c>
      <c r="BE147" s="180">
        <v>1.41541718710648</v>
      </c>
      <c r="BF147" s="181">
        <v>17.3820916125865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3.7499999999999999E-2</v>
      </c>
      <c r="G148" s="170">
        <v>2.9499999999999998E-2</v>
      </c>
      <c r="H148" s="171"/>
      <c r="I148" s="172">
        <v>5</v>
      </c>
      <c r="J148" s="172">
        <v>4</v>
      </c>
      <c r="K148" s="169"/>
      <c r="L148" s="173">
        <v>5249.6984199999997</v>
      </c>
      <c r="M148" s="173">
        <v>-2660.0545299999999</v>
      </c>
      <c r="N148" s="173">
        <v>2589.6438899999998</v>
      </c>
      <c r="O148" s="168">
        <v>322.81214018361601</v>
      </c>
      <c r="P148" s="174">
        <v>287.5</v>
      </c>
      <c r="Q148" s="184">
        <v>1.12282483542127</v>
      </c>
      <c r="R148" s="185">
        <v>-11.935818400401301</v>
      </c>
      <c r="S148" s="170">
        <v>9.4999999999999998E-3</v>
      </c>
      <c r="T148" s="170">
        <v>6.0000000000000001E-3</v>
      </c>
      <c r="U148" s="177">
        <v>0</v>
      </c>
      <c r="V148" s="178">
        <v>178</v>
      </c>
      <c r="W148" s="169"/>
      <c r="X148" s="177">
        <v>4379.0881749999999</v>
      </c>
      <c r="Y148" s="168">
        <v>545.875373553587</v>
      </c>
      <c r="Z148" s="179">
        <v>573</v>
      </c>
      <c r="AA148" s="184">
        <v>0.95266208299055299</v>
      </c>
      <c r="AB148" s="185">
        <v>-805.97329600323496</v>
      </c>
      <c r="AC148" s="170">
        <v>1E-3</v>
      </c>
      <c r="AD148" s="170"/>
      <c r="AE148" s="178">
        <v>218</v>
      </c>
      <c r="AF148" s="178">
        <v>1137</v>
      </c>
      <c r="AG148" s="169"/>
      <c r="AH148" s="182">
        <v>473.85</v>
      </c>
      <c r="AI148" s="168">
        <v>59.0677865851302</v>
      </c>
      <c r="AJ148" s="183" t="s">
        <v>53</v>
      </c>
      <c r="AK148" s="190">
        <v>0.937583914049685</v>
      </c>
      <c r="AL148" s="173">
        <v>-96.235292623392297</v>
      </c>
      <c r="AM148" s="170">
        <v>0</v>
      </c>
      <c r="AN148" s="170"/>
      <c r="AO148" s="178">
        <v>32</v>
      </c>
      <c r="AP148" s="178">
        <v>133</v>
      </c>
      <c r="AQ148" s="169"/>
      <c r="AR148" s="182">
        <v>137.69999999999999</v>
      </c>
      <c r="AS148" s="168">
        <v>17.1649978110635</v>
      </c>
      <c r="AT148" s="183" t="s">
        <v>54</v>
      </c>
      <c r="AU148" s="184">
        <v>1.0728123631914701</v>
      </c>
      <c r="AV148" s="185">
        <v>-7.0835663805440596</v>
      </c>
      <c r="AW148" s="170">
        <v>7.0000000000000001E-3</v>
      </c>
      <c r="AX148" s="170">
        <v>3.5000000000000001E-3</v>
      </c>
      <c r="AY148" s="178">
        <v>0</v>
      </c>
      <c r="AZ148" s="178">
        <v>17</v>
      </c>
      <c r="BA148" s="169"/>
      <c r="BB148" s="186">
        <v>355.6</v>
      </c>
      <c r="BC148" s="182">
        <v>44.327329133000497</v>
      </c>
      <c r="BD148" s="183" t="s">
        <v>55</v>
      </c>
      <c r="BE148" s="180">
        <v>1.38522903540627</v>
      </c>
      <c r="BF148" s="181">
        <v>66.032867238911905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7.0999999999999994E-2</v>
      </c>
      <c r="G149" s="170">
        <v>6.2E-2</v>
      </c>
      <c r="H149" s="171"/>
      <c r="I149" s="172">
        <v>6</v>
      </c>
      <c r="J149" s="172">
        <v>6</v>
      </c>
      <c r="K149" s="169"/>
      <c r="L149" s="173">
        <v>2364.5979499999999</v>
      </c>
      <c r="M149" s="173">
        <v>-29.05865</v>
      </c>
      <c r="N149" s="173">
        <v>2335.5392999999999</v>
      </c>
      <c r="O149" s="168">
        <v>631.93519340963496</v>
      </c>
      <c r="P149" s="174">
        <v>239.22399999999999</v>
      </c>
      <c r="Q149" s="180">
        <v>2.6416044937365601</v>
      </c>
      <c r="R149" s="181">
        <v>1338.23317917587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2503.112725</v>
      </c>
      <c r="Y149" s="168">
        <v>677.27613232583803</v>
      </c>
      <c r="Z149" s="179">
        <v>573</v>
      </c>
      <c r="AA149" s="180">
        <v>1.1819827789281601</v>
      </c>
      <c r="AB149" s="181">
        <v>114.32060032929</v>
      </c>
      <c r="AC149" s="170">
        <v>0.02</v>
      </c>
      <c r="AD149" s="170">
        <v>1.7999999999999999E-2</v>
      </c>
      <c r="AE149" s="178">
        <v>0</v>
      </c>
      <c r="AF149" s="178">
        <v>39</v>
      </c>
      <c r="AG149" s="169"/>
      <c r="AH149" s="182">
        <v>242.4</v>
      </c>
      <c r="AI149" s="168">
        <v>65.587032032599694</v>
      </c>
      <c r="AJ149" s="183" t="s">
        <v>53</v>
      </c>
      <c r="AK149" s="184">
        <v>1.0410640005174601</v>
      </c>
      <c r="AL149" s="185">
        <v>-20.2420660632718</v>
      </c>
      <c r="AM149" s="170">
        <v>1.0999999999999999E-2</v>
      </c>
      <c r="AN149" s="170">
        <v>4.0000000000000001E-3</v>
      </c>
      <c r="AO149" s="178">
        <v>0</v>
      </c>
      <c r="AP149" s="178">
        <v>38</v>
      </c>
      <c r="AQ149" s="169"/>
      <c r="AR149" s="182">
        <v>99.7</v>
      </c>
      <c r="AS149" s="168">
        <v>26.976184379745</v>
      </c>
      <c r="AT149" s="183" t="s">
        <v>54</v>
      </c>
      <c r="AU149" s="180">
        <v>1.68601152373406</v>
      </c>
      <c r="AV149" s="181">
        <v>32.9972530632961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205</v>
      </c>
      <c r="BC149" s="182">
        <v>55.467580720639198</v>
      </c>
      <c r="BD149" s="183" t="s">
        <v>55</v>
      </c>
      <c r="BE149" s="180">
        <v>1.73336189751998</v>
      </c>
      <c r="BF149" s="181">
        <v>71.594506126592094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6.4000000000000001E-2</v>
      </c>
      <c r="G150" s="170">
        <v>5.0999999999999997E-2</v>
      </c>
      <c r="H150" s="171"/>
      <c r="I150" s="172">
        <v>7</v>
      </c>
      <c r="J150" s="172">
        <v>7</v>
      </c>
      <c r="K150" s="169"/>
      <c r="L150" s="173">
        <v>2016.1551099999999</v>
      </c>
      <c r="M150" s="173">
        <v>1726.8694700000001</v>
      </c>
      <c r="N150" s="173">
        <v>3743.0245799999998</v>
      </c>
      <c r="O150" s="168">
        <v>1333.84529347997</v>
      </c>
      <c r="P150" s="174">
        <v>229.53</v>
      </c>
      <c r="Q150" s="180">
        <v>5.8112024287891302</v>
      </c>
      <c r="R150" s="181">
        <v>3016.4741323123999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1775.2221999999999</v>
      </c>
      <c r="Y150" s="168">
        <v>632.60919765350695</v>
      </c>
      <c r="Z150" s="179">
        <v>573</v>
      </c>
      <c r="AA150" s="184">
        <v>1.1040300133569101</v>
      </c>
      <c r="AB150" s="185">
        <v>-38.5424779287871</v>
      </c>
      <c r="AC150" s="170">
        <v>1.7000000000000001E-2</v>
      </c>
      <c r="AD150" s="170">
        <v>0.01</v>
      </c>
      <c r="AE150" s="178">
        <v>0</v>
      </c>
      <c r="AF150" s="178">
        <v>155</v>
      </c>
      <c r="AG150" s="169"/>
      <c r="AH150" s="182">
        <v>178.15</v>
      </c>
      <c r="AI150" s="168">
        <v>63.484632268553398</v>
      </c>
      <c r="AJ150" s="183" t="s">
        <v>53</v>
      </c>
      <c r="AK150" s="184">
        <v>1.00769257569132</v>
      </c>
      <c r="AL150" s="185">
        <v>-21.269153070704299</v>
      </c>
      <c r="AM150" s="170">
        <v>7.0000000000000001E-3</v>
      </c>
      <c r="AN150" s="170">
        <v>1E-3</v>
      </c>
      <c r="AO150" s="178">
        <v>0</v>
      </c>
      <c r="AP150" s="178">
        <v>34</v>
      </c>
      <c r="AQ150" s="169"/>
      <c r="AR150" s="182">
        <v>61.4</v>
      </c>
      <c r="AS150" s="168">
        <v>21.880193215207299</v>
      </c>
      <c r="AT150" s="183" t="s">
        <v>54</v>
      </c>
      <c r="AU150" s="180">
        <v>1.36751207595045</v>
      </c>
      <c r="AV150" s="181">
        <v>10.753865886805199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163.4</v>
      </c>
      <c r="BC150" s="182">
        <v>58.228396927766603</v>
      </c>
      <c r="BD150" s="183" t="s">
        <v>55</v>
      </c>
      <c r="BE150" s="180">
        <v>1.8196374039927099</v>
      </c>
      <c r="BF150" s="181">
        <v>62.107731773610503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4.1000000000000002E-2</v>
      </c>
      <c r="G151" s="170">
        <v>0.04</v>
      </c>
      <c r="H151" s="171"/>
      <c r="I151" s="172">
        <v>5</v>
      </c>
      <c r="J151" s="172">
        <v>4</v>
      </c>
      <c r="K151" s="169"/>
      <c r="L151" s="173">
        <v>2309.8305599999999</v>
      </c>
      <c r="M151" s="173">
        <v>2799.8779599999998</v>
      </c>
      <c r="N151" s="173">
        <v>5109.7085200000001</v>
      </c>
      <c r="O151" s="168">
        <v>1371.7297643739701</v>
      </c>
      <c r="P151" s="174">
        <v>247.43600000000001</v>
      </c>
      <c r="Q151" s="180">
        <v>5.5437760244021499</v>
      </c>
      <c r="R151" s="181">
        <v>4070.0288530745001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1703.938165</v>
      </c>
      <c r="Y151" s="168">
        <v>457.431708371355</v>
      </c>
      <c r="Z151" s="179">
        <v>573</v>
      </c>
      <c r="AA151" s="190">
        <v>0.79831013677374296</v>
      </c>
      <c r="AB151" s="173">
        <v>-703.70037243316199</v>
      </c>
      <c r="AC151" s="170"/>
      <c r="AD151" s="170"/>
      <c r="AE151" s="178">
        <v>431</v>
      </c>
      <c r="AF151" s="178">
        <v>858</v>
      </c>
      <c r="AG151" s="169"/>
      <c r="AH151" s="182">
        <v>221.45</v>
      </c>
      <c r="AI151" s="168">
        <v>59.449488191278597</v>
      </c>
      <c r="AJ151" s="183" t="s">
        <v>53</v>
      </c>
      <c r="AK151" s="184">
        <v>0.94364266970283495</v>
      </c>
      <c r="AL151" s="185">
        <v>-43.2641847439602</v>
      </c>
      <c r="AM151" s="170">
        <v>1E-3</v>
      </c>
      <c r="AN151" s="170"/>
      <c r="AO151" s="178">
        <v>14</v>
      </c>
      <c r="AP151" s="178">
        <v>61</v>
      </c>
      <c r="AQ151" s="169"/>
      <c r="AR151" s="182">
        <v>101.6</v>
      </c>
      <c r="AS151" s="168">
        <v>27.275086928127799</v>
      </c>
      <c r="AT151" s="183" t="s">
        <v>54</v>
      </c>
      <c r="AU151" s="180">
        <v>1.7046929330079901</v>
      </c>
      <c r="AV151" s="181">
        <v>34.371000699946599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196.2</v>
      </c>
      <c r="BC151" s="182">
        <v>52.670984796246898</v>
      </c>
      <c r="BD151" s="183" t="s">
        <v>55</v>
      </c>
      <c r="BE151" s="180">
        <v>1.64596827488271</v>
      </c>
      <c r="BF151" s="181">
        <v>61.742001399893198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1.7000000000000001E-2</v>
      </c>
      <c r="G152" s="170">
        <v>1.0999999999999999E-2</v>
      </c>
      <c r="H152" s="171"/>
      <c r="I152" s="172">
        <v>3</v>
      </c>
      <c r="J152" s="172">
        <v>3</v>
      </c>
      <c r="K152" s="169"/>
      <c r="L152" s="173">
        <v>5742.8224600000003</v>
      </c>
      <c r="M152" s="173">
        <v>1487.38489</v>
      </c>
      <c r="N152" s="173">
        <v>7230.2073499999997</v>
      </c>
      <c r="O152" s="168">
        <v>911.58847986052297</v>
      </c>
      <c r="P152" s="174">
        <v>287.5</v>
      </c>
      <c r="Q152" s="180">
        <v>3.1707425386453001</v>
      </c>
      <c r="R152" s="181">
        <v>4658.0420633525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3102.303715</v>
      </c>
      <c r="Y152" s="168">
        <v>391.140141730859</v>
      </c>
      <c r="Z152" s="179">
        <v>573</v>
      </c>
      <c r="AA152" s="175">
        <v>0.682618048395915</v>
      </c>
      <c r="AB152" s="176">
        <v>-2024.1335345617999</v>
      </c>
      <c r="AC152" s="170"/>
      <c r="AD152" s="170"/>
      <c r="AE152" s="178">
        <v>1443</v>
      </c>
      <c r="AF152" s="178">
        <v>2352</v>
      </c>
      <c r="AG152" s="169"/>
      <c r="AH152" s="182">
        <v>289</v>
      </c>
      <c r="AI152" s="168">
        <v>36.437277373475503</v>
      </c>
      <c r="AJ152" s="183" t="s">
        <v>53</v>
      </c>
      <c r="AK152" s="175">
        <v>0.57836948211865802</v>
      </c>
      <c r="AL152" s="176">
        <v>-274.63969759579999</v>
      </c>
      <c r="AM152" s="170"/>
      <c r="AN152" s="170"/>
      <c r="AO152" s="178">
        <v>211</v>
      </c>
      <c r="AP152" s="178">
        <v>311</v>
      </c>
      <c r="AQ152" s="169"/>
      <c r="AR152" s="182">
        <v>68.400000000000006</v>
      </c>
      <c r="AS152" s="168">
        <v>8.6239092468710101</v>
      </c>
      <c r="AT152" s="183" t="s">
        <v>54</v>
      </c>
      <c r="AU152" s="175">
        <v>0.53899432792943802</v>
      </c>
      <c r="AV152" s="176">
        <v>-74.746589865600001</v>
      </c>
      <c r="AW152" s="170"/>
      <c r="AX152" s="170"/>
      <c r="AY152" s="178">
        <v>59</v>
      </c>
      <c r="AZ152" s="178">
        <v>84</v>
      </c>
      <c r="BA152" s="169"/>
      <c r="BB152" s="186">
        <v>256.39999999999998</v>
      </c>
      <c r="BC152" s="182">
        <v>32.327051621311803</v>
      </c>
      <c r="BD152" s="183" t="s">
        <v>55</v>
      </c>
      <c r="BE152" s="184">
        <v>1.0102203631659901</v>
      </c>
      <c r="BF152" s="185">
        <v>-29.8931797312001</v>
      </c>
      <c r="BG152" s="170">
        <v>7.0000000000000001E-3</v>
      </c>
      <c r="BH152" s="170">
        <v>1E-3</v>
      </c>
      <c r="BI152" s="178">
        <v>0</v>
      </c>
      <c r="BJ152" s="178">
        <v>49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5.8000000000000003E-2</v>
      </c>
      <c r="G153" s="170">
        <v>4.5999999999999999E-2</v>
      </c>
      <c r="H153" s="171"/>
      <c r="I153" s="172">
        <v>7</v>
      </c>
      <c r="J153" s="172">
        <v>7</v>
      </c>
      <c r="K153" s="169"/>
      <c r="L153" s="173">
        <v>975.77193</v>
      </c>
      <c r="M153" s="173">
        <v>1889.0911900000001</v>
      </c>
      <c r="N153" s="173">
        <v>2864.86312</v>
      </c>
      <c r="O153" s="168">
        <v>708.37897554237395</v>
      </c>
      <c r="P153" s="174">
        <v>232.012</v>
      </c>
      <c r="Q153" s="180">
        <v>3.05319972907597</v>
      </c>
      <c r="R153" s="181">
        <v>1806.4437940104699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2405.323355</v>
      </c>
      <c r="Y153" s="168">
        <v>594.75110073079099</v>
      </c>
      <c r="Z153" s="179">
        <v>573</v>
      </c>
      <c r="AA153" s="184">
        <v>1.0379600361793899</v>
      </c>
      <c r="AB153" s="185">
        <v>-208.65468834258201</v>
      </c>
      <c r="AC153" s="170">
        <v>0.01</v>
      </c>
      <c r="AD153" s="170">
        <v>4.0000000000000001E-3</v>
      </c>
      <c r="AE153" s="178">
        <v>0</v>
      </c>
      <c r="AF153" s="178">
        <v>376</v>
      </c>
      <c r="AG153" s="169"/>
      <c r="AH153" s="182">
        <v>258.7</v>
      </c>
      <c r="AI153" s="168">
        <v>63.967328733252799</v>
      </c>
      <c r="AJ153" s="183" t="s">
        <v>53</v>
      </c>
      <c r="AK153" s="184">
        <v>1.01535442433735</v>
      </c>
      <c r="AL153" s="185">
        <v>-28.700727278503798</v>
      </c>
      <c r="AM153" s="170">
        <v>8.0000000000000002E-3</v>
      </c>
      <c r="AN153" s="170">
        <v>2E-3</v>
      </c>
      <c r="AO153" s="178">
        <v>0</v>
      </c>
      <c r="AP153" s="178">
        <v>48</v>
      </c>
      <c r="AQ153" s="169"/>
      <c r="AR153" s="182">
        <v>81.099999999999994</v>
      </c>
      <c r="AS153" s="168">
        <v>20.053151759825301</v>
      </c>
      <c r="AT153" s="183" t="s">
        <v>54</v>
      </c>
      <c r="AU153" s="180">
        <v>1.25332198498908</v>
      </c>
      <c r="AV153" s="181">
        <v>8.1093391038720597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198.4</v>
      </c>
      <c r="BC153" s="182">
        <v>49.0572787811262</v>
      </c>
      <c r="BD153" s="183" t="s">
        <v>55</v>
      </c>
      <c r="BE153" s="180">
        <v>1.53303996191019</v>
      </c>
      <c r="BF153" s="181">
        <v>52.418678207744101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7.4999999999999997E-2</v>
      </c>
      <c r="G154" s="170">
        <v>6.5000000000000002E-2</v>
      </c>
      <c r="H154" s="171"/>
      <c r="I154" s="172">
        <v>6</v>
      </c>
      <c r="J154" s="172">
        <v>6</v>
      </c>
      <c r="K154" s="169"/>
      <c r="L154" s="173">
        <v>2014.65408</v>
      </c>
      <c r="M154" s="173">
        <v>-1002.1652</v>
      </c>
      <c r="N154" s="173">
        <v>1012.48888</v>
      </c>
      <c r="O154" s="168">
        <v>349.20012846305002</v>
      </c>
      <c r="P154" s="174">
        <v>221.65100000000001</v>
      </c>
      <c r="Q154" s="180">
        <v>1.5754502730105</v>
      </c>
      <c r="R154" s="181">
        <v>287.561234738557</v>
      </c>
      <c r="S154" s="170">
        <v>0.01</v>
      </c>
      <c r="T154" s="170">
        <v>0.01</v>
      </c>
      <c r="U154" s="177">
        <v>0</v>
      </c>
      <c r="V154" s="178">
        <v>0</v>
      </c>
      <c r="W154" s="169"/>
      <c r="X154" s="177">
        <v>1857.85798</v>
      </c>
      <c r="Y154" s="168">
        <v>640.76184746058902</v>
      </c>
      <c r="Z154" s="179">
        <v>573</v>
      </c>
      <c r="AA154" s="184">
        <v>1.1182580234914301</v>
      </c>
      <c r="AB154" s="185">
        <v>-16.185181252630901</v>
      </c>
      <c r="AC154" s="170">
        <v>1.9E-2</v>
      </c>
      <c r="AD154" s="170">
        <v>1.2E-2</v>
      </c>
      <c r="AE154" s="178">
        <v>0</v>
      </c>
      <c r="AF154" s="178">
        <v>136</v>
      </c>
      <c r="AG154" s="169"/>
      <c r="AH154" s="182">
        <v>231.55</v>
      </c>
      <c r="AI154" s="168">
        <v>79.859928679532104</v>
      </c>
      <c r="AJ154" s="183" t="s">
        <v>53</v>
      </c>
      <c r="AK154" s="180">
        <v>1.26761791554813</v>
      </c>
      <c r="AL154" s="181">
        <v>25.503369705208101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49</v>
      </c>
      <c r="AS154" s="168">
        <v>16.899747377659601</v>
      </c>
      <c r="AT154" s="183" t="s">
        <v>54</v>
      </c>
      <c r="AU154" s="184">
        <v>1.05623421110372</v>
      </c>
      <c r="AV154" s="185">
        <v>-3.3293029320106302</v>
      </c>
      <c r="AW154" s="170">
        <v>6.0000000000000001E-3</v>
      </c>
      <c r="AX154" s="170">
        <v>3.0000000000000001E-3</v>
      </c>
      <c r="AY154" s="178">
        <v>0</v>
      </c>
      <c r="AZ154" s="178">
        <v>7</v>
      </c>
      <c r="BA154" s="169"/>
      <c r="BB154" s="186">
        <v>142.4</v>
      </c>
      <c r="BC154" s="182">
        <v>49.112735236300402</v>
      </c>
      <c r="BD154" s="183" t="s">
        <v>55</v>
      </c>
      <c r="BE154" s="180">
        <v>1.53477297613439</v>
      </c>
      <c r="BF154" s="181">
        <v>37.741394135978702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0.04</v>
      </c>
      <c r="G155" s="170">
        <v>2.5999999999999999E-2</v>
      </c>
      <c r="H155" s="171"/>
      <c r="I155" s="172">
        <v>6</v>
      </c>
      <c r="J155" s="172">
        <v>5</v>
      </c>
      <c r="K155" s="169"/>
      <c r="L155" s="173">
        <v>2252.8888299999999</v>
      </c>
      <c r="M155" s="173">
        <v>2174.7037099999998</v>
      </c>
      <c r="N155" s="173">
        <v>4427.5925399999996</v>
      </c>
      <c r="O155" s="168">
        <v>901.49387068552096</v>
      </c>
      <c r="P155" s="174">
        <v>287.5</v>
      </c>
      <c r="Q155" s="180">
        <v>3.1356308545583298</v>
      </c>
      <c r="R155" s="181">
        <v>2834.8271231590302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2743.7991149999998</v>
      </c>
      <c r="Y155" s="168">
        <v>558.65982748377701</v>
      </c>
      <c r="Z155" s="179">
        <v>573</v>
      </c>
      <c r="AA155" s="184">
        <v>0.97497352091409495</v>
      </c>
      <c r="AB155" s="185">
        <v>-430.65161143434602</v>
      </c>
      <c r="AC155" s="170">
        <v>4.0000000000000001E-3</v>
      </c>
      <c r="AD155" s="170"/>
      <c r="AE155" s="178">
        <v>71</v>
      </c>
      <c r="AF155" s="178">
        <v>634</v>
      </c>
      <c r="AG155" s="169"/>
      <c r="AH155" s="182">
        <v>233.1</v>
      </c>
      <c r="AI155" s="168">
        <v>47.461056851630502</v>
      </c>
      <c r="AJ155" s="183" t="s">
        <v>53</v>
      </c>
      <c r="AK155" s="190">
        <v>0.75335010875603903</v>
      </c>
      <c r="AL155" s="173">
        <v>-115.923378299064</v>
      </c>
      <c r="AM155" s="170"/>
      <c r="AN155" s="170"/>
      <c r="AO155" s="178">
        <v>77</v>
      </c>
      <c r="AP155" s="178">
        <v>139</v>
      </c>
      <c r="AQ155" s="169"/>
      <c r="AR155" s="182">
        <v>89.2</v>
      </c>
      <c r="AS155" s="168">
        <v>18.161845865145601</v>
      </c>
      <c r="AT155" s="183" t="s">
        <v>54</v>
      </c>
      <c r="AU155" s="180">
        <v>1.1351153665716001</v>
      </c>
      <c r="AV155" s="181">
        <v>0.55914201928526097</v>
      </c>
      <c r="AW155" s="170">
        <v>0.01</v>
      </c>
      <c r="AX155" s="170">
        <v>7.0000000000000001E-3</v>
      </c>
      <c r="AY155" s="178">
        <v>0</v>
      </c>
      <c r="AZ155" s="178">
        <v>6</v>
      </c>
      <c r="BA155" s="169"/>
      <c r="BB155" s="186">
        <v>171.4</v>
      </c>
      <c r="BC155" s="182">
        <v>34.898434767779797</v>
      </c>
      <c r="BD155" s="183" t="s">
        <v>55</v>
      </c>
      <c r="BE155" s="184">
        <v>1.09057608649312</v>
      </c>
      <c r="BF155" s="185">
        <v>-5.8817159614294798</v>
      </c>
      <c r="BG155" s="170">
        <v>1.6E-2</v>
      </c>
      <c r="BH155" s="170">
        <v>8.9999999999999993E-3</v>
      </c>
      <c r="BI155" s="178">
        <v>0</v>
      </c>
      <c r="BJ155" s="178">
        <v>18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5.3999999999999999E-2</v>
      </c>
      <c r="G156" s="170">
        <v>4.7E-2</v>
      </c>
      <c r="H156" s="171"/>
      <c r="I156" s="172">
        <v>6</v>
      </c>
      <c r="J156" s="172">
        <v>6</v>
      </c>
      <c r="K156" s="169"/>
      <c r="L156" s="173">
        <v>1794.2928400000001</v>
      </c>
      <c r="M156" s="173">
        <v>2020.31611</v>
      </c>
      <c r="N156" s="173">
        <v>3814.6089499999998</v>
      </c>
      <c r="O156" s="168">
        <v>1358.5682702663901</v>
      </c>
      <c r="P156" s="174">
        <v>264.61399999999998</v>
      </c>
      <c r="Q156" s="180">
        <v>5.1341511419138399</v>
      </c>
      <c r="R156" s="181">
        <v>2976.5193073962901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1725.7082849999999</v>
      </c>
      <c r="Y156" s="168">
        <v>614.60887615671004</v>
      </c>
      <c r="Z156" s="179">
        <v>573</v>
      </c>
      <c r="AA156" s="184">
        <v>1.0726158397150301</v>
      </c>
      <c r="AB156" s="185">
        <v>-89.106370354315203</v>
      </c>
      <c r="AC156" s="170">
        <v>1.4E-2</v>
      </c>
      <c r="AD156" s="170">
        <v>7.0000000000000001E-3</v>
      </c>
      <c r="AE156" s="178">
        <v>0</v>
      </c>
      <c r="AF156" s="178">
        <v>205</v>
      </c>
      <c r="AG156" s="169"/>
      <c r="AH156" s="182">
        <v>163.30000000000001</v>
      </c>
      <c r="AI156" s="168">
        <v>58.159093485716603</v>
      </c>
      <c r="AJ156" s="183" t="s">
        <v>53</v>
      </c>
      <c r="AK156" s="190">
        <v>0.92316021405899396</v>
      </c>
      <c r="AL156" s="173">
        <v>-36.234595614872298</v>
      </c>
      <c r="AM156" s="170"/>
      <c r="AN156" s="170"/>
      <c r="AO156" s="178">
        <v>14</v>
      </c>
      <c r="AP156" s="178">
        <v>49</v>
      </c>
      <c r="AQ156" s="169"/>
      <c r="AR156" s="182">
        <v>77.400000000000006</v>
      </c>
      <c r="AS156" s="168">
        <v>27.565914487412499</v>
      </c>
      <c r="AT156" s="183" t="s">
        <v>54</v>
      </c>
      <c r="AU156" s="180">
        <v>1.7228696554632801</v>
      </c>
      <c r="AV156" s="181">
        <v>26.724547145429199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186.2</v>
      </c>
      <c r="BC156" s="182">
        <v>66.314900226824406</v>
      </c>
      <c r="BD156" s="183" t="s">
        <v>55</v>
      </c>
      <c r="BE156" s="180">
        <v>2.07234063208826</v>
      </c>
      <c r="BF156" s="181">
        <v>84.849094290858503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4.1000000000000002E-2</v>
      </c>
      <c r="G157" s="170">
        <v>3.3000000000000002E-2</v>
      </c>
      <c r="H157" s="171"/>
      <c r="I157" s="172">
        <v>6</v>
      </c>
      <c r="J157" s="172">
        <v>5</v>
      </c>
      <c r="K157" s="169"/>
      <c r="L157" s="173">
        <v>3420.64077</v>
      </c>
      <c r="M157" s="173">
        <v>4953.1483399999997</v>
      </c>
      <c r="N157" s="173">
        <v>8373.7891099999997</v>
      </c>
      <c r="O157" s="168">
        <v>1028.0673461681799</v>
      </c>
      <c r="P157" s="174">
        <v>241.934</v>
      </c>
      <c r="Q157" s="180">
        <v>4.2493710936378504</v>
      </c>
      <c r="R157" s="181">
        <v>6150.9580350152801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4819.9685200000004</v>
      </c>
      <c r="Y157" s="168">
        <v>591.75746843839204</v>
      </c>
      <c r="Z157" s="179">
        <v>573</v>
      </c>
      <c r="AA157" s="184">
        <v>1.0327355470129</v>
      </c>
      <c r="AB157" s="185">
        <v>-444.61688745096501</v>
      </c>
      <c r="AC157" s="170">
        <v>0.01</v>
      </c>
      <c r="AD157" s="170">
        <v>3.0000000000000001E-3</v>
      </c>
      <c r="AE157" s="178">
        <v>0</v>
      </c>
      <c r="AF157" s="178">
        <v>781</v>
      </c>
      <c r="AG157" s="169"/>
      <c r="AH157" s="182">
        <v>455.15</v>
      </c>
      <c r="AI157" s="168">
        <v>55.879703496431603</v>
      </c>
      <c r="AJ157" s="183" t="s">
        <v>53</v>
      </c>
      <c r="AK157" s="190">
        <v>0.88697942057827905</v>
      </c>
      <c r="AL157" s="173">
        <v>-123.67876207576001</v>
      </c>
      <c r="AM157" s="170"/>
      <c r="AN157" s="170"/>
      <c r="AO157" s="178">
        <v>58</v>
      </c>
      <c r="AP157" s="178">
        <v>161</v>
      </c>
      <c r="AQ157" s="169"/>
      <c r="AR157" s="182">
        <v>125.4</v>
      </c>
      <c r="AS157" s="168">
        <v>15.395616430742599</v>
      </c>
      <c r="AT157" s="183" t="s">
        <v>54</v>
      </c>
      <c r="AU157" s="184">
        <v>0.96222602692141501</v>
      </c>
      <c r="AV157" s="185">
        <v>-21.6041300509868</v>
      </c>
      <c r="AW157" s="170">
        <v>1E-3</v>
      </c>
      <c r="AX157" s="170"/>
      <c r="AY157" s="178">
        <v>5</v>
      </c>
      <c r="AZ157" s="178">
        <v>31</v>
      </c>
      <c r="BA157" s="169"/>
      <c r="BB157" s="186">
        <v>335.2</v>
      </c>
      <c r="BC157" s="182">
        <v>41.153194797327998</v>
      </c>
      <c r="BD157" s="183" t="s">
        <v>55</v>
      </c>
      <c r="BE157" s="180">
        <v>1.2860373374164999</v>
      </c>
      <c r="BF157" s="181">
        <v>41.191739898026398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4.8000000000000001E-2</v>
      </c>
      <c r="H158" s="171"/>
      <c r="I158" s="172">
        <v>5</v>
      </c>
      <c r="J158" s="172">
        <v>5</v>
      </c>
      <c r="K158" s="169"/>
      <c r="L158" s="173">
        <v>6271.41309</v>
      </c>
      <c r="M158" s="173">
        <v>8587.9914399999998</v>
      </c>
      <c r="N158" s="173">
        <v>14859.40453</v>
      </c>
      <c r="O158" s="168">
        <v>2977.0995898354099</v>
      </c>
      <c r="P158" s="174">
        <v>267.06299999999999</v>
      </c>
      <c r="Q158" s="180">
        <v>11.147555407658199</v>
      </c>
      <c r="R158" s="181">
        <v>13355.809553622899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3381.4382700000001</v>
      </c>
      <c r="Y158" s="168">
        <v>677.47522899363298</v>
      </c>
      <c r="Z158" s="179">
        <v>573</v>
      </c>
      <c r="AA158" s="180">
        <v>1.1823302425717801</v>
      </c>
      <c r="AB158" s="181">
        <v>155.383288725667</v>
      </c>
      <c r="AC158" s="170">
        <v>0.02</v>
      </c>
      <c r="AD158" s="170">
        <v>1.7999999999999999E-2</v>
      </c>
      <c r="AE158" s="178">
        <v>0</v>
      </c>
      <c r="AF158" s="178">
        <v>51</v>
      </c>
      <c r="AG158" s="169"/>
      <c r="AH158" s="182">
        <v>275.10000000000002</v>
      </c>
      <c r="AI158" s="168">
        <v>55.116616248667597</v>
      </c>
      <c r="AJ158" s="183" t="s">
        <v>53</v>
      </c>
      <c r="AK158" s="190">
        <v>0.87486692458202497</v>
      </c>
      <c r="AL158" s="173">
        <v>-79.597144538015598</v>
      </c>
      <c r="AM158" s="170"/>
      <c r="AN158" s="170"/>
      <c r="AO158" s="178">
        <v>40</v>
      </c>
      <c r="AP158" s="178">
        <v>103</v>
      </c>
      <c r="AQ158" s="169"/>
      <c r="AR158" s="182">
        <v>57.4</v>
      </c>
      <c r="AS158" s="168">
        <v>11.5001591154981</v>
      </c>
      <c r="AT158" s="183" t="s">
        <v>54</v>
      </c>
      <c r="AU158" s="175">
        <v>0.71875994471862903</v>
      </c>
      <c r="AV158" s="176">
        <v>-32.681814485845301</v>
      </c>
      <c r="AW158" s="170"/>
      <c r="AX158" s="170"/>
      <c r="AY158" s="178">
        <v>23</v>
      </c>
      <c r="AZ158" s="178">
        <v>39</v>
      </c>
      <c r="BA158" s="169"/>
      <c r="BB158" s="186">
        <v>234</v>
      </c>
      <c r="BC158" s="182">
        <v>46.882181760044404</v>
      </c>
      <c r="BD158" s="183" t="s">
        <v>55</v>
      </c>
      <c r="BE158" s="180">
        <v>1.4650681800013901</v>
      </c>
      <c r="BF158" s="181">
        <v>53.8363710283095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1.2999999999999999E-2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787.56478000000004</v>
      </c>
      <c r="M159" s="173">
        <v>976.01996999999994</v>
      </c>
      <c r="N159" s="173">
        <v>1763.58475</v>
      </c>
      <c r="O159" s="168">
        <v>704.83722289962896</v>
      </c>
      <c r="P159" s="174">
        <v>242.67599999999999</v>
      </c>
      <c r="Q159" s="180">
        <v>2.9044372863391099</v>
      </c>
      <c r="R159" s="181">
        <v>1078.6590993906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1394.10925</v>
      </c>
      <c r="Y159" s="168">
        <v>557.17202827291703</v>
      </c>
      <c r="Z159" s="179">
        <v>573</v>
      </c>
      <c r="AA159" s="184">
        <v>0.97237701269270005</v>
      </c>
      <c r="AB159" s="185">
        <v>-223.118649747745</v>
      </c>
      <c r="AC159" s="170">
        <v>3.0000000000000001E-3</v>
      </c>
      <c r="AD159" s="170"/>
      <c r="AE159" s="178">
        <v>40</v>
      </c>
      <c r="AF159" s="178">
        <v>327</v>
      </c>
      <c r="AG159" s="169"/>
      <c r="AH159" s="182">
        <v>121.7</v>
      </c>
      <c r="AI159" s="168">
        <v>48.638824999413799</v>
      </c>
      <c r="AJ159" s="183" t="s">
        <v>53</v>
      </c>
      <c r="AK159" s="190">
        <v>0.77204484126053596</v>
      </c>
      <c r="AL159" s="173">
        <v>-56.110397354464098</v>
      </c>
      <c r="AM159" s="170"/>
      <c r="AN159" s="170"/>
      <c r="AO159" s="178">
        <v>36</v>
      </c>
      <c r="AP159" s="178">
        <v>68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-25.758196153514699</v>
      </c>
      <c r="AW159" s="170"/>
      <c r="AX159" s="170"/>
      <c r="AY159" s="178">
        <v>21</v>
      </c>
      <c r="AZ159" s="178">
        <v>29</v>
      </c>
      <c r="BA159" s="169"/>
      <c r="BB159" s="186">
        <v>58</v>
      </c>
      <c r="BC159" s="182">
        <v>23.1803767458176</v>
      </c>
      <c r="BD159" s="183" t="s">
        <v>55</v>
      </c>
      <c r="BE159" s="175">
        <v>0.72438677330679901</v>
      </c>
      <c r="BF159" s="176">
        <v>-32.316392307029403</v>
      </c>
      <c r="BG159" s="170"/>
      <c r="BH159" s="170"/>
      <c r="BI159" s="178">
        <v>23</v>
      </c>
      <c r="BJ159" s="178">
        <v>39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2.1000000000000001E-2</v>
      </c>
      <c r="G160" s="170">
        <v>1.4E-2</v>
      </c>
      <c r="H160" s="171"/>
      <c r="I160" s="172">
        <v>3</v>
      </c>
      <c r="J160" s="172">
        <v>3</v>
      </c>
      <c r="K160" s="169"/>
      <c r="L160" s="173">
        <v>982.87054999999998</v>
      </c>
      <c r="M160" s="173">
        <v>-193.79778999999999</v>
      </c>
      <c r="N160" s="173">
        <v>789.07276000000002</v>
      </c>
      <c r="O160" s="168">
        <v>574.01927108665097</v>
      </c>
      <c r="P160" s="174">
        <v>219.79400000000001</v>
      </c>
      <c r="Q160" s="180">
        <v>2.6116239346235601</v>
      </c>
      <c r="R160" s="181">
        <v>448.260263422734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821.77718500000003</v>
      </c>
      <c r="Y160" s="168">
        <v>597.810448721282</v>
      </c>
      <c r="Z160" s="179">
        <v>573</v>
      </c>
      <c r="AA160" s="184">
        <v>1.04329921242807</v>
      </c>
      <c r="AB160" s="185">
        <v>-66.7164069032073</v>
      </c>
      <c r="AC160" s="170">
        <v>1.0999999999999999E-2</v>
      </c>
      <c r="AD160" s="170">
        <v>4.0000000000000001E-3</v>
      </c>
      <c r="AE160" s="178">
        <v>0</v>
      </c>
      <c r="AF160" s="178">
        <v>124</v>
      </c>
      <c r="AG160" s="169"/>
      <c r="AH160" s="182">
        <v>70.7</v>
      </c>
      <c r="AI160" s="168">
        <v>51.431457937828498</v>
      </c>
      <c r="AJ160" s="183" t="s">
        <v>53</v>
      </c>
      <c r="AK160" s="190">
        <v>0.8163723482195</v>
      </c>
      <c r="AL160" s="173">
        <v>-26.987777120247902</v>
      </c>
      <c r="AM160" s="170"/>
      <c r="AN160" s="170"/>
      <c r="AO160" s="178">
        <v>16</v>
      </c>
      <c r="AP160" s="178">
        <v>34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-14.2095941892693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-17.819188378538598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4.1000000000000002E-2</v>
      </c>
      <c r="G161" s="170">
        <v>2.7E-2</v>
      </c>
      <c r="H161" s="171"/>
      <c r="I161" s="172">
        <v>4</v>
      </c>
      <c r="J161" s="172">
        <v>4</v>
      </c>
      <c r="K161" s="169"/>
      <c r="L161" s="173">
        <v>1355.4406200000001</v>
      </c>
      <c r="M161" s="173">
        <v>845.02160000000003</v>
      </c>
      <c r="N161" s="173">
        <v>2200.4622199999999</v>
      </c>
      <c r="O161" s="168">
        <v>806.182041516391</v>
      </c>
      <c r="P161" s="174">
        <v>219.79400000000001</v>
      </c>
      <c r="Q161" s="180">
        <v>3.6678983116754398</v>
      </c>
      <c r="R161" s="181">
        <v>1523.74733500467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1643.297615</v>
      </c>
      <c r="Y161" s="168">
        <v>602.053974859753</v>
      </c>
      <c r="Z161" s="179">
        <v>573</v>
      </c>
      <c r="AA161" s="184">
        <v>1.0507050172072501</v>
      </c>
      <c r="AB161" s="185">
        <v>-120.888982915881</v>
      </c>
      <c r="AC161" s="170">
        <v>1.2E-2</v>
      </c>
      <c r="AD161" s="170">
        <v>5.0000000000000001E-3</v>
      </c>
      <c r="AE161" s="178">
        <v>0</v>
      </c>
      <c r="AF161" s="178">
        <v>234</v>
      </c>
      <c r="AG161" s="169"/>
      <c r="AH161" s="182">
        <v>71.7</v>
      </c>
      <c r="AI161" s="168">
        <v>26.268686574734801</v>
      </c>
      <c r="AJ161" s="183" t="s">
        <v>53</v>
      </c>
      <c r="AK161" s="175">
        <v>0.416963278964045</v>
      </c>
      <c r="AL161" s="176">
        <v>-122.26815998028</v>
      </c>
      <c r="AM161" s="170"/>
      <c r="AN161" s="170"/>
      <c r="AO161" s="178">
        <v>101</v>
      </c>
      <c r="AP161" s="178">
        <v>135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-27.661754915626702</v>
      </c>
      <c r="AW161" s="170"/>
      <c r="AX161" s="170"/>
      <c r="AY161" s="178">
        <v>23</v>
      </c>
      <c r="AZ161" s="178">
        <v>31</v>
      </c>
      <c r="BA161" s="169"/>
      <c r="BB161" s="186">
        <v>97.6</v>
      </c>
      <c r="BC161" s="182">
        <v>35.757654249569299</v>
      </c>
      <c r="BD161" s="183" t="s">
        <v>55</v>
      </c>
      <c r="BE161" s="184">
        <v>1.1174266952990399</v>
      </c>
      <c r="BF161" s="185">
        <v>-0.92350983125338304</v>
      </c>
      <c r="BG161" s="170">
        <v>1.9E-2</v>
      </c>
      <c r="BH161" s="170">
        <v>1.2E-2</v>
      </c>
      <c r="BI161" s="178">
        <v>0</v>
      </c>
      <c r="BJ161" s="178">
        <v>8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4.7E-2</v>
      </c>
      <c r="G162" s="170">
        <v>0.04</v>
      </c>
      <c r="H162" s="171"/>
      <c r="I162" s="172">
        <v>5</v>
      </c>
      <c r="J162" s="172">
        <v>5</v>
      </c>
      <c r="K162" s="169"/>
      <c r="L162" s="173">
        <v>955.99843999999996</v>
      </c>
      <c r="M162" s="173">
        <v>639.26116000000002</v>
      </c>
      <c r="N162" s="173">
        <v>1595.2596000000001</v>
      </c>
      <c r="O162" s="168">
        <v>1353.8149223452799</v>
      </c>
      <c r="P162" s="174">
        <v>224.79599999999999</v>
      </c>
      <c r="Q162" s="180">
        <v>6.0224155338408201</v>
      </c>
      <c r="R162" s="181">
        <v>1296.46706091188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587.63405499999999</v>
      </c>
      <c r="Y162" s="168">
        <v>498.694853513037</v>
      </c>
      <c r="Z162" s="179">
        <v>573</v>
      </c>
      <c r="AA162" s="190">
        <v>0.87032260647999404</v>
      </c>
      <c r="AB162" s="173">
        <v>-173.98147595913699</v>
      </c>
      <c r="AC162" s="170"/>
      <c r="AD162" s="170"/>
      <c r="AE162" s="178">
        <v>88</v>
      </c>
      <c r="AF162" s="178">
        <v>223</v>
      </c>
      <c r="AG162" s="169"/>
      <c r="AH162" s="182">
        <v>81.400000000000006</v>
      </c>
      <c r="AI162" s="168">
        <v>69.080000947122102</v>
      </c>
      <c r="AJ162" s="183" t="s">
        <v>53</v>
      </c>
      <c r="AK162" s="184">
        <v>1.0965079515416201</v>
      </c>
      <c r="AL162" s="185">
        <v>-2.3378332468160701</v>
      </c>
      <c r="AM162" s="170">
        <v>1.7000000000000001E-2</v>
      </c>
      <c r="AN162" s="170">
        <v>0.01</v>
      </c>
      <c r="AO162" s="178">
        <v>0</v>
      </c>
      <c r="AP162" s="178">
        <v>8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-11.666751300778699</v>
      </c>
      <c r="AW162" s="170"/>
      <c r="AX162" s="170"/>
      <c r="AY162" s="178">
        <v>10</v>
      </c>
      <c r="AZ162" s="178">
        <v>14</v>
      </c>
      <c r="BA162" s="169"/>
      <c r="BB162" s="186">
        <v>47.4</v>
      </c>
      <c r="BC162" s="182">
        <v>40.2259464974642</v>
      </c>
      <c r="BD162" s="183" t="s">
        <v>55</v>
      </c>
      <c r="BE162" s="180">
        <v>1.25706082804576</v>
      </c>
      <c r="BF162" s="181">
        <v>4.8664973984426299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3207.3896500000001</v>
      </c>
      <c r="M163" s="173">
        <v>-389.61939999999998</v>
      </c>
      <c r="N163" s="173">
        <v>2817.77025</v>
      </c>
      <c r="O163" s="168">
        <v>886.45878976641495</v>
      </c>
      <c r="P163" s="174">
        <v>239.25899999999999</v>
      </c>
      <c r="Q163" s="180">
        <v>3.7050175323244501</v>
      </c>
      <c r="R163" s="181">
        <v>1959.89446013676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2551.28955</v>
      </c>
      <c r="Y163" s="168">
        <v>802.62507095342505</v>
      </c>
      <c r="Z163" s="179">
        <v>573</v>
      </c>
      <c r="AA163" s="180">
        <v>1.40074183412465</v>
      </c>
      <c r="AB163" s="181">
        <v>496.767765692453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307.89999999999998</v>
      </c>
      <c r="AI163" s="168">
        <v>96.864058157005203</v>
      </c>
      <c r="AJ163" s="183" t="s">
        <v>53</v>
      </c>
      <c r="AK163" s="180">
        <v>1.5375247326508801</v>
      </c>
      <c r="AL163" s="181">
        <v>82.010170311735706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63.3</v>
      </c>
      <c r="AS163" s="168">
        <v>19.913916470732101</v>
      </c>
      <c r="AT163" s="183" t="s">
        <v>54</v>
      </c>
      <c r="AU163" s="180">
        <v>1.2446197794207601</v>
      </c>
      <c r="AV163" s="181">
        <v>5.93115436488526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200.2</v>
      </c>
      <c r="BC163" s="182">
        <v>62.982086531446697</v>
      </c>
      <c r="BD163" s="183" t="s">
        <v>55</v>
      </c>
      <c r="BE163" s="180">
        <v>1.96819020410771</v>
      </c>
      <c r="BF163" s="181">
        <v>85.462308729770498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2.1999999999999999E-2</v>
      </c>
      <c r="G164" s="170">
        <v>1.4999999999999999E-2</v>
      </c>
      <c r="H164" s="171"/>
      <c r="I164" s="172">
        <v>3</v>
      </c>
      <c r="J164" s="172">
        <v>3</v>
      </c>
      <c r="K164" s="169"/>
      <c r="L164" s="173">
        <v>2243.84944</v>
      </c>
      <c r="M164" s="173">
        <v>63.72193</v>
      </c>
      <c r="N164" s="173">
        <v>2307.5713700000001</v>
      </c>
      <c r="O164" s="168">
        <v>622.40758914176604</v>
      </c>
      <c r="P164" s="174">
        <v>272.85399999999998</v>
      </c>
      <c r="Q164" s="180">
        <v>2.2811012084916</v>
      </c>
      <c r="R164" s="181">
        <v>1166.48192790496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1851.99739</v>
      </c>
      <c r="Y164" s="168">
        <v>499.52831171013497</v>
      </c>
      <c r="Z164" s="179">
        <v>573</v>
      </c>
      <c r="AA164" s="190">
        <v>0.871777158307391</v>
      </c>
      <c r="AB164" s="173">
        <v>-544.31803993856499</v>
      </c>
      <c r="AC164" s="170"/>
      <c r="AD164" s="170"/>
      <c r="AE164" s="178">
        <v>273</v>
      </c>
      <c r="AF164" s="178">
        <v>698</v>
      </c>
      <c r="AG164" s="169"/>
      <c r="AH164" s="182">
        <v>92.2</v>
      </c>
      <c r="AI164" s="168">
        <v>24.868561148282399</v>
      </c>
      <c r="AJ164" s="183" t="s">
        <v>53</v>
      </c>
      <c r="AK164" s="175">
        <v>0.39473906584575302</v>
      </c>
      <c r="AL164" s="176">
        <v>-171.26923575240801</v>
      </c>
      <c r="AM164" s="170"/>
      <c r="AN164" s="170"/>
      <c r="AO164" s="178">
        <v>142</v>
      </c>
      <c r="AP164" s="178">
        <v>189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-35.112821778389304</v>
      </c>
      <c r="AW164" s="170"/>
      <c r="AX164" s="170"/>
      <c r="AY164" s="178">
        <v>28</v>
      </c>
      <c r="AZ164" s="178">
        <v>40</v>
      </c>
      <c r="BA164" s="169"/>
      <c r="BB164" s="186">
        <v>125</v>
      </c>
      <c r="BC164" s="182">
        <v>33.7155113181703</v>
      </c>
      <c r="BD164" s="183" t="s">
        <v>55</v>
      </c>
      <c r="BE164" s="184">
        <v>1.0536097286928201</v>
      </c>
      <c r="BF164" s="185">
        <v>-8.8256435567785196</v>
      </c>
      <c r="BG164" s="170">
        <v>1.2E-2</v>
      </c>
      <c r="BH164" s="170">
        <v>5.0000000000000001E-3</v>
      </c>
      <c r="BI164" s="178">
        <v>0</v>
      </c>
      <c r="BJ164" s="178">
        <v>18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1.2E-2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1149.9147399999999</v>
      </c>
      <c r="M165" s="173">
        <v>769.42774999999995</v>
      </c>
      <c r="N165" s="173">
        <v>1919.34249</v>
      </c>
      <c r="O165" s="168">
        <v>534.53346887321902</v>
      </c>
      <c r="P165" s="174">
        <v>244.22499999999999</v>
      </c>
      <c r="Q165" s="180">
        <v>2.1886926763157701</v>
      </c>
      <c r="R165" s="181">
        <v>930.159151403382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1820.966885</v>
      </c>
      <c r="Y165" s="168">
        <v>507.13603789509699</v>
      </c>
      <c r="Z165" s="179">
        <v>573</v>
      </c>
      <c r="AA165" s="190">
        <v>0.88505416735619002</v>
      </c>
      <c r="AB165" s="173">
        <v>-499.85224906024001</v>
      </c>
      <c r="AC165" s="170"/>
      <c r="AD165" s="170"/>
      <c r="AE165" s="178">
        <v>237</v>
      </c>
      <c r="AF165" s="178">
        <v>648</v>
      </c>
      <c r="AG165" s="169"/>
      <c r="AH165" s="182">
        <v>171.8</v>
      </c>
      <c r="AI165" s="168">
        <v>47.845994360505699</v>
      </c>
      <c r="AJ165" s="183" t="s">
        <v>53</v>
      </c>
      <c r="AK165" s="190">
        <v>0.75946022794453505</v>
      </c>
      <c r="AL165" s="173">
        <v>-83.368595891439995</v>
      </c>
      <c r="AM165" s="170"/>
      <c r="AN165" s="170"/>
      <c r="AO165" s="178">
        <v>55</v>
      </c>
      <c r="AP165" s="178">
        <v>100</v>
      </c>
      <c r="AQ165" s="169"/>
      <c r="AR165" s="182">
        <v>29.4</v>
      </c>
      <c r="AS165" s="168">
        <v>8.1878476961517297</v>
      </c>
      <c r="AT165" s="183" t="s">
        <v>54</v>
      </c>
      <c r="AU165" s="175">
        <v>0.51174048100948299</v>
      </c>
      <c r="AV165" s="176">
        <v>-35.404722766079999</v>
      </c>
      <c r="AW165" s="170"/>
      <c r="AX165" s="170"/>
      <c r="AY165" s="178">
        <v>29</v>
      </c>
      <c r="AZ165" s="178">
        <v>40</v>
      </c>
      <c r="BA165" s="169"/>
      <c r="BB165" s="186">
        <v>110.6</v>
      </c>
      <c r="BC165" s="182">
        <v>30.801903237904099</v>
      </c>
      <c r="BD165" s="183" t="s">
        <v>55</v>
      </c>
      <c r="BE165" s="184">
        <v>0.96255947618450399</v>
      </c>
      <c r="BF165" s="185">
        <v>-19.009445532160001</v>
      </c>
      <c r="BG165" s="170">
        <v>2E-3</v>
      </c>
      <c r="BH165" s="170"/>
      <c r="BI165" s="178">
        <v>5</v>
      </c>
      <c r="BJ165" s="178">
        <v>28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4.7E-2</v>
      </c>
      <c r="G166" s="170">
        <v>3.4000000000000002E-2</v>
      </c>
      <c r="H166" s="171"/>
      <c r="I166" s="172">
        <v>5</v>
      </c>
      <c r="J166" s="172">
        <v>4</v>
      </c>
      <c r="K166" s="169"/>
      <c r="L166" s="173">
        <v>12718.32114</v>
      </c>
      <c r="M166" s="173">
        <v>383.38024000000001</v>
      </c>
      <c r="N166" s="173">
        <v>13101.70138</v>
      </c>
      <c r="O166" s="168">
        <v>1584.12381965381</v>
      </c>
      <c r="P166" s="174">
        <v>224.79599999999999</v>
      </c>
      <c r="Q166" s="180">
        <v>7.0469395347506598</v>
      </c>
      <c r="R166" s="181">
        <v>11004.518754299699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4925.7658199999996</v>
      </c>
      <c r="Y166" s="168">
        <v>595.57325718093796</v>
      </c>
      <c r="Z166" s="179">
        <v>573</v>
      </c>
      <c r="AA166" s="184">
        <v>1.0393948641901201</v>
      </c>
      <c r="AB166" s="185">
        <v>-419.90600924206302</v>
      </c>
      <c r="AC166" s="170">
        <v>1.0999999999999999E-2</v>
      </c>
      <c r="AD166" s="170">
        <v>4.0000000000000001E-3</v>
      </c>
      <c r="AE166" s="178">
        <v>0</v>
      </c>
      <c r="AF166" s="178">
        <v>762</v>
      </c>
      <c r="AG166" s="169"/>
      <c r="AH166" s="182">
        <v>518</v>
      </c>
      <c r="AI166" s="168">
        <v>62.631265572370602</v>
      </c>
      <c r="AJ166" s="183" t="s">
        <v>53</v>
      </c>
      <c r="AK166" s="184">
        <v>0.99414707257731105</v>
      </c>
      <c r="AL166" s="185">
        <v>-69.744023110384006</v>
      </c>
      <c r="AM166" s="170">
        <v>6.0000000000000001E-3</v>
      </c>
      <c r="AN166" s="170"/>
      <c r="AO166" s="178">
        <v>4</v>
      </c>
      <c r="AP166" s="178">
        <v>108</v>
      </c>
      <c r="AQ166" s="169"/>
      <c r="AR166" s="182">
        <v>95.6</v>
      </c>
      <c r="AS166" s="168">
        <v>11.5589748816962</v>
      </c>
      <c r="AT166" s="183" t="s">
        <v>54</v>
      </c>
      <c r="AU166" s="175">
        <v>0.72243593010601204</v>
      </c>
      <c r="AV166" s="176">
        <v>-53.668323329621302</v>
      </c>
      <c r="AW166" s="170"/>
      <c r="AX166" s="170"/>
      <c r="AY166" s="178">
        <v>37</v>
      </c>
      <c r="AZ166" s="178">
        <v>64</v>
      </c>
      <c r="BA166" s="169"/>
      <c r="BB166" s="186">
        <v>377</v>
      </c>
      <c r="BC166" s="182">
        <v>45.582986719659701</v>
      </c>
      <c r="BD166" s="183" t="s">
        <v>55</v>
      </c>
      <c r="BE166" s="180">
        <v>1.4244683349893701</v>
      </c>
      <c r="BF166" s="181">
        <v>78.463353340757394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3.2000000000000001E-2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-7851.7588100000003</v>
      </c>
      <c r="M167" s="173">
        <v>784.15520000000004</v>
      </c>
      <c r="N167" s="173">
        <v>-7067.6036100000001</v>
      </c>
      <c r="O167" s="168">
        <v>-3427.6597103435001</v>
      </c>
      <c r="P167" s="174">
        <v>225.90199999999999</v>
      </c>
      <c r="Q167" s="175">
        <v>-15.1732154223668</v>
      </c>
      <c r="R167" s="176">
        <v>-7593.02005273554</v>
      </c>
      <c r="S167" s="170"/>
      <c r="T167" s="170"/>
      <c r="U167" s="177">
        <v>7534</v>
      </c>
      <c r="V167" s="178">
        <v>7627</v>
      </c>
      <c r="W167" s="169"/>
      <c r="X167" s="177">
        <v>883.646885</v>
      </c>
      <c r="Y167" s="168">
        <v>428.55273060298799</v>
      </c>
      <c r="Z167" s="179">
        <v>573</v>
      </c>
      <c r="AA167" s="190">
        <v>0.74791052461254404</v>
      </c>
      <c r="AB167" s="173">
        <v>-449.07093815988901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0">
        <v>1.12585080089487</v>
      </c>
      <c r="AL167" s="181">
        <v>-0.279184745328109</v>
      </c>
      <c r="AM167" s="170">
        <v>0.02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-14.113761205162699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-5.0275224103253899</v>
      </c>
      <c r="BG167" s="170">
        <v>1.2E-2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2133.9153099999999</v>
      </c>
      <c r="M168" s="173">
        <v>303.32585</v>
      </c>
      <c r="N168" s="173">
        <v>2437.24116</v>
      </c>
      <c r="O168" s="168">
        <v>1206.5868007661099</v>
      </c>
      <c r="P168" s="174">
        <v>258.548</v>
      </c>
      <c r="Q168" s="180">
        <v>4.6667806394406801</v>
      </c>
      <c r="R168" s="181">
        <v>1848.13954137121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1847.1678649999999</v>
      </c>
      <c r="Y168" s="168">
        <v>914.46361619311995</v>
      </c>
      <c r="Z168" s="179">
        <v>573</v>
      </c>
      <c r="AA168" s="180">
        <v>1.5959225413492499</v>
      </c>
      <c r="AB168" s="181">
        <v>541.58736360646105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114.55</v>
      </c>
      <c r="AI168" s="168">
        <v>56.709414027686101</v>
      </c>
      <c r="AJ168" s="183" t="s">
        <v>53</v>
      </c>
      <c r="AK168" s="190">
        <v>0.90014942901089001</v>
      </c>
      <c r="AL168" s="173">
        <v>-28.995500153216302</v>
      </c>
      <c r="AM168" s="170"/>
      <c r="AN168" s="170"/>
      <c r="AO168" s="178">
        <v>13</v>
      </c>
      <c r="AP168" s="178">
        <v>39</v>
      </c>
      <c r="AQ168" s="169"/>
      <c r="AR168" s="182">
        <v>23.8</v>
      </c>
      <c r="AS168" s="168">
        <v>11.7824884666864</v>
      </c>
      <c r="AT168" s="183" t="s">
        <v>54</v>
      </c>
      <c r="AU168" s="175">
        <v>0.73640552916790103</v>
      </c>
      <c r="AV168" s="176">
        <v>-12.656000038912101</v>
      </c>
      <c r="AW168" s="170"/>
      <c r="AX168" s="170"/>
      <c r="AY168" s="178">
        <v>9</v>
      </c>
      <c r="AZ168" s="178">
        <v>15</v>
      </c>
      <c r="BA168" s="169"/>
      <c r="BB168" s="186">
        <v>106</v>
      </c>
      <c r="BC168" s="182">
        <v>52.4766293054101</v>
      </c>
      <c r="BD168" s="183" t="s">
        <v>55</v>
      </c>
      <c r="BE168" s="180">
        <v>1.6398946657940601</v>
      </c>
      <c r="BF168" s="181">
        <v>33.087999922175896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4.3999999999999997E-2</v>
      </c>
      <c r="G169" s="170">
        <v>0.04</v>
      </c>
      <c r="H169" s="171"/>
      <c r="I169" s="172">
        <v>6</v>
      </c>
      <c r="J169" s="172">
        <v>4</v>
      </c>
      <c r="K169" s="169"/>
      <c r="L169" s="173">
        <v>1549.8575900000001</v>
      </c>
      <c r="M169" s="173">
        <v>1121.3084799999999</v>
      </c>
      <c r="N169" s="173">
        <v>2671.1660700000002</v>
      </c>
      <c r="O169" s="168">
        <v>1434.9664894965399</v>
      </c>
      <c r="P169" s="174">
        <v>266.29899999999998</v>
      </c>
      <c r="Q169" s="180">
        <v>5.3885538041695202</v>
      </c>
      <c r="R169" s="181">
        <v>2112.0039206625302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1030.4347749999999</v>
      </c>
      <c r="Y169" s="168">
        <v>553.55576290953104</v>
      </c>
      <c r="Z169" s="179">
        <v>573</v>
      </c>
      <c r="AA169" s="184">
        <v>0.96606590385607605</v>
      </c>
      <c r="AB169" s="185">
        <v>-172.72374820274501</v>
      </c>
      <c r="AC169" s="170">
        <v>3.0000000000000001E-3</v>
      </c>
      <c r="AD169" s="170"/>
      <c r="AE169" s="178">
        <v>37</v>
      </c>
      <c r="AF169" s="178">
        <v>250</v>
      </c>
      <c r="AG169" s="169"/>
      <c r="AH169" s="182">
        <v>111.6</v>
      </c>
      <c r="AI169" s="168">
        <v>59.952191676279298</v>
      </c>
      <c r="AJ169" s="183" t="s">
        <v>53</v>
      </c>
      <c r="AK169" s="184">
        <v>0.95162209009967103</v>
      </c>
      <c r="AL169" s="185">
        <v>-20.684444959464098</v>
      </c>
      <c r="AM169" s="170">
        <v>1E-3</v>
      </c>
      <c r="AN169" s="170"/>
      <c r="AO169" s="178">
        <v>6</v>
      </c>
      <c r="AP169" s="178">
        <v>30</v>
      </c>
      <c r="AQ169" s="169"/>
      <c r="AR169" s="182">
        <v>47.6</v>
      </c>
      <c r="AS169" s="168">
        <v>25.571006485581499</v>
      </c>
      <c r="AT169" s="183" t="s">
        <v>54</v>
      </c>
      <c r="AU169" s="180">
        <v>1.5981879053488399</v>
      </c>
      <c r="AV169" s="181">
        <v>14.0039504864853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94</v>
      </c>
      <c r="BC169" s="182">
        <v>50.497365748837403</v>
      </c>
      <c r="BD169" s="183" t="s">
        <v>55</v>
      </c>
      <c r="BE169" s="180">
        <v>1.57804267965117</v>
      </c>
      <c r="BF169" s="181">
        <v>26.8079009729706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9498.8859699999994</v>
      </c>
      <c r="M170" s="173">
        <v>5951.1011799999997</v>
      </c>
      <c r="N170" s="173">
        <v>15449.987150000001</v>
      </c>
      <c r="O170" s="168">
        <v>1485.6843364050301</v>
      </c>
      <c r="P170" s="174">
        <v>287.5</v>
      </c>
      <c r="Q170" s="180">
        <v>5.1675976918435804</v>
      </c>
      <c r="R170" s="181">
        <v>12077.5137988513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4201.2251200000001</v>
      </c>
      <c r="Y170" s="168">
        <v>403.99349811079497</v>
      </c>
      <c r="Z170" s="179">
        <v>573</v>
      </c>
      <c r="AA170" s="175">
        <v>0.70504973492285405</v>
      </c>
      <c r="AB170" s="176">
        <v>-2520.2608981154899</v>
      </c>
      <c r="AC170" s="170"/>
      <c r="AD170" s="170"/>
      <c r="AE170" s="178">
        <v>1758</v>
      </c>
      <c r="AF170" s="178">
        <v>2950</v>
      </c>
      <c r="AG170" s="169"/>
      <c r="AH170" s="182">
        <v>859.3</v>
      </c>
      <c r="AI170" s="168">
        <v>82.631042853187196</v>
      </c>
      <c r="AJ170" s="183" t="s">
        <v>53</v>
      </c>
      <c r="AK170" s="180">
        <v>1.31160385481249</v>
      </c>
      <c r="AL170" s="181">
        <v>120.28844827002401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413.2</v>
      </c>
      <c r="AS170" s="168">
        <v>39.733674976069999</v>
      </c>
      <c r="AT170" s="183" t="s">
        <v>54</v>
      </c>
      <c r="AU170" s="180">
        <v>2.48335468600437</v>
      </c>
      <c r="AV170" s="181">
        <v>225.51452654476799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792</v>
      </c>
      <c r="BC170" s="182">
        <v>76.159415733415798</v>
      </c>
      <c r="BD170" s="183" t="s">
        <v>55</v>
      </c>
      <c r="BE170" s="180">
        <v>2.3799817416692499</v>
      </c>
      <c r="BF170" s="181">
        <v>416.629053089536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2.4E-2</v>
      </c>
      <c r="G171" s="170">
        <v>1.7000000000000001E-2</v>
      </c>
      <c r="H171" s="171"/>
      <c r="I171" s="172">
        <v>3</v>
      </c>
      <c r="J171" s="172">
        <v>3</v>
      </c>
      <c r="K171" s="169"/>
      <c r="L171" s="173">
        <v>1210.7938099999999</v>
      </c>
      <c r="M171" s="173">
        <v>1224.0897</v>
      </c>
      <c r="N171" s="173">
        <v>2434.8835100000001</v>
      </c>
      <c r="O171" s="168">
        <v>512.57622554899694</v>
      </c>
      <c r="P171" s="174">
        <v>266.29899999999998</v>
      </c>
      <c r="Q171" s="180">
        <v>1.9248146840543801</v>
      </c>
      <c r="R171" s="181">
        <v>1007.96765049775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2142.6485149999999</v>
      </c>
      <c r="Y171" s="168">
        <v>451.05676882951298</v>
      </c>
      <c r="Z171" s="179">
        <v>573</v>
      </c>
      <c r="AA171" s="190">
        <v>0.78718458783510104</v>
      </c>
      <c r="AB171" s="173">
        <v>-927.67013995096499</v>
      </c>
      <c r="AC171" s="170"/>
      <c r="AD171" s="170"/>
      <c r="AE171" s="178">
        <v>580</v>
      </c>
      <c r="AF171" s="178">
        <v>1124</v>
      </c>
      <c r="AG171" s="169"/>
      <c r="AH171" s="182">
        <v>219.8</v>
      </c>
      <c r="AI171" s="168">
        <v>46.270901220925097</v>
      </c>
      <c r="AJ171" s="183" t="s">
        <v>53</v>
      </c>
      <c r="AK171" s="175">
        <v>0.73445874953849399</v>
      </c>
      <c r="AL171" s="176">
        <v>-117.774302376808</v>
      </c>
      <c r="AM171" s="170"/>
      <c r="AN171" s="170"/>
      <c r="AO171" s="178">
        <v>80</v>
      </c>
      <c r="AP171" s="178">
        <v>140</v>
      </c>
      <c r="AQ171" s="169"/>
      <c r="AR171" s="182">
        <v>48.3</v>
      </c>
      <c r="AS171" s="168">
        <v>10.1678095039612</v>
      </c>
      <c r="AT171" s="183" t="s">
        <v>54</v>
      </c>
      <c r="AU171" s="175">
        <v>0.635488093997578</v>
      </c>
      <c r="AV171" s="176">
        <v>-37.433156159189302</v>
      </c>
      <c r="AW171" s="170"/>
      <c r="AX171" s="170"/>
      <c r="AY171" s="178">
        <v>28</v>
      </c>
      <c r="AZ171" s="178">
        <v>43</v>
      </c>
      <c r="BA171" s="169"/>
      <c r="BB171" s="186">
        <v>163.19999999999999</v>
      </c>
      <c r="BC171" s="182">
        <v>34.3558283860554</v>
      </c>
      <c r="BD171" s="183" t="s">
        <v>55</v>
      </c>
      <c r="BE171" s="184">
        <v>1.0736196370642299</v>
      </c>
      <c r="BF171" s="185">
        <v>-8.2663123183785103</v>
      </c>
      <c r="BG171" s="170">
        <v>1.4E-2</v>
      </c>
      <c r="BH171" s="170">
        <v>7.0000000000000001E-3</v>
      </c>
      <c r="BI171" s="178">
        <v>0</v>
      </c>
      <c r="BJ171" s="178">
        <v>20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3.5999999999999997E-2</v>
      </c>
      <c r="H172" s="171"/>
      <c r="I172" s="172">
        <v>4</v>
      </c>
      <c r="J172" s="172">
        <v>4</v>
      </c>
      <c r="K172" s="169"/>
      <c r="L172" s="173">
        <v>298.49270999999999</v>
      </c>
      <c r="M172" s="173">
        <v>2888.86643</v>
      </c>
      <c r="N172" s="173">
        <v>3187.35914</v>
      </c>
      <c r="O172" s="168">
        <v>965.50236076229203</v>
      </c>
      <c r="P172" s="174">
        <v>263.185</v>
      </c>
      <c r="Q172" s="180">
        <v>3.6685311121921602</v>
      </c>
      <c r="R172" s="181">
        <v>2207.3099050429701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1651.002315</v>
      </c>
      <c r="Y172" s="168">
        <v>500.11516203238699</v>
      </c>
      <c r="Z172" s="179">
        <v>573</v>
      </c>
      <c r="AA172" s="190">
        <v>0.87280132989945403</v>
      </c>
      <c r="AB172" s="173">
        <v>-482.73711403425602</v>
      </c>
      <c r="AC172" s="170"/>
      <c r="AD172" s="170"/>
      <c r="AE172" s="178">
        <v>241</v>
      </c>
      <c r="AF172" s="178">
        <v>619</v>
      </c>
      <c r="AG172" s="169"/>
      <c r="AH172" s="182">
        <v>168.8</v>
      </c>
      <c r="AI172" s="168">
        <v>51.132235602629599</v>
      </c>
      <c r="AJ172" s="183" t="s">
        <v>53</v>
      </c>
      <c r="AK172" s="190">
        <v>0.81162278734332705</v>
      </c>
      <c r="AL172" s="173">
        <v>-65.799623087536006</v>
      </c>
      <c r="AM172" s="170"/>
      <c r="AN172" s="170"/>
      <c r="AO172" s="178">
        <v>40</v>
      </c>
      <c r="AP172" s="178">
        <v>81</v>
      </c>
      <c r="AQ172" s="169"/>
      <c r="AR172" s="182">
        <v>66.8</v>
      </c>
      <c r="AS172" s="168">
        <v>20.234794657912701</v>
      </c>
      <c r="AT172" s="183" t="s">
        <v>54</v>
      </c>
      <c r="AU172" s="180">
        <v>1.26467466611954</v>
      </c>
      <c r="AV172" s="181">
        <v>7.2191433428479899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122.8</v>
      </c>
      <c r="BC172" s="182">
        <v>37.198095568737699</v>
      </c>
      <c r="BD172" s="183" t="s">
        <v>55</v>
      </c>
      <c r="BE172" s="180">
        <v>1.16244048652305</v>
      </c>
      <c r="BF172" s="181">
        <v>3.6382866856959901</v>
      </c>
      <c r="BG172" s="170">
        <v>0.02</v>
      </c>
      <c r="BH172" s="170">
        <v>1.6E-2</v>
      </c>
      <c r="BI172" s="178">
        <v>0</v>
      </c>
      <c r="BJ172" s="178">
        <v>4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1.4999999999999999E-2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2268.1007800000002</v>
      </c>
      <c r="M173" s="173">
        <v>-315.01906000000002</v>
      </c>
      <c r="N173" s="173">
        <v>1953.0817199999999</v>
      </c>
      <c r="O173" s="168">
        <v>490.083366428055</v>
      </c>
      <c r="P173" s="174">
        <v>254.727</v>
      </c>
      <c r="Q173" s="180">
        <v>1.9239553185490901</v>
      </c>
      <c r="R173" s="181">
        <v>808.00513796097596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1325.76386</v>
      </c>
      <c r="Y173" s="168">
        <v>332.67159737558399</v>
      </c>
      <c r="Z173" s="179">
        <v>573</v>
      </c>
      <c r="AA173" s="175">
        <v>0.58057870397135003</v>
      </c>
      <c r="AB173" s="176">
        <v>-1250.0482113876501</v>
      </c>
      <c r="AC173" s="170"/>
      <c r="AD173" s="170"/>
      <c r="AE173" s="178">
        <v>958</v>
      </c>
      <c r="AF173" s="178">
        <v>1415</v>
      </c>
      <c r="AG173" s="169"/>
      <c r="AH173" s="182">
        <v>141.5</v>
      </c>
      <c r="AI173" s="168">
        <v>35.506346528894703</v>
      </c>
      <c r="AJ173" s="183" t="s">
        <v>53</v>
      </c>
      <c r="AK173" s="175">
        <v>0.56359280204594797</v>
      </c>
      <c r="AL173" s="176">
        <v>-141.70446858188799</v>
      </c>
      <c r="AM173" s="170"/>
      <c r="AN173" s="170"/>
      <c r="AO173" s="178">
        <v>110</v>
      </c>
      <c r="AP173" s="178">
        <v>160</v>
      </c>
      <c r="AQ173" s="169"/>
      <c r="AR173" s="182">
        <v>49.5</v>
      </c>
      <c r="AS173" s="168">
        <v>12.4209480790126</v>
      </c>
      <c r="AT173" s="183" t="s">
        <v>54</v>
      </c>
      <c r="AU173" s="190">
        <v>0.77630925493828995</v>
      </c>
      <c r="AV173" s="173">
        <v>-22.4249444017493</v>
      </c>
      <c r="AW173" s="170"/>
      <c r="AX173" s="170"/>
      <c r="AY173" s="178">
        <v>15</v>
      </c>
      <c r="AZ173" s="178">
        <v>28</v>
      </c>
      <c r="BA173" s="169"/>
      <c r="BB173" s="186">
        <v>125.4</v>
      </c>
      <c r="BC173" s="182">
        <v>31.4664018001654</v>
      </c>
      <c r="BD173" s="183" t="s">
        <v>55</v>
      </c>
      <c r="BE173" s="184">
        <v>0.98332505625516797</v>
      </c>
      <c r="BF173" s="185">
        <v>-18.449888803498499</v>
      </c>
      <c r="BG173" s="170">
        <v>5.0000000000000001E-3</v>
      </c>
      <c r="BH173" s="170"/>
      <c r="BI173" s="178">
        <v>3</v>
      </c>
      <c r="BJ173" s="178">
        <v>28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2509.50576</v>
      </c>
      <c r="M174" s="173">
        <v>1611.21208</v>
      </c>
      <c r="N174" s="173">
        <v>4120.7178400000003</v>
      </c>
      <c r="O174" s="168">
        <v>1372.8107264128901</v>
      </c>
      <c r="P174" s="174">
        <v>242.02199999999999</v>
      </c>
      <c r="Q174" s="180">
        <v>5.6722559371168302</v>
      </c>
      <c r="R174" s="181">
        <v>3301.2608593824002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1212.5817199999999</v>
      </c>
      <c r="Y174" s="168">
        <v>403.969710255189</v>
      </c>
      <c r="Z174" s="179">
        <v>573</v>
      </c>
      <c r="AA174" s="175">
        <v>0.70500822034064403</v>
      </c>
      <c r="AB174" s="176">
        <v>-727.52641022735395</v>
      </c>
      <c r="AC174" s="170"/>
      <c r="AD174" s="170"/>
      <c r="AE174" s="178">
        <v>508</v>
      </c>
      <c r="AF174" s="178">
        <v>852</v>
      </c>
      <c r="AG174" s="169"/>
      <c r="AH174" s="182">
        <v>126.4</v>
      </c>
      <c r="AI174" s="168">
        <v>42.109963010374202</v>
      </c>
      <c r="AJ174" s="183" t="s">
        <v>53</v>
      </c>
      <c r="AK174" s="175">
        <v>0.66841211127578004</v>
      </c>
      <c r="AL174" s="176">
        <v>-86.910317983112293</v>
      </c>
      <c r="AM174" s="170"/>
      <c r="AN174" s="170"/>
      <c r="AO174" s="178">
        <v>63</v>
      </c>
      <c r="AP174" s="178">
        <v>101</v>
      </c>
      <c r="AQ174" s="169"/>
      <c r="AR174" s="182">
        <v>25.4</v>
      </c>
      <c r="AS174" s="168">
        <v>8.4619704150593709</v>
      </c>
      <c r="AT174" s="183" t="s">
        <v>54</v>
      </c>
      <c r="AU174" s="175">
        <v>0.52887315094121101</v>
      </c>
      <c r="AV174" s="176">
        <v>-28.774049011584101</v>
      </c>
      <c r="AW174" s="170"/>
      <c r="AX174" s="170"/>
      <c r="AY174" s="178">
        <v>23</v>
      </c>
      <c r="AZ174" s="178">
        <v>33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12.8519019768319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6.3500000000000001E-2</v>
      </c>
      <c r="G175" s="170">
        <v>4.9000000000000002E-2</v>
      </c>
      <c r="H175" s="171"/>
      <c r="I175" s="172">
        <v>6</v>
      </c>
      <c r="J175" s="172">
        <v>5</v>
      </c>
      <c r="K175" s="169"/>
      <c r="L175" s="173">
        <v>1415.7800400000001</v>
      </c>
      <c r="M175" s="173">
        <v>818.35348999999997</v>
      </c>
      <c r="N175" s="173">
        <v>2234.1335300000001</v>
      </c>
      <c r="O175" s="168">
        <v>825.44226215021899</v>
      </c>
      <c r="P175" s="174">
        <v>222.28899999999999</v>
      </c>
      <c r="Q175" s="180">
        <v>3.7133743106956199</v>
      </c>
      <c r="R175" s="181">
        <v>1555.47783547943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1769.316605</v>
      </c>
      <c r="Y175" s="168">
        <v>653.70698809177497</v>
      </c>
      <c r="Z175" s="179">
        <v>573</v>
      </c>
      <c r="AA175" s="180">
        <v>1.1408498919577199</v>
      </c>
      <c r="AB175" s="181">
        <v>19.928587777874998</v>
      </c>
      <c r="AC175" s="170">
        <v>0.02</v>
      </c>
      <c r="AD175" s="170">
        <v>1.4E-2</v>
      </c>
      <c r="AE175" s="178">
        <v>0</v>
      </c>
      <c r="AF175" s="178">
        <v>92</v>
      </c>
      <c r="AG175" s="169"/>
      <c r="AH175" s="182">
        <v>179.85</v>
      </c>
      <c r="AI175" s="168">
        <v>66.448933716024101</v>
      </c>
      <c r="AJ175" s="183" t="s">
        <v>53</v>
      </c>
      <c r="AK175" s="184">
        <v>1.0547449796194299</v>
      </c>
      <c r="AL175" s="185">
        <v>-12.4910908987677</v>
      </c>
      <c r="AM175" s="170">
        <v>1.2E-2</v>
      </c>
      <c r="AN175" s="170">
        <v>5.0000000000000001E-3</v>
      </c>
      <c r="AO175" s="178">
        <v>0</v>
      </c>
      <c r="AP175" s="178">
        <v>25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-6.7485310219092502</v>
      </c>
      <c r="AW175" s="170">
        <v>1.5E-3</v>
      </c>
      <c r="AX175" s="170"/>
      <c r="AY175" s="178">
        <v>2</v>
      </c>
      <c r="AZ175" s="178">
        <v>10</v>
      </c>
      <c r="BA175" s="169"/>
      <c r="BB175" s="186">
        <v>116.8</v>
      </c>
      <c r="BC175" s="182">
        <v>43.153936380492702</v>
      </c>
      <c r="BD175" s="183" t="s">
        <v>55</v>
      </c>
      <c r="BE175" s="180">
        <v>1.3485605118904</v>
      </c>
      <c r="BF175" s="181">
        <v>19.102937956181499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3.6999999999999998E-2</v>
      </c>
      <c r="G176" s="170">
        <v>3.4000000000000002E-2</v>
      </c>
      <c r="H176" s="171"/>
      <c r="I176" s="172">
        <v>4</v>
      </c>
      <c r="J176" s="172">
        <v>4</v>
      </c>
      <c r="K176" s="169"/>
      <c r="L176" s="173">
        <v>3177.6501400000002</v>
      </c>
      <c r="M176" s="173">
        <v>2418.2370299999998</v>
      </c>
      <c r="N176" s="173">
        <v>5595.88717</v>
      </c>
      <c r="O176" s="168">
        <v>1279.3521302875399</v>
      </c>
      <c r="P176" s="174">
        <v>258.548</v>
      </c>
      <c r="Q176" s="180">
        <v>4.9482190165367399</v>
      </c>
      <c r="R176" s="181">
        <v>4320.2442150974402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2068.1464249999999</v>
      </c>
      <c r="Y176" s="168">
        <v>472.82717720884898</v>
      </c>
      <c r="Z176" s="179">
        <v>573</v>
      </c>
      <c r="AA176" s="190">
        <v>0.82517831973621203</v>
      </c>
      <c r="AB176" s="173">
        <v>-758.96271202356604</v>
      </c>
      <c r="AC176" s="170"/>
      <c r="AD176" s="170"/>
      <c r="AE176" s="178">
        <v>439</v>
      </c>
      <c r="AF176" s="178">
        <v>940</v>
      </c>
      <c r="AG176" s="169"/>
      <c r="AH176" s="182">
        <v>221.6</v>
      </c>
      <c r="AI176" s="168">
        <v>50.663000067551302</v>
      </c>
      <c r="AJ176" s="183" t="s">
        <v>53</v>
      </c>
      <c r="AK176" s="190">
        <v>0.80417460424684595</v>
      </c>
      <c r="AL176" s="173">
        <v>-89.233988887407804</v>
      </c>
      <c r="AM176" s="170"/>
      <c r="AN176" s="170"/>
      <c r="AO176" s="178">
        <v>54</v>
      </c>
      <c r="AP176" s="178">
        <v>110</v>
      </c>
      <c r="AQ176" s="169"/>
      <c r="AR176" s="182">
        <v>75.3</v>
      </c>
      <c r="AS176" s="168">
        <v>17.215360582520798</v>
      </c>
      <c r="AT176" s="183" t="s">
        <v>54</v>
      </c>
      <c r="AU176" s="184">
        <v>1.0759600364075499</v>
      </c>
      <c r="AV176" s="185">
        <v>-3.6419654317226202</v>
      </c>
      <c r="AW176" s="170">
        <v>7.0000000000000001E-3</v>
      </c>
      <c r="AX176" s="170">
        <v>4.0000000000000001E-3</v>
      </c>
      <c r="AY176" s="178">
        <v>0</v>
      </c>
      <c r="AZ176" s="178">
        <v>9</v>
      </c>
      <c r="BA176" s="169"/>
      <c r="BB176" s="186">
        <v>191.8</v>
      </c>
      <c r="BC176" s="182">
        <v>43.850015401427498</v>
      </c>
      <c r="BD176" s="183" t="s">
        <v>55</v>
      </c>
      <c r="BE176" s="180">
        <v>1.37031298129461</v>
      </c>
      <c r="BF176" s="181">
        <v>33.916069136554803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1.6E-2</v>
      </c>
      <c r="G177" s="170">
        <v>0.01</v>
      </c>
      <c r="H177" s="171"/>
      <c r="I177" s="172">
        <v>3</v>
      </c>
      <c r="J177" s="172">
        <v>2</v>
      </c>
      <c r="K177" s="169"/>
      <c r="L177" s="173">
        <v>2883.8302699999999</v>
      </c>
      <c r="M177" s="173">
        <v>-368.65519999999998</v>
      </c>
      <c r="N177" s="173">
        <v>2515.1750699999998</v>
      </c>
      <c r="O177" s="168">
        <v>632.710409863569</v>
      </c>
      <c r="P177" s="174">
        <v>241.762</v>
      </c>
      <c r="Q177" s="180">
        <v>2.6170796480156899</v>
      </c>
      <c r="R177" s="181">
        <v>1431.0974489344201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2262.01649</v>
      </c>
      <c r="Y177" s="168">
        <v>569.02654514067399</v>
      </c>
      <c r="Z177" s="179">
        <v>573</v>
      </c>
      <c r="AA177" s="184">
        <v>0.993065523805713</v>
      </c>
      <c r="AB177" s="185">
        <v>-307.355358638653</v>
      </c>
      <c r="AC177" s="170">
        <v>6.0000000000000001E-3</v>
      </c>
      <c r="AD177" s="170"/>
      <c r="AE177" s="178">
        <v>16</v>
      </c>
      <c r="AF177" s="178">
        <v>472</v>
      </c>
      <c r="AG177" s="169"/>
      <c r="AH177" s="182">
        <v>185</v>
      </c>
      <c r="AI177" s="168">
        <v>46.5380828638542</v>
      </c>
      <c r="AJ177" s="183" t="s">
        <v>53</v>
      </c>
      <c r="AK177" s="175">
        <v>0.73869972799768502</v>
      </c>
      <c r="AL177" s="176">
        <v>-97.496381263935703</v>
      </c>
      <c r="AM177" s="170"/>
      <c r="AN177" s="170"/>
      <c r="AO177" s="178">
        <v>66</v>
      </c>
      <c r="AP177" s="178">
        <v>116</v>
      </c>
      <c r="AQ177" s="169"/>
      <c r="AR177" s="182">
        <v>32.799999999999997</v>
      </c>
      <c r="AS177" s="168">
        <v>8.2510763131590092</v>
      </c>
      <c r="AT177" s="183" t="s">
        <v>54</v>
      </c>
      <c r="AU177" s="175">
        <v>0.51569226957243797</v>
      </c>
      <c r="AV177" s="176">
        <v>-38.945112701951899</v>
      </c>
      <c r="AW177" s="170"/>
      <c r="AX177" s="170"/>
      <c r="AY177" s="178">
        <v>31</v>
      </c>
      <c r="AZ177" s="178">
        <v>44</v>
      </c>
      <c r="BA177" s="169"/>
      <c r="BB177" s="186">
        <v>96.2</v>
      </c>
      <c r="BC177" s="182">
        <v>24.199803089204199</v>
      </c>
      <c r="BD177" s="183" t="s">
        <v>55</v>
      </c>
      <c r="BE177" s="190">
        <v>0.75624384653762999</v>
      </c>
      <c r="BF177" s="173">
        <v>-47.290225403903897</v>
      </c>
      <c r="BG177" s="170"/>
      <c r="BH177" s="170"/>
      <c r="BI177" s="178">
        <v>32</v>
      </c>
      <c r="BJ177" s="178">
        <v>57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5.7500000000000002E-2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1760.23353</v>
      </c>
      <c r="M178" s="173">
        <v>1361.43445</v>
      </c>
      <c r="N178" s="173">
        <v>3121.6679800000002</v>
      </c>
      <c r="O178" s="168">
        <v>1191.1092392371499</v>
      </c>
      <c r="P178" s="174">
        <v>238.04499999999999</v>
      </c>
      <c r="Q178" s="180">
        <v>5.00371458857422</v>
      </c>
      <c r="R178" s="181">
        <v>2417.9424938420598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1212.61338</v>
      </c>
      <c r="Y178" s="168">
        <v>462.68693845544499</v>
      </c>
      <c r="Z178" s="179">
        <v>573</v>
      </c>
      <c r="AA178" s="190">
        <v>0.80748156798506898</v>
      </c>
      <c r="AB178" s="173">
        <v>-481.32979699805497</v>
      </c>
      <c r="AC178" s="170"/>
      <c r="AD178" s="170"/>
      <c r="AE178" s="178">
        <v>290</v>
      </c>
      <c r="AF178" s="178">
        <v>590</v>
      </c>
      <c r="AG178" s="169"/>
      <c r="AH178" s="182">
        <v>208.8</v>
      </c>
      <c r="AI178" s="168">
        <v>79.670102889262907</v>
      </c>
      <c r="AJ178" s="183" t="s">
        <v>53</v>
      </c>
      <c r="AK178" s="180">
        <v>1.2646048077660801</v>
      </c>
      <c r="AL178" s="181">
        <v>22.554938654664099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-1.8003330400853099</v>
      </c>
      <c r="AW178" s="170">
        <v>7.4999999999999997E-3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42.599333919829398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1.9E-2</v>
      </c>
      <c r="G179" s="170">
        <v>1.2999999999999999E-2</v>
      </c>
      <c r="H179" s="171"/>
      <c r="I179" s="172">
        <v>3</v>
      </c>
      <c r="J179" s="172">
        <v>3</v>
      </c>
      <c r="K179" s="169"/>
      <c r="L179" s="173">
        <v>1812.93551</v>
      </c>
      <c r="M179" s="173">
        <v>2290.60799</v>
      </c>
      <c r="N179" s="173">
        <v>4103.5434999999998</v>
      </c>
      <c r="O179" s="168">
        <v>1293.9046178245301</v>
      </c>
      <c r="P179" s="174">
        <v>247.75800000000001</v>
      </c>
      <c r="Q179" s="180">
        <v>5.2224534336914603</v>
      </c>
      <c r="R179" s="181">
        <v>3217.21734567981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1864.47182</v>
      </c>
      <c r="Y179" s="168">
        <v>587.89402322692501</v>
      </c>
      <c r="Z179" s="179">
        <v>573</v>
      </c>
      <c r="AA179" s="184">
        <v>1.0259930597328499</v>
      </c>
      <c r="AB179" s="185">
        <v>-185.37071354267701</v>
      </c>
      <c r="AC179" s="170">
        <v>8.9999999999999993E-3</v>
      </c>
      <c r="AD179" s="170">
        <v>3.0000000000000001E-3</v>
      </c>
      <c r="AE179" s="178">
        <v>0</v>
      </c>
      <c r="AF179" s="178">
        <v>317</v>
      </c>
      <c r="AG179" s="169"/>
      <c r="AH179" s="182">
        <v>166.5</v>
      </c>
      <c r="AI179" s="168">
        <v>52.499777050684003</v>
      </c>
      <c r="AJ179" s="183" t="s">
        <v>53</v>
      </c>
      <c r="AK179" s="190">
        <v>0.83332979445530198</v>
      </c>
      <c r="AL179" s="173">
        <v>-58.8753570910797</v>
      </c>
      <c r="AM179" s="170"/>
      <c r="AN179" s="170"/>
      <c r="AO179" s="178">
        <v>34</v>
      </c>
      <c r="AP179" s="178">
        <v>74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-29.238185927893301</v>
      </c>
      <c r="AW179" s="170"/>
      <c r="AX179" s="170"/>
      <c r="AY179" s="178">
        <v>23</v>
      </c>
      <c r="AZ179" s="178">
        <v>33</v>
      </c>
      <c r="BA179" s="169"/>
      <c r="BB179" s="186">
        <v>93</v>
      </c>
      <c r="BC179" s="182">
        <v>29.324199794075799</v>
      </c>
      <c r="BD179" s="183" t="s">
        <v>55</v>
      </c>
      <c r="BE179" s="190">
        <v>0.91638124356486805</v>
      </c>
      <c r="BF179" s="173">
        <v>-21.4763718557865</v>
      </c>
      <c r="BG179" s="170"/>
      <c r="BH179" s="170"/>
      <c r="BI179" s="178">
        <v>9</v>
      </c>
      <c r="BJ179" s="178">
        <v>29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1143.02943</v>
      </c>
      <c r="M180" s="173">
        <v>299.29736000000003</v>
      </c>
      <c r="N180" s="173">
        <v>1442.3267900000001</v>
      </c>
      <c r="O180" s="168">
        <v>413.192754021236</v>
      </c>
      <c r="P180" s="174">
        <v>247.167</v>
      </c>
      <c r="Q180" s="180">
        <v>1.67171488920947</v>
      </c>
      <c r="R180" s="181">
        <v>469.10783405150102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1322.480305</v>
      </c>
      <c r="Y180" s="168">
        <v>378.85955051961201</v>
      </c>
      <c r="Z180" s="179">
        <v>573</v>
      </c>
      <c r="AA180" s="175">
        <v>0.661185952041207</v>
      </c>
      <c r="AB180" s="176">
        <v>-933.70462971414099</v>
      </c>
      <c r="AC180" s="170"/>
      <c r="AD180" s="170"/>
      <c r="AE180" s="178">
        <v>678</v>
      </c>
      <c r="AF180" s="178">
        <v>1078</v>
      </c>
      <c r="AG180" s="169"/>
      <c r="AH180" s="182">
        <v>179.9</v>
      </c>
      <c r="AI180" s="168">
        <v>51.537125264393403</v>
      </c>
      <c r="AJ180" s="183" t="s">
        <v>53</v>
      </c>
      <c r="AK180" s="190">
        <v>0.81804960737132304</v>
      </c>
      <c r="AL180" s="173">
        <v>-68.162217952863699</v>
      </c>
      <c r="AM180" s="170"/>
      <c r="AN180" s="170"/>
      <c r="AO180" s="178">
        <v>41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-38.199928368981297</v>
      </c>
      <c r="AW180" s="170"/>
      <c r="AX180" s="170"/>
      <c r="AY180" s="178">
        <v>32</v>
      </c>
      <c r="AZ180" s="178">
        <v>43</v>
      </c>
      <c r="BA180" s="169"/>
      <c r="BB180" s="186">
        <v>81.2</v>
      </c>
      <c r="BC180" s="182">
        <v>23.261893115446</v>
      </c>
      <c r="BD180" s="183" t="s">
        <v>55</v>
      </c>
      <c r="BE180" s="175">
        <v>0.72693415985768906</v>
      </c>
      <c r="BF180" s="176">
        <v>-44.7998567379625</v>
      </c>
      <c r="BG180" s="170"/>
      <c r="BH180" s="170"/>
      <c r="BI180" s="178">
        <v>31</v>
      </c>
      <c r="BJ180" s="178">
        <v>53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6.6000000000000003E-2</v>
      </c>
      <c r="G181" s="170">
        <v>5.7000000000000002E-2</v>
      </c>
      <c r="H181" s="171"/>
      <c r="I181" s="172">
        <v>5</v>
      </c>
      <c r="J181" s="172">
        <v>5</v>
      </c>
      <c r="K181" s="169"/>
      <c r="L181" s="173">
        <v>2273.9973599999998</v>
      </c>
      <c r="M181" s="173">
        <v>825.02170999999998</v>
      </c>
      <c r="N181" s="173">
        <v>3099.0190699999998</v>
      </c>
      <c r="O181" s="168">
        <v>1222.8152720594501</v>
      </c>
      <c r="P181" s="174">
        <v>233.029</v>
      </c>
      <c r="Q181" s="180">
        <v>5.2474810948828301</v>
      </c>
      <c r="R181" s="181">
        <v>2432.85306620651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1589.701</v>
      </c>
      <c r="Y181" s="168">
        <v>627.26644041212205</v>
      </c>
      <c r="Z181" s="179">
        <v>573</v>
      </c>
      <c r="AA181" s="184">
        <v>1.09470582968957</v>
      </c>
      <c r="AB181" s="185">
        <v>-48.348857200909201</v>
      </c>
      <c r="AC181" s="170">
        <v>1.6E-2</v>
      </c>
      <c r="AD181" s="170">
        <v>8.9999999999999993E-3</v>
      </c>
      <c r="AE181" s="178">
        <v>0</v>
      </c>
      <c r="AF181" s="178">
        <v>153</v>
      </c>
      <c r="AG181" s="169"/>
      <c r="AH181" s="182">
        <v>188.9</v>
      </c>
      <c r="AI181" s="168">
        <v>74.536425776828295</v>
      </c>
      <c r="AJ181" s="183" t="s">
        <v>53</v>
      </c>
      <c r="AK181" s="180">
        <v>1.1831178694734701</v>
      </c>
      <c r="AL181" s="181">
        <v>8.8002774805283099</v>
      </c>
      <c r="AM181" s="170">
        <v>0.02</v>
      </c>
      <c r="AN181" s="170">
        <v>1.7999999999999999E-2</v>
      </c>
      <c r="AO181" s="178">
        <v>0</v>
      </c>
      <c r="AP181" s="178">
        <v>3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-19.0396120684373</v>
      </c>
      <c r="AW181" s="170"/>
      <c r="AX181" s="170"/>
      <c r="AY181" s="178">
        <v>14</v>
      </c>
      <c r="AZ181" s="178">
        <v>22</v>
      </c>
      <c r="BA181" s="169"/>
      <c r="BB181" s="186">
        <v>117.6</v>
      </c>
      <c r="BC181" s="182">
        <v>46.402772214690401</v>
      </c>
      <c r="BD181" s="183" t="s">
        <v>55</v>
      </c>
      <c r="BE181" s="180">
        <v>1.4500866317090699</v>
      </c>
      <c r="BF181" s="181">
        <v>26.120775863125498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1.2999999999999999E-2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2019.8528200000001</v>
      </c>
      <c r="M182" s="173">
        <v>2239.5628999999999</v>
      </c>
      <c r="N182" s="173">
        <v>4259.41572</v>
      </c>
      <c r="O182" s="168">
        <v>1142.22616616801</v>
      </c>
      <c r="P182" s="174">
        <v>254.047</v>
      </c>
      <c r="Q182" s="180">
        <v>4.4961214506292499</v>
      </c>
      <c r="R182" s="181">
        <v>3190.80114076358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1863.39753</v>
      </c>
      <c r="Y182" s="168">
        <v>499.69797658981099</v>
      </c>
      <c r="Z182" s="179">
        <v>573</v>
      </c>
      <c r="AA182" s="190">
        <v>0.87207325757384102</v>
      </c>
      <c r="AB182" s="173">
        <v>-546.84999861662197</v>
      </c>
      <c r="AC182" s="170"/>
      <c r="AD182" s="170"/>
      <c r="AE182" s="178">
        <v>274</v>
      </c>
      <c r="AF182" s="178">
        <v>701</v>
      </c>
      <c r="AG182" s="169"/>
      <c r="AH182" s="182">
        <v>213.3</v>
      </c>
      <c r="AI182" s="168">
        <v>57.199591976816002</v>
      </c>
      <c r="AJ182" s="183" t="s">
        <v>53</v>
      </c>
      <c r="AK182" s="190">
        <v>0.90793003137803097</v>
      </c>
      <c r="AL182" s="173">
        <v>-51.7010371777438</v>
      </c>
      <c r="AM182" s="170"/>
      <c r="AN182" s="170"/>
      <c r="AO182" s="178">
        <v>22</v>
      </c>
      <c r="AP182" s="178">
        <v>69</v>
      </c>
      <c r="AQ182" s="169"/>
      <c r="AR182" s="182">
        <v>26.8</v>
      </c>
      <c r="AS182" s="168">
        <v>7.1868216829754701</v>
      </c>
      <c r="AT182" s="183" t="s">
        <v>54</v>
      </c>
      <c r="AU182" s="175">
        <v>0.44917635518596699</v>
      </c>
      <c r="AV182" s="176">
        <v>-40.501850711807997</v>
      </c>
      <c r="AW182" s="170"/>
      <c r="AX182" s="170"/>
      <c r="AY182" s="178">
        <v>33</v>
      </c>
      <c r="AZ182" s="178">
        <v>45</v>
      </c>
      <c r="BA182" s="169"/>
      <c r="BB182" s="186">
        <v>116</v>
      </c>
      <c r="BC182" s="182">
        <v>31.1071386278043</v>
      </c>
      <c r="BD182" s="183" t="s">
        <v>55</v>
      </c>
      <c r="BE182" s="184">
        <v>0.97209808211888404</v>
      </c>
      <c r="BF182" s="185">
        <v>-18.603701423615899</v>
      </c>
      <c r="BG182" s="170">
        <v>3.0000000000000001E-3</v>
      </c>
      <c r="BH182" s="170"/>
      <c r="BI182" s="178">
        <v>4</v>
      </c>
      <c r="BJ182" s="178">
        <v>28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0.01</v>
      </c>
      <c r="H183" s="171"/>
      <c r="I183" s="172">
        <v>2</v>
      </c>
      <c r="J183" s="172">
        <v>2</v>
      </c>
      <c r="K183" s="169"/>
      <c r="L183" s="173">
        <v>2237.88105</v>
      </c>
      <c r="M183" s="173">
        <v>-437.83422999999999</v>
      </c>
      <c r="N183" s="173">
        <v>1800.04682</v>
      </c>
      <c r="O183" s="168">
        <v>404.53155896022201</v>
      </c>
      <c r="P183" s="174">
        <v>217.155</v>
      </c>
      <c r="Q183" s="180">
        <v>1.8628701110277099</v>
      </c>
      <c r="R183" s="181">
        <v>710.08740686634098</v>
      </c>
      <c r="S183" s="170">
        <v>0.01</v>
      </c>
      <c r="T183" s="170">
        <v>0.01</v>
      </c>
      <c r="U183" s="177">
        <v>0</v>
      </c>
      <c r="V183" s="178">
        <v>0</v>
      </c>
      <c r="W183" s="169"/>
      <c r="X183" s="177">
        <v>2214.1033649999999</v>
      </c>
      <c r="Y183" s="168">
        <v>497.58410503040398</v>
      </c>
      <c r="Z183" s="179">
        <v>573</v>
      </c>
      <c r="AA183" s="190">
        <v>0.86838412745271198</v>
      </c>
      <c r="AB183" s="173">
        <v>-661.93791300689304</v>
      </c>
      <c r="AC183" s="170"/>
      <c r="AD183" s="170"/>
      <c r="AE183" s="178">
        <v>336</v>
      </c>
      <c r="AF183" s="178">
        <v>846</v>
      </c>
      <c r="AG183" s="169"/>
      <c r="AH183" s="182">
        <v>188.75</v>
      </c>
      <c r="AI183" s="168">
        <v>42.418525399101497</v>
      </c>
      <c r="AJ183" s="183" t="s">
        <v>53</v>
      </c>
      <c r="AK183" s="175">
        <v>0.67330992696986602</v>
      </c>
      <c r="AL183" s="176">
        <v>-127.463962503376</v>
      </c>
      <c r="AM183" s="170"/>
      <c r="AN183" s="170"/>
      <c r="AO183" s="178">
        <v>92</v>
      </c>
      <c r="AP183" s="178">
        <v>148</v>
      </c>
      <c r="AQ183" s="169"/>
      <c r="AR183" s="182">
        <v>29.4</v>
      </c>
      <c r="AS183" s="168">
        <v>6.60717693633688</v>
      </c>
      <c r="AT183" s="183" t="s">
        <v>54</v>
      </c>
      <c r="AU183" s="175">
        <v>0.412948558521055</v>
      </c>
      <c r="AV183" s="176">
        <v>-50.908307937365301</v>
      </c>
      <c r="AW183" s="170"/>
      <c r="AX183" s="170"/>
      <c r="AY183" s="178">
        <v>42</v>
      </c>
      <c r="AZ183" s="178">
        <v>57</v>
      </c>
      <c r="BA183" s="169"/>
      <c r="BB183" s="186">
        <v>118.8</v>
      </c>
      <c r="BC183" s="182">
        <v>26.698388436626601</v>
      </c>
      <c r="BD183" s="183" t="s">
        <v>55</v>
      </c>
      <c r="BE183" s="190">
        <v>0.83432463864457995</v>
      </c>
      <c r="BF183" s="173">
        <v>-41.816615874730502</v>
      </c>
      <c r="BG183" s="170"/>
      <c r="BH183" s="170"/>
      <c r="BI183" s="178">
        <v>24</v>
      </c>
      <c r="BJ183" s="178">
        <v>53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1.4E-2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1199.1297400000001</v>
      </c>
      <c r="M184" s="173">
        <v>1354.9794099999999</v>
      </c>
      <c r="N184" s="173">
        <v>2554.1091500000002</v>
      </c>
      <c r="O184" s="168">
        <v>565.074335604608</v>
      </c>
      <c r="P184" s="174">
        <v>287.5</v>
      </c>
      <c r="Q184" s="180">
        <v>1.9654759499290699</v>
      </c>
      <c r="R184" s="181">
        <v>1088.28855763713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1777.4402150000001</v>
      </c>
      <c r="Y184" s="168">
        <v>393.243119060921</v>
      </c>
      <c r="Z184" s="179">
        <v>573</v>
      </c>
      <c r="AA184" s="175">
        <v>0.68628816590038499</v>
      </c>
      <c r="AB184" s="176">
        <v>-1144.0039569093001</v>
      </c>
      <c r="AC184" s="170"/>
      <c r="AD184" s="170"/>
      <c r="AE184" s="178">
        <v>813</v>
      </c>
      <c r="AF184" s="178">
        <v>1331</v>
      </c>
      <c r="AG184" s="169"/>
      <c r="AH184" s="182">
        <v>169.3</v>
      </c>
      <c r="AI184" s="168">
        <v>37.456145919942401</v>
      </c>
      <c r="AJ184" s="183" t="s">
        <v>53</v>
      </c>
      <c r="AK184" s="175">
        <v>0.59454199872924496</v>
      </c>
      <c r="AL184" s="176">
        <v>-151.905903717776</v>
      </c>
      <c r="AM184" s="170"/>
      <c r="AN184" s="170"/>
      <c r="AO184" s="178">
        <v>116</v>
      </c>
      <c r="AP184" s="178">
        <v>173</v>
      </c>
      <c r="AQ184" s="169"/>
      <c r="AR184" s="182">
        <v>42.4</v>
      </c>
      <c r="AS184" s="168">
        <v>9.3806295747522697</v>
      </c>
      <c r="AT184" s="183" t="s">
        <v>54</v>
      </c>
      <c r="AU184" s="175">
        <v>0.58628934842201696</v>
      </c>
      <c r="AV184" s="176">
        <v>-39.176102531498799</v>
      </c>
      <c r="AW184" s="170"/>
      <c r="AX184" s="170"/>
      <c r="AY184" s="178">
        <v>30</v>
      </c>
      <c r="AZ184" s="178">
        <v>45</v>
      </c>
      <c r="BA184" s="169"/>
      <c r="BB184" s="186">
        <v>141</v>
      </c>
      <c r="BC184" s="182">
        <v>31.195018161322398</v>
      </c>
      <c r="BD184" s="183" t="s">
        <v>55</v>
      </c>
      <c r="BE184" s="184">
        <v>0.97484431754132495</v>
      </c>
      <c r="BF184" s="185">
        <v>-22.152205062997499</v>
      </c>
      <c r="BG184" s="170">
        <v>4.0000000000000001E-3</v>
      </c>
      <c r="BH184" s="170"/>
      <c r="BI184" s="178">
        <v>4</v>
      </c>
      <c r="BJ184" s="178">
        <v>33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1806.9964600000001</v>
      </c>
      <c r="M185" s="173">
        <v>1632.1672599999999</v>
      </c>
      <c r="N185" s="173">
        <v>3439.16372</v>
      </c>
      <c r="O185" s="168">
        <v>1133.4104670535701</v>
      </c>
      <c r="P185" s="174">
        <v>243.29900000000001</v>
      </c>
      <c r="Q185" s="180">
        <v>4.6585085308758796</v>
      </c>
      <c r="R185" s="181">
        <v>2606.4129263826599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1093.8426449999999</v>
      </c>
      <c r="Y185" s="168">
        <v>360.486677602123</v>
      </c>
      <c r="Z185" s="179">
        <v>573</v>
      </c>
      <c r="AA185" s="175">
        <v>0.62912160139986495</v>
      </c>
      <c r="AB185" s="176">
        <v>-867.39108281118195</v>
      </c>
      <c r="AC185" s="170"/>
      <c r="AD185" s="170"/>
      <c r="AE185" s="178">
        <v>645</v>
      </c>
      <c r="AF185" s="178">
        <v>993</v>
      </c>
      <c r="AG185" s="169"/>
      <c r="AH185" s="182">
        <v>114.3</v>
      </c>
      <c r="AI185" s="168">
        <v>37.668697082040197</v>
      </c>
      <c r="AJ185" s="183" t="s">
        <v>53</v>
      </c>
      <c r="AK185" s="175">
        <v>0.59791582669905097</v>
      </c>
      <c r="AL185" s="176">
        <v>-101.333027665104</v>
      </c>
      <c r="AM185" s="170"/>
      <c r="AN185" s="170"/>
      <c r="AO185" s="178">
        <v>77</v>
      </c>
      <c r="AP185" s="178">
        <v>116</v>
      </c>
      <c r="AQ185" s="169"/>
      <c r="AR185" s="182">
        <v>36.799999999999997</v>
      </c>
      <c r="AS185" s="168">
        <v>12.1278044848563</v>
      </c>
      <c r="AT185" s="183" t="s">
        <v>54</v>
      </c>
      <c r="AU185" s="190">
        <v>0.75798778030352099</v>
      </c>
      <c r="AV185" s="173">
        <v>-17.963943533994598</v>
      </c>
      <c r="AW185" s="170"/>
      <c r="AX185" s="170"/>
      <c r="AY185" s="178">
        <v>12</v>
      </c>
      <c r="AZ185" s="178">
        <v>22</v>
      </c>
      <c r="BA185" s="169"/>
      <c r="BB185" s="186">
        <v>77</v>
      </c>
      <c r="BC185" s="182">
        <v>25.376112644944001</v>
      </c>
      <c r="BD185" s="183" t="s">
        <v>55</v>
      </c>
      <c r="BE185" s="190">
        <v>0.79300352015449904</v>
      </c>
      <c r="BF185" s="173">
        <v>-32.527887067989298</v>
      </c>
      <c r="BG185" s="170"/>
      <c r="BH185" s="170"/>
      <c r="BI185" s="178">
        <v>21</v>
      </c>
      <c r="BJ185" s="178">
        <v>40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3.7999999999999999E-2</v>
      </c>
      <c r="G186" s="170">
        <v>3.4500000000000003E-2</v>
      </c>
      <c r="H186" s="171"/>
      <c r="I186" s="172">
        <v>5</v>
      </c>
      <c r="J186" s="172">
        <v>5</v>
      </c>
      <c r="K186" s="169"/>
      <c r="L186" s="173">
        <v>4285.8177100000003</v>
      </c>
      <c r="M186" s="173">
        <v>3226.4695299999998</v>
      </c>
      <c r="N186" s="173">
        <v>7512.2872399999997</v>
      </c>
      <c r="O186" s="168">
        <v>1914.28260906848</v>
      </c>
      <c r="P186" s="174">
        <v>285.27300000000002</v>
      </c>
      <c r="Q186" s="180">
        <v>6.7103532723688497</v>
      </c>
      <c r="R186" s="181">
        <v>6249.4833811312401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1875.15805</v>
      </c>
      <c r="Y186" s="168">
        <v>477.828167333198</v>
      </c>
      <c r="Z186" s="179">
        <v>573</v>
      </c>
      <c r="AA186" s="190">
        <v>0.83390605119231698</v>
      </c>
      <c r="AB186" s="173">
        <v>-661.31266798522404</v>
      </c>
      <c r="AC186" s="170"/>
      <c r="AD186" s="170"/>
      <c r="AE186" s="178">
        <v>374</v>
      </c>
      <c r="AF186" s="178">
        <v>824</v>
      </c>
      <c r="AG186" s="169"/>
      <c r="AH186" s="182">
        <v>185.9</v>
      </c>
      <c r="AI186" s="168">
        <v>47.371076964547797</v>
      </c>
      <c r="AJ186" s="183" t="s">
        <v>53</v>
      </c>
      <c r="AK186" s="190">
        <v>0.751921856580125</v>
      </c>
      <c r="AL186" s="173">
        <v>-92.978979464343993</v>
      </c>
      <c r="AM186" s="170"/>
      <c r="AN186" s="170"/>
      <c r="AO186" s="178">
        <v>62</v>
      </c>
      <c r="AP186" s="178">
        <v>111</v>
      </c>
      <c r="AQ186" s="169"/>
      <c r="AR186" s="182">
        <v>68.599999999999994</v>
      </c>
      <c r="AS186" s="168">
        <v>17.480666378525999</v>
      </c>
      <c r="AT186" s="183" t="s">
        <v>54</v>
      </c>
      <c r="AU186" s="184">
        <v>1.0925416486578701</v>
      </c>
      <c r="AV186" s="185">
        <v>-2.2264074830079901</v>
      </c>
      <c r="AW186" s="170">
        <v>8.0000000000000002E-3</v>
      </c>
      <c r="AX186" s="170">
        <v>4.4999999999999997E-3</v>
      </c>
      <c r="AY186" s="178">
        <v>0</v>
      </c>
      <c r="AZ186" s="178">
        <v>7</v>
      </c>
      <c r="BA186" s="169"/>
      <c r="BB186" s="186">
        <v>207.6</v>
      </c>
      <c r="BC186" s="182">
        <v>52.900675512857099</v>
      </c>
      <c r="BD186" s="183" t="s">
        <v>55</v>
      </c>
      <c r="BE186" s="180">
        <v>1.6531461097767799</v>
      </c>
      <c r="BF186" s="181">
        <v>65.947185033983999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6.9000000000000006E-2</v>
      </c>
      <c r="H187" s="171"/>
      <c r="I187" s="172">
        <v>5</v>
      </c>
      <c r="J187" s="172">
        <v>5</v>
      </c>
      <c r="K187" s="169"/>
      <c r="L187" s="173">
        <v>507.77127000000002</v>
      </c>
      <c r="M187" s="173">
        <v>16.814340000000001</v>
      </c>
      <c r="N187" s="173">
        <v>524.58560999999997</v>
      </c>
      <c r="O187" s="168">
        <v>286.83405632701903</v>
      </c>
      <c r="P187" s="174">
        <v>243.29900000000001</v>
      </c>
      <c r="Q187" s="180">
        <v>1.1789364375810001</v>
      </c>
      <c r="R187" s="181">
        <v>22.664938776921399</v>
      </c>
      <c r="S187" s="170">
        <v>0.01</v>
      </c>
      <c r="T187" s="170">
        <v>8.9999999999999993E-3</v>
      </c>
      <c r="U187" s="177">
        <v>0</v>
      </c>
      <c r="V187" s="178">
        <v>10</v>
      </c>
      <c r="W187" s="169"/>
      <c r="X187" s="177">
        <v>1254.859455</v>
      </c>
      <c r="Y187" s="168">
        <v>686.134771401683</v>
      </c>
      <c r="Z187" s="179">
        <v>573</v>
      </c>
      <c r="AA187" s="180">
        <v>1.1974428820273699</v>
      </c>
      <c r="AB187" s="181">
        <v>72.772621059770003</v>
      </c>
      <c r="AC187" s="170">
        <v>0.02</v>
      </c>
      <c r="AD187" s="170">
        <v>0.02</v>
      </c>
      <c r="AE187" s="178">
        <v>0</v>
      </c>
      <c r="AF187" s="178">
        <v>3</v>
      </c>
      <c r="AG187" s="169"/>
      <c r="AH187" s="182">
        <v>166.2</v>
      </c>
      <c r="AI187" s="168">
        <v>90.8751960648531</v>
      </c>
      <c r="AJ187" s="183" t="s">
        <v>53</v>
      </c>
      <c r="AK187" s="180">
        <v>1.4424634296008401</v>
      </c>
      <c r="AL187" s="181">
        <v>36.232337629608203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17.600000000000001</v>
      </c>
      <c r="AS187" s="168">
        <v>9.6233661296113997</v>
      </c>
      <c r="AT187" s="183" t="s">
        <v>54</v>
      </c>
      <c r="AU187" s="175">
        <v>0.60146038310071204</v>
      </c>
      <c r="AV187" s="176">
        <v>-15.407660284543899</v>
      </c>
      <c r="AW187" s="170"/>
      <c r="AX187" s="170"/>
      <c r="AY187" s="178">
        <v>12</v>
      </c>
      <c r="AZ187" s="178">
        <v>18</v>
      </c>
      <c r="BA187" s="169"/>
      <c r="BB187" s="186">
        <v>88</v>
      </c>
      <c r="BC187" s="182">
        <v>48.116830648056997</v>
      </c>
      <c r="BD187" s="183" t="s">
        <v>55</v>
      </c>
      <c r="BE187" s="180">
        <v>1.50365095775178</v>
      </c>
      <c r="BF187" s="181">
        <v>21.984679430912099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3.9E-2</v>
      </c>
      <c r="G188" s="170">
        <v>2.7E-2</v>
      </c>
      <c r="H188" s="171"/>
      <c r="I188" s="172">
        <v>4</v>
      </c>
      <c r="J188" s="172">
        <v>4</v>
      </c>
      <c r="K188" s="169"/>
      <c r="L188" s="173">
        <v>1488.5916299999999</v>
      </c>
      <c r="M188" s="173">
        <v>191.68154000000001</v>
      </c>
      <c r="N188" s="173">
        <v>1680.2731699999999</v>
      </c>
      <c r="O188" s="168">
        <v>557.83119417578803</v>
      </c>
      <c r="P188" s="174">
        <v>262.53800000000001</v>
      </c>
      <c r="Q188" s="180">
        <v>2.1247636310773599</v>
      </c>
      <c r="R188" s="181">
        <v>788.24541310594805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1966.321745</v>
      </c>
      <c r="Y188" s="168">
        <v>652.79600170439505</v>
      </c>
      <c r="Z188" s="179">
        <v>573</v>
      </c>
      <c r="AA188" s="180">
        <v>1.13926003787853</v>
      </c>
      <c r="AB188" s="181">
        <v>19.4344193545999</v>
      </c>
      <c r="AC188" s="170">
        <v>0.02</v>
      </c>
      <c r="AD188" s="170">
        <v>1.4E-2</v>
      </c>
      <c r="AE188" s="178">
        <v>0</v>
      </c>
      <c r="AF188" s="178">
        <v>105</v>
      </c>
      <c r="AG188" s="169"/>
      <c r="AH188" s="182">
        <v>159.69999999999999</v>
      </c>
      <c r="AI188" s="168">
        <v>53.018546805620502</v>
      </c>
      <c r="AJ188" s="183" t="s">
        <v>53</v>
      </c>
      <c r="AK188" s="190">
        <v>0.84156423500985</v>
      </c>
      <c r="AL188" s="173">
        <v>-54.3556745474</v>
      </c>
      <c r="AM188" s="170"/>
      <c r="AN188" s="170"/>
      <c r="AO188" s="178">
        <v>31</v>
      </c>
      <c r="AP188" s="178">
        <v>69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-37.3633459168</v>
      </c>
      <c r="AW188" s="170"/>
      <c r="AX188" s="170"/>
      <c r="AY188" s="178">
        <v>32</v>
      </c>
      <c r="AZ188" s="178">
        <v>41</v>
      </c>
      <c r="BA188" s="169"/>
      <c r="BB188" s="186">
        <v>99</v>
      </c>
      <c r="BC188" s="182">
        <v>32.866851181943801</v>
      </c>
      <c r="BD188" s="183" t="s">
        <v>55</v>
      </c>
      <c r="BE188" s="184">
        <v>1.02708909943574</v>
      </c>
      <c r="BF188" s="185">
        <v>-9.7266918336000305</v>
      </c>
      <c r="BG188" s="170">
        <v>8.9999999999999993E-3</v>
      </c>
      <c r="BH188" s="170">
        <v>3.0000000000000001E-3</v>
      </c>
      <c r="BI188" s="178">
        <v>0</v>
      </c>
      <c r="BJ188" s="178">
        <v>17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3.5999999999999997E-2</v>
      </c>
      <c r="G189" s="170">
        <v>0.02</v>
      </c>
      <c r="H189" s="171"/>
      <c r="I189" s="172">
        <v>6</v>
      </c>
      <c r="J189" s="172">
        <v>5</v>
      </c>
      <c r="K189" s="169"/>
      <c r="L189" s="173">
        <v>2385.9627300000002</v>
      </c>
      <c r="M189" s="173">
        <v>1809.22695</v>
      </c>
      <c r="N189" s="173">
        <v>4195.1896800000004</v>
      </c>
      <c r="O189" s="168">
        <v>1555.28218507825</v>
      </c>
      <c r="P189" s="174">
        <v>243.27799999999999</v>
      </c>
      <c r="Q189" s="180">
        <v>6.3930243798380904</v>
      </c>
      <c r="R189" s="181">
        <v>3454.9807150594002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1599.18246</v>
      </c>
      <c r="Y189" s="168">
        <v>592.86472852107397</v>
      </c>
      <c r="Z189" s="179">
        <v>573</v>
      </c>
      <c r="AA189" s="184">
        <v>1.03466793808215</v>
      </c>
      <c r="AB189" s="185">
        <v>-144.25400737874199</v>
      </c>
      <c r="AC189" s="170">
        <v>0.01</v>
      </c>
      <c r="AD189" s="170">
        <v>3.0000000000000001E-3</v>
      </c>
      <c r="AE189" s="178">
        <v>0</v>
      </c>
      <c r="AF189" s="178">
        <v>256</v>
      </c>
      <c r="AG189" s="169"/>
      <c r="AH189" s="182">
        <v>162.85</v>
      </c>
      <c r="AI189" s="168">
        <v>60.373361673599703</v>
      </c>
      <c r="AJ189" s="183" t="s">
        <v>53</v>
      </c>
      <c r="AK189" s="184">
        <v>0.95830732815237696</v>
      </c>
      <c r="AL189" s="185">
        <v>-28.836732015463799</v>
      </c>
      <c r="AM189" s="170">
        <v>2E-3</v>
      </c>
      <c r="AN189" s="170"/>
      <c r="AO189" s="178">
        <v>8</v>
      </c>
      <c r="AP189" s="178">
        <v>42</v>
      </c>
      <c r="AQ189" s="169"/>
      <c r="AR189" s="182">
        <v>24.5</v>
      </c>
      <c r="AS189" s="168">
        <v>9.0828821676585392</v>
      </c>
      <c r="AT189" s="183" t="s">
        <v>54</v>
      </c>
      <c r="AU189" s="175">
        <v>0.56768013547865903</v>
      </c>
      <c r="AV189" s="176">
        <v>-24.182344638847901</v>
      </c>
      <c r="AW189" s="170"/>
      <c r="AX189" s="170"/>
      <c r="AY189" s="178">
        <v>19</v>
      </c>
      <c r="AZ189" s="178">
        <v>28</v>
      </c>
      <c r="BA189" s="169"/>
      <c r="BB189" s="186">
        <v>92.4</v>
      </c>
      <c r="BC189" s="182">
        <v>34.255441318026499</v>
      </c>
      <c r="BD189" s="183" t="s">
        <v>55</v>
      </c>
      <c r="BE189" s="184">
        <v>1.0704825411883301</v>
      </c>
      <c r="BF189" s="185">
        <v>-4.9646892776958804</v>
      </c>
      <c r="BG189" s="170">
        <v>1.4E-2</v>
      </c>
      <c r="BH189" s="170">
        <v>7.0000000000000001E-3</v>
      </c>
      <c r="BI189" s="178">
        <v>0</v>
      </c>
      <c r="BJ189" s="178">
        <v>12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284.16314999999997</v>
      </c>
      <c r="M190" s="173">
        <v>-3.8799399999999999</v>
      </c>
      <c r="N190" s="173">
        <v>280.28321</v>
      </c>
      <c r="O190" s="168">
        <v>111.611999162999</v>
      </c>
      <c r="P190" s="174">
        <v>233.029</v>
      </c>
      <c r="Q190" s="175">
        <v>0.47896184235867101</v>
      </c>
      <c r="R190" s="176">
        <v>-379.81000185808398</v>
      </c>
      <c r="S190" s="170"/>
      <c r="T190" s="170"/>
      <c r="U190" s="177">
        <v>305</v>
      </c>
      <c r="V190" s="178">
        <v>422</v>
      </c>
      <c r="W190" s="169"/>
      <c r="X190" s="177">
        <v>2080.8781300000001</v>
      </c>
      <c r="Y190" s="168">
        <v>828.62961396746596</v>
      </c>
      <c r="Z190" s="179">
        <v>573</v>
      </c>
      <c r="AA190" s="180">
        <v>1.4461249807460099</v>
      </c>
      <c r="AB190" s="181">
        <v>457.76079097918199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205.8</v>
      </c>
      <c r="AI190" s="168">
        <v>81.951927936550803</v>
      </c>
      <c r="AJ190" s="183" t="s">
        <v>53</v>
      </c>
      <c r="AK190" s="180">
        <v>1.30082425296112</v>
      </c>
      <c r="AL190" s="181">
        <v>27.3420726731038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4.0773517899946201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143.19999999999999</v>
      </c>
      <c r="BC190" s="182">
        <v>57.023887660418197</v>
      </c>
      <c r="BD190" s="183" t="s">
        <v>55</v>
      </c>
      <c r="BE190" s="180">
        <v>1.78199648938807</v>
      </c>
      <c r="BF190" s="181">
        <v>52.554703579989301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1.2E-2</v>
      </c>
      <c r="G191" s="170">
        <v>0.01</v>
      </c>
      <c r="H191" s="171"/>
      <c r="I191" s="172">
        <v>4</v>
      </c>
      <c r="J191" s="172">
        <v>3</v>
      </c>
      <c r="K191" s="169"/>
      <c r="L191" s="173">
        <v>1714.44687</v>
      </c>
      <c r="M191" s="173">
        <v>292.44690000000003</v>
      </c>
      <c r="N191" s="173">
        <v>2006.8937699999999</v>
      </c>
      <c r="O191" s="168">
        <v>570.67305131739204</v>
      </c>
      <c r="P191" s="174">
        <v>232.833</v>
      </c>
      <c r="Q191" s="180">
        <v>2.4509972869713201</v>
      </c>
      <c r="R191" s="181">
        <v>1083.2794581468299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1475.58889</v>
      </c>
      <c r="Y191" s="168">
        <v>419.59311794881103</v>
      </c>
      <c r="Z191" s="179">
        <v>573</v>
      </c>
      <c r="AA191" s="175">
        <v>0.73227420235394602</v>
      </c>
      <c r="AB191" s="176">
        <v>-797.41794619532504</v>
      </c>
      <c r="AC191" s="170"/>
      <c r="AD191" s="170"/>
      <c r="AE191" s="178">
        <v>540</v>
      </c>
      <c r="AF191" s="178">
        <v>943</v>
      </c>
      <c r="AG191" s="169"/>
      <c r="AH191" s="182">
        <v>135.30000000000001</v>
      </c>
      <c r="AI191" s="168">
        <v>38.473418472589699</v>
      </c>
      <c r="AJ191" s="183" t="s">
        <v>53</v>
      </c>
      <c r="AK191" s="175">
        <v>0.61068918210459799</v>
      </c>
      <c r="AL191" s="176">
        <v>-114.611746387968</v>
      </c>
      <c r="AM191" s="170"/>
      <c r="AN191" s="170"/>
      <c r="AO191" s="178">
        <v>87</v>
      </c>
      <c r="AP191" s="178">
        <v>131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-32.069649876309299</v>
      </c>
      <c r="AW191" s="170"/>
      <c r="AX191" s="170"/>
      <c r="AY191" s="178">
        <v>25</v>
      </c>
      <c r="AZ191" s="178">
        <v>37</v>
      </c>
      <c r="BA191" s="169"/>
      <c r="BB191" s="186">
        <v>108.4</v>
      </c>
      <c r="BC191" s="182">
        <v>30.8242317991775</v>
      </c>
      <c r="BD191" s="183" t="s">
        <v>55</v>
      </c>
      <c r="BE191" s="184">
        <v>0.963257243724298</v>
      </c>
      <c r="BF191" s="185">
        <v>-18.539299752618501</v>
      </c>
      <c r="BG191" s="170">
        <v>2E-3</v>
      </c>
      <c r="BH191" s="170"/>
      <c r="BI191" s="178">
        <v>5</v>
      </c>
      <c r="BJ191" s="178">
        <v>27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3.5999999999999997E-2</v>
      </c>
      <c r="G192" s="170">
        <v>2.1999999999999999E-2</v>
      </c>
      <c r="H192" s="171"/>
      <c r="I192" s="172">
        <v>4</v>
      </c>
      <c r="J192" s="172">
        <v>4</v>
      </c>
      <c r="K192" s="169"/>
      <c r="L192" s="173">
        <v>5951.7796500000004</v>
      </c>
      <c r="M192" s="173">
        <v>3916.5258199999998</v>
      </c>
      <c r="N192" s="173">
        <v>9868.3054699999993</v>
      </c>
      <c r="O192" s="168">
        <v>1325.3105305387701</v>
      </c>
      <c r="P192" s="174">
        <v>247.167</v>
      </c>
      <c r="Q192" s="180">
        <v>5.3620043555117398</v>
      </c>
      <c r="R192" s="181">
        <v>7792.31898581938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4314.1630299999997</v>
      </c>
      <c r="Y192" s="168">
        <v>579.39082971253697</v>
      </c>
      <c r="Z192" s="179">
        <v>573</v>
      </c>
      <c r="AA192" s="184">
        <v>1.01115328047563</v>
      </c>
      <c r="AB192" s="185">
        <v>-498.53549138631797</v>
      </c>
      <c r="AC192" s="170">
        <v>8.0000000000000002E-3</v>
      </c>
      <c r="AD192" s="170">
        <v>1E-3</v>
      </c>
      <c r="AE192" s="178">
        <v>0</v>
      </c>
      <c r="AF192" s="178">
        <v>806</v>
      </c>
      <c r="AG192" s="169"/>
      <c r="AH192" s="182">
        <v>420.7</v>
      </c>
      <c r="AI192" s="168">
        <v>56.499886621128503</v>
      </c>
      <c r="AJ192" s="183" t="s">
        <v>53</v>
      </c>
      <c r="AK192" s="190">
        <v>0.89682359716076998</v>
      </c>
      <c r="AL192" s="173">
        <v>-108.44486360792</v>
      </c>
      <c r="AM192" s="170"/>
      <c r="AN192" s="170"/>
      <c r="AO192" s="178">
        <v>49</v>
      </c>
      <c r="AP192" s="178">
        <v>143</v>
      </c>
      <c r="AQ192" s="169"/>
      <c r="AR192" s="182">
        <v>109.8</v>
      </c>
      <c r="AS192" s="168">
        <v>14.746107798906401</v>
      </c>
      <c r="AT192" s="183" t="s">
        <v>54</v>
      </c>
      <c r="AU192" s="190">
        <v>0.92163173743164795</v>
      </c>
      <c r="AV192" s="173">
        <v>-24.585997106773299</v>
      </c>
      <c r="AW192" s="170"/>
      <c r="AX192" s="170"/>
      <c r="AY192" s="178">
        <v>10</v>
      </c>
      <c r="AZ192" s="178">
        <v>34</v>
      </c>
      <c r="BA192" s="169"/>
      <c r="BB192" s="186">
        <v>264.39999999999998</v>
      </c>
      <c r="BC192" s="182">
        <v>35.508842459297298</v>
      </c>
      <c r="BD192" s="183" t="s">
        <v>55</v>
      </c>
      <c r="BE192" s="184">
        <v>1.1096513268530399</v>
      </c>
      <c r="BF192" s="185">
        <v>-4.3719942135466603</v>
      </c>
      <c r="BG192" s="170">
        <v>1.7999999999999999E-2</v>
      </c>
      <c r="BH192" s="170">
        <v>1.0999999999999999E-2</v>
      </c>
      <c r="BI192" s="178">
        <v>0</v>
      </c>
      <c r="BJ192" s="178">
        <v>22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11033.85007</v>
      </c>
      <c r="M193" s="173">
        <v>8375.2937600000005</v>
      </c>
      <c r="N193" s="173">
        <v>19409.143830000001</v>
      </c>
      <c r="O193" s="168">
        <v>1781.36318493824</v>
      </c>
      <c r="P193" s="174">
        <v>236.7</v>
      </c>
      <c r="Q193" s="180">
        <v>7.52582672132759</v>
      </c>
      <c r="R193" s="181">
        <v>16500.026326909501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16725.804674999999</v>
      </c>
      <c r="Y193" s="168">
        <v>1535.08742824917</v>
      </c>
      <c r="Z193" s="179">
        <v>573</v>
      </c>
      <c r="AA193" s="180">
        <v>2.67903565139471</v>
      </c>
      <c r="AB193" s="181">
        <v>9683.4543189761807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2130.4</v>
      </c>
      <c r="AI193" s="168">
        <v>195.52722997119599</v>
      </c>
      <c r="AJ193" s="183" t="s">
        <v>53</v>
      </c>
      <c r="AK193" s="180">
        <v>3.1036068249396198</v>
      </c>
      <c r="AL193" s="181">
        <v>1356.1101702801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719.7</v>
      </c>
      <c r="AS193" s="168">
        <v>66.053768029604498</v>
      </c>
      <c r="AT193" s="183" t="s">
        <v>54</v>
      </c>
      <c r="AU193" s="180">
        <v>4.1283605018502803</v>
      </c>
      <c r="AV193" s="181">
        <v>523.05496388066103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1296.4000000000001</v>
      </c>
      <c r="BC193" s="182">
        <v>118.983055264109</v>
      </c>
      <c r="BD193" s="183" t="s">
        <v>55</v>
      </c>
      <c r="BE193" s="180">
        <v>3.7182204770034102</v>
      </c>
      <c r="BF193" s="181">
        <v>903.10992776132298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2.1000000000000001E-2</v>
      </c>
      <c r="G194" s="170">
        <v>9.4999999999999998E-3</v>
      </c>
      <c r="H194" s="171"/>
      <c r="I194" s="172">
        <v>4</v>
      </c>
      <c r="J194" s="172">
        <v>3</v>
      </c>
      <c r="K194" s="169"/>
      <c r="L194" s="173">
        <v>650.51280999999994</v>
      </c>
      <c r="M194" s="173">
        <v>-200.59974</v>
      </c>
      <c r="N194" s="173">
        <v>449.91307</v>
      </c>
      <c r="O194" s="168">
        <v>258.78247960745</v>
      </c>
      <c r="P194" s="174">
        <v>236.7</v>
      </c>
      <c r="Q194" s="184">
        <v>1.09329311198754</v>
      </c>
      <c r="R194" s="185">
        <v>-14.282613111362</v>
      </c>
      <c r="S194" s="170">
        <v>8.0000000000000002E-3</v>
      </c>
      <c r="T194" s="170">
        <v>4.4999999999999997E-3</v>
      </c>
      <c r="U194" s="177">
        <v>0</v>
      </c>
      <c r="V194" s="178">
        <v>44</v>
      </c>
      <c r="W194" s="169"/>
      <c r="X194" s="177">
        <v>1048.0697050000001</v>
      </c>
      <c r="Y194" s="168">
        <v>602.83218058401496</v>
      </c>
      <c r="Z194" s="179">
        <v>573</v>
      </c>
      <c r="AA194" s="184">
        <v>1.05206314238048</v>
      </c>
      <c r="AB194" s="185">
        <v>-75.648615332954904</v>
      </c>
      <c r="AC194" s="170">
        <v>1.2E-2</v>
      </c>
      <c r="AD194" s="170">
        <v>5.0000000000000001E-3</v>
      </c>
      <c r="AE194" s="178">
        <v>0</v>
      </c>
      <c r="AF194" s="178">
        <v>148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-45.900181816712298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-23.377823953450701</v>
      </c>
      <c r="AW194" s="170"/>
      <c r="AX194" s="170"/>
      <c r="AY194" s="178">
        <v>20</v>
      </c>
      <c r="AZ194" s="178">
        <v>26</v>
      </c>
      <c r="BA194" s="169"/>
      <c r="BB194" s="186">
        <v>52.6</v>
      </c>
      <c r="BC194" s="182">
        <v>30.254641029547901</v>
      </c>
      <c r="BD194" s="183" t="s">
        <v>55</v>
      </c>
      <c r="BE194" s="184">
        <v>0.94545753217337203</v>
      </c>
      <c r="BF194" s="185">
        <v>-10.1556479069015</v>
      </c>
      <c r="BG194" s="170">
        <v>1E-3</v>
      </c>
      <c r="BH194" s="170"/>
      <c r="BI194" s="178">
        <v>4</v>
      </c>
      <c r="BJ194" s="178">
        <v>15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0.06</v>
      </c>
      <c r="G195" s="170">
        <v>4.8000000000000001E-2</v>
      </c>
      <c r="H195" s="171"/>
      <c r="I195" s="172">
        <v>5</v>
      </c>
      <c r="J195" s="172">
        <v>5</v>
      </c>
      <c r="K195" s="169"/>
      <c r="L195" s="173">
        <v>3025.4398900000001</v>
      </c>
      <c r="M195" s="173">
        <v>1668.6733999999999</v>
      </c>
      <c r="N195" s="173">
        <v>4694.1132900000002</v>
      </c>
      <c r="O195" s="168">
        <v>1034.3797610178201</v>
      </c>
      <c r="P195" s="174">
        <v>287.5</v>
      </c>
      <c r="Q195" s="180">
        <v>3.5978426470185001</v>
      </c>
      <c r="R195" s="181">
        <v>3222.4091854561698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2699.010045</v>
      </c>
      <c r="Y195" s="168">
        <v>594.74520380222998</v>
      </c>
      <c r="Z195" s="179">
        <v>573</v>
      </c>
      <c r="AA195" s="184">
        <v>1.0379497448555499</v>
      </c>
      <c r="AB195" s="185">
        <v>-234.16022249083699</v>
      </c>
      <c r="AC195" s="170">
        <v>0.01</v>
      </c>
      <c r="AD195" s="170">
        <v>4.0000000000000001E-3</v>
      </c>
      <c r="AE195" s="178">
        <v>0</v>
      </c>
      <c r="AF195" s="178">
        <v>422</v>
      </c>
      <c r="AG195" s="169"/>
      <c r="AH195" s="182">
        <v>326.05</v>
      </c>
      <c r="AI195" s="168">
        <v>71.847333083829596</v>
      </c>
      <c r="AJ195" s="183" t="s">
        <v>53</v>
      </c>
      <c r="AK195" s="180">
        <v>1.1404338584734901</v>
      </c>
      <c r="AL195" s="181">
        <v>3.55483969996027</v>
      </c>
      <c r="AM195" s="170">
        <v>0.02</v>
      </c>
      <c r="AN195" s="170">
        <v>1.4E-2</v>
      </c>
      <c r="AO195" s="178">
        <v>0</v>
      </c>
      <c r="AP195" s="178">
        <v>18</v>
      </c>
      <c r="AQ195" s="169"/>
      <c r="AR195" s="182">
        <v>60.4</v>
      </c>
      <c r="AS195" s="168">
        <v>13.3095504317231</v>
      </c>
      <c r="AT195" s="183" t="s">
        <v>54</v>
      </c>
      <c r="AU195" s="190">
        <v>0.83184690198269196</v>
      </c>
      <c r="AV195" s="173">
        <v>-21.503532774613301</v>
      </c>
      <c r="AW195" s="170"/>
      <c r="AX195" s="170"/>
      <c r="AY195" s="178">
        <v>13</v>
      </c>
      <c r="AZ195" s="178">
        <v>27</v>
      </c>
      <c r="BA195" s="169"/>
      <c r="BB195" s="186">
        <v>193.8</v>
      </c>
      <c r="BC195" s="182">
        <v>42.705146915032003</v>
      </c>
      <c r="BD195" s="183" t="s">
        <v>55</v>
      </c>
      <c r="BE195" s="180">
        <v>1.3345358410947501</v>
      </c>
      <c r="BF195" s="181">
        <v>29.9929344507735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2.3E-2</v>
      </c>
      <c r="G196" s="170">
        <v>1.6E-2</v>
      </c>
      <c r="H196" s="171"/>
      <c r="I196" s="172">
        <v>3</v>
      </c>
      <c r="J196" s="172">
        <v>3</v>
      </c>
      <c r="K196" s="169"/>
      <c r="L196" s="173">
        <v>4700.5009899999995</v>
      </c>
      <c r="M196" s="173">
        <v>1754.27196</v>
      </c>
      <c r="N196" s="173">
        <v>6454.7729499999996</v>
      </c>
      <c r="O196" s="168">
        <v>672.31136386182902</v>
      </c>
      <c r="P196" s="174">
        <v>270.3</v>
      </c>
      <c r="Q196" s="180">
        <v>2.4872784456597401</v>
      </c>
      <c r="R196" s="181">
        <v>3527.4835263710602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5051.8378249999996</v>
      </c>
      <c r="Y196" s="168">
        <v>526.18550713461195</v>
      </c>
      <c r="Z196" s="179">
        <v>573</v>
      </c>
      <c r="AA196" s="190">
        <v>0.91829931437104995</v>
      </c>
      <c r="AB196" s="173">
        <v>-1153.6258810280499</v>
      </c>
      <c r="AC196" s="170"/>
      <c r="AD196" s="170"/>
      <c r="AE196" s="178">
        <v>450</v>
      </c>
      <c r="AF196" s="178">
        <v>1550</v>
      </c>
      <c r="AG196" s="169"/>
      <c r="AH196" s="182">
        <v>476.1</v>
      </c>
      <c r="AI196" s="168">
        <v>49.589264070801498</v>
      </c>
      <c r="AJ196" s="183" t="s">
        <v>53</v>
      </c>
      <c r="AK196" s="190">
        <v>0.78713117572700797</v>
      </c>
      <c r="AL196" s="173">
        <v>-206.176114275336</v>
      </c>
      <c r="AM196" s="170"/>
      <c r="AN196" s="170"/>
      <c r="AO196" s="178">
        <v>129</v>
      </c>
      <c r="AP196" s="178">
        <v>250</v>
      </c>
      <c r="AQ196" s="169"/>
      <c r="AR196" s="182">
        <v>85.8</v>
      </c>
      <c r="AS196" s="168">
        <v>8.9366915716756399</v>
      </c>
      <c r="AT196" s="183" t="s">
        <v>54</v>
      </c>
      <c r="AU196" s="175">
        <v>0.55854322322972805</v>
      </c>
      <c r="AV196" s="176">
        <v>-87.476473466751997</v>
      </c>
      <c r="AW196" s="170"/>
      <c r="AX196" s="170"/>
      <c r="AY196" s="178">
        <v>68</v>
      </c>
      <c r="AZ196" s="178">
        <v>99</v>
      </c>
      <c r="BA196" s="169"/>
      <c r="BB196" s="186">
        <v>326.60000000000002</v>
      </c>
      <c r="BC196" s="182">
        <v>34.017756029245497</v>
      </c>
      <c r="BD196" s="183" t="s">
        <v>55</v>
      </c>
      <c r="BE196" s="184">
        <v>1.06305487591392</v>
      </c>
      <c r="BF196" s="185">
        <v>-19.952946933503899</v>
      </c>
      <c r="BG196" s="170">
        <v>1.2999999999999999E-2</v>
      </c>
      <c r="BH196" s="170">
        <v>6.0000000000000001E-3</v>
      </c>
      <c r="BI196" s="178">
        <v>0</v>
      </c>
      <c r="BJ196" s="178">
        <v>43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1.9E-2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1843.14509</v>
      </c>
      <c r="M197" s="173">
        <v>2720.8893200000002</v>
      </c>
      <c r="N197" s="173">
        <v>4564.0344100000002</v>
      </c>
      <c r="O197" s="168">
        <v>993.64337601892703</v>
      </c>
      <c r="P197" s="174">
        <v>214.857</v>
      </c>
      <c r="Q197" s="180">
        <v>4.6246730430887899</v>
      </c>
      <c r="R197" s="181">
        <v>3450.8247265233199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2620.7163249999999</v>
      </c>
      <c r="Y197" s="168">
        <v>570.56042589322101</v>
      </c>
      <c r="Z197" s="179">
        <v>573</v>
      </c>
      <c r="AA197" s="184">
        <v>0.99574245356583102</v>
      </c>
      <c r="AB197" s="185">
        <v>-348.091526883521</v>
      </c>
      <c r="AC197" s="170">
        <v>6.0000000000000001E-3</v>
      </c>
      <c r="AD197" s="170">
        <v>0</v>
      </c>
      <c r="AE197" s="178">
        <v>12</v>
      </c>
      <c r="AF197" s="178">
        <v>538</v>
      </c>
      <c r="AG197" s="169"/>
      <c r="AH197" s="182">
        <v>237.65</v>
      </c>
      <c r="AI197" s="168">
        <v>51.7391691424382</v>
      </c>
      <c r="AJ197" s="183" t="s">
        <v>53</v>
      </c>
      <c r="AK197" s="190">
        <v>0.82125665305457396</v>
      </c>
      <c r="AL197" s="173">
        <v>-88.763428741120094</v>
      </c>
      <c r="AM197" s="170"/>
      <c r="AN197" s="170"/>
      <c r="AO197" s="178">
        <v>52</v>
      </c>
      <c r="AP197" s="178">
        <v>110</v>
      </c>
      <c r="AQ197" s="169"/>
      <c r="AR197" s="182">
        <v>29.6</v>
      </c>
      <c r="AS197" s="168">
        <v>6.4442642819952498</v>
      </c>
      <c r="AT197" s="183" t="s">
        <v>54</v>
      </c>
      <c r="AU197" s="175">
        <v>0.402766517624703</v>
      </c>
      <c r="AV197" s="176">
        <v>-53.298648569173402</v>
      </c>
      <c r="AW197" s="170"/>
      <c r="AX197" s="170"/>
      <c r="AY197" s="178">
        <v>44</v>
      </c>
      <c r="AZ197" s="178">
        <v>59</v>
      </c>
      <c r="BA197" s="169"/>
      <c r="BB197" s="186">
        <v>143</v>
      </c>
      <c r="BC197" s="182">
        <v>31.132763254233801</v>
      </c>
      <c r="BD197" s="183" t="s">
        <v>55</v>
      </c>
      <c r="BE197" s="184">
        <v>0.97289885169480494</v>
      </c>
      <c r="BF197" s="185">
        <v>-22.7972971383467</v>
      </c>
      <c r="BG197" s="170">
        <v>3.0000000000000001E-3</v>
      </c>
      <c r="BH197" s="170"/>
      <c r="BI197" s="178">
        <v>4</v>
      </c>
      <c r="BJ197" s="178">
        <v>34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4.2000000000000003E-2</v>
      </c>
      <c r="G198" s="170">
        <v>3.5000000000000003E-2</v>
      </c>
      <c r="H198" s="171"/>
      <c r="I198" s="172">
        <v>5</v>
      </c>
      <c r="J198" s="172">
        <v>5</v>
      </c>
      <c r="K198" s="169"/>
      <c r="L198" s="173">
        <v>568.91088000000002</v>
      </c>
      <c r="M198" s="173">
        <v>1848.5720799999999</v>
      </c>
      <c r="N198" s="173">
        <v>2417.4829599999998</v>
      </c>
      <c r="O198" s="168">
        <v>1235.7150560520799</v>
      </c>
      <c r="P198" s="174">
        <v>241.29400000000001</v>
      </c>
      <c r="Q198" s="180">
        <v>5.1212009252284796</v>
      </c>
      <c r="R198" s="181">
        <v>1885.0061408526699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1391.5574449999999</v>
      </c>
      <c r="Y198" s="168">
        <v>711.30531821736804</v>
      </c>
      <c r="Z198" s="179">
        <v>573</v>
      </c>
      <c r="AA198" s="180">
        <v>1.2413705379011699</v>
      </c>
      <c r="AB198" s="181">
        <v>127.08664435258601</v>
      </c>
      <c r="AC198" s="170">
        <v>0.02</v>
      </c>
      <c r="AD198" s="170">
        <v>0.02</v>
      </c>
      <c r="AE198" s="178">
        <v>0</v>
      </c>
      <c r="AF198" s="178">
        <v>0</v>
      </c>
      <c r="AG198" s="169"/>
      <c r="AH198" s="182">
        <v>106.8</v>
      </c>
      <c r="AI198" s="168">
        <v>54.591643527597903</v>
      </c>
      <c r="AJ198" s="183" t="s">
        <v>53</v>
      </c>
      <c r="AK198" s="190">
        <v>0.86653402424758497</v>
      </c>
      <c r="AL198" s="173">
        <v>-32.2255854114958</v>
      </c>
      <c r="AM198" s="170"/>
      <c r="AN198" s="170"/>
      <c r="AO198" s="178">
        <v>17</v>
      </c>
      <c r="AP198" s="178">
        <v>42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-31.508085183871898</v>
      </c>
      <c r="AW198" s="170"/>
      <c r="AX198" s="170"/>
      <c r="AY198" s="178">
        <v>28</v>
      </c>
      <c r="AZ198" s="178">
        <v>34</v>
      </c>
      <c r="BA198" s="169"/>
      <c r="BB198" s="186">
        <v>65.8</v>
      </c>
      <c r="BC198" s="182">
        <v>33.634177379362697</v>
      </c>
      <c r="BD198" s="183" t="s">
        <v>55</v>
      </c>
      <c r="BE198" s="184">
        <v>1.0510680431050901</v>
      </c>
      <c r="BF198" s="185">
        <v>-4.8161703677438803</v>
      </c>
      <c r="BG198" s="170">
        <v>1.2E-2</v>
      </c>
      <c r="BH198" s="170">
        <v>5.0000000000000001E-3</v>
      </c>
      <c r="BI198" s="178">
        <v>0</v>
      </c>
      <c r="BJ198" s="178">
        <v>10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-180.83824999999999</v>
      </c>
      <c r="M199" s="173">
        <v>1708.8622399999999</v>
      </c>
      <c r="N199" s="173">
        <v>1528.0239899999999</v>
      </c>
      <c r="O199" s="168">
        <v>578.68831868730297</v>
      </c>
      <c r="P199" s="174">
        <v>244.16499999999999</v>
      </c>
      <c r="Q199" s="180">
        <v>2.37007072548196</v>
      </c>
      <c r="R199" s="181">
        <v>800.78364135196603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1231.4137450000001</v>
      </c>
      <c r="Y199" s="168">
        <v>466.35704306087803</v>
      </c>
      <c r="Z199" s="179">
        <v>573</v>
      </c>
      <c r="AA199" s="190">
        <v>0.81388663710449904</v>
      </c>
      <c r="AB199" s="173">
        <v>-475.25477741444797</v>
      </c>
      <c r="AC199" s="170"/>
      <c r="AD199" s="170"/>
      <c r="AE199" s="178">
        <v>282</v>
      </c>
      <c r="AF199" s="178">
        <v>585</v>
      </c>
      <c r="AG199" s="169"/>
      <c r="AH199" s="182">
        <v>106.7</v>
      </c>
      <c r="AI199" s="168">
        <v>40.409079967347402</v>
      </c>
      <c r="AJ199" s="183" t="s">
        <v>53</v>
      </c>
      <c r="AK199" s="175">
        <v>0.64141396773567205</v>
      </c>
      <c r="AL199" s="176">
        <v>-80.944183092687894</v>
      </c>
      <c r="AM199" s="170"/>
      <c r="AN199" s="170"/>
      <c r="AO199" s="178">
        <v>60</v>
      </c>
      <c r="AP199" s="178">
        <v>93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-35.855665547349297</v>
      </c>
      <c r="AW199" s="170"/>
      <c r="AX199" s="170"/>
      <c r="AY199" s="178">
        <v>31</v>
      </c>
      <c r="AZ199" s="178">
        <v>39</v>
      </c>
      <c r="BA199" s="169"/>
      <c r="BB199" s="186">
        <v>75.2</v>
      </c>
      <c r="BC199" s="182">
        <v>28.479501532750898</v>
      </c>
      <c r="BD199" s="183" t="s">
        <v>55</v>
      </c>
      <c r="BE199" s="190">
        <v>0.88998442289846602</v>
      </c>
      <c r="BF199" s="173">
        <v>-20.111331094698599</v>
      </c>
      <c r="BG199" s="170"/>
      <c r="BH199" s="170"/>
      <c r="BI199" s="178">
        <v>10</v>
      </c>
      <c r="BJ199" s="178">
        <v>27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5.1999999999999998E-2</v>
      </c>
      <c r="G200" s="170">
        <v>4.2000000000000003E-2</v>
      </c>
      <c r="H200" s="171"/>
      <c r="I200" s="172">
        <v>6</v>
      </c>
      <c r="J200" s="172">
        <v>5</v>
      </c>
      <c r="K200" s="169"/>
      <c r="L200" s="173">
        <v>930.80709999999999</v>
      </c>
      <c r="M200" s="173">
        <v>172.42180999999999</v>
      </c>
      <c r="N200" s="173">
        <v>1103.22891</v>
      </c>
      <c r="O200" s="168">
        <v>409.79615163713697</v>
      </c>
      <c r="P200" s="174">
        <v>217.55099999999999</v>
      </c>
      <c r="Q200" s="180">
        <v>1.8836785472699999</v>
      </c>
      <c r="R200" s="181">
        <v>442.58423032067901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1763.72531</v>
      </c>
      <c r="Y200" s="168">
        <v>655.13860091194999</v>
      </c>
      <c r="Z200" s="179">
        <v>573</v>
      </c>
      <c r="AA200" s="180">
        <v>1.14334834365087</v>
      </c>
      <c r="AB200" s="181">
        <v>23.676303301567899</v>
      </c>
      <c r="AC200" s="170">
        <v>0.02</v>
      </c>
      <c r="AD200" s="170">
        <v>1.4E-2</v>
      </c>
      <c r="AE200" s="178">
        <v>0</v>
      </c>
      <c r="AF200" s="178">
        <v>88</v>
      </c>
      <c r="AG200" s="169"/>
      <c r="AH200" s="182">
        <v>163.19999999999999</v>
      </c>
      <c r="AI200" s="168">
        <v>60.6209022814501</v>
      </c>
      <c r="AJ200" s="183" t="s">
        <v>53</v>
      </c>
      <c r="AK200" s="184">
        <v>0.96223654415000204</v>
      </c>
      <c r="AL200" s="185">
        <v>-28.114288694591998</v>
      </c>
      <c r="AM200" s="170">
        <v>2E-3</v>
      </c>
      <c r="AN200" s="170"/>
      <c r="AO200" s="178">
        <v>7</v>
      </c>
      <c r="AP200" s="178">
        <v>41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-23.787755858943999</v>
      </c>
      <c r="AW200" s="170"/>
      <c r="AX200" s="170"/>
      <c r="AY200" s="178">
        <v>19</v>
      </c>
      <c r="AZ200" s="178">
        <v>27</v>
      </c>
      <c r="BA200" s="169"/>
      <c r="BB200" s="186">
        <v>101.4</v>
      </c>
      <c r="BC200" s="182">
        <v>37.665192961636301</v>
      </c>
      <c r="BD200" s="183" t="s">
        <v>55</v>
      </c>
      <c r="BE200" s="180">
        <v>1.17703728005113</v>
      </c>
      <c r="BF200" s="181">
        <v>4.2244882821119898</v>
      </c>
      <c r="BG200" s="170">
        <v>0.02</v>
      </c>
      <c r="BH200" s="170">
        <v>1.7999999999999999E-2</v>
      </c>
      <c r="BI200" s="178">
        <v>0</v>
      </c>
      <c r="BJ200" s="178">
        <v>2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0.03</v>
      </c>
      <c r="G201" s="170">
        <v>2.8000000000000001E-2</v>
      </c>
      <c r="H201" s="171"/>
      <c r="I201" s="172">
        <v>3</v>
      </c>
      <c r="J201" s="172">
        <v>3</v>
      </c>
      <c r="K201" s="169"/>
      <c r="L201" s="173">
        <v>2511.70298</v>
      </c>
      <c r="M201" s="173">
        <v>2629.79961</v>
      </c>
      <c r="N201" s="173">
        <v>5141.5025900000001</v>
      </c>
      <c r="O201" s="168">
        <v>1326.9928053722001</v>
      </c>
      <c r="P201" s="174">
        <v>234.35599999999999</v>
      </c>
      <c r="Q201" s="180">
        <v>5.6622949929688202</v>
      </c>
      <c r="R201" s="181">
        <v>4117.2509519765999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2038.5309199999999</v>
      </c>
      <c r="Y201" s="168">
        <v>526.13332717756498</v>
      </c>
      <c r="Z201" s="179">
        <v>573</v>
      </c>
      <c r="AA201" s="190">
        <v>0.91820824987358596</v>
      </c>
      <c r="AB201" s="173">
        <v>-465.76249935946998</v>
      </c>
      <c r="AC201" s="170"/>
      <c r="AD201" s="170"/>
      <c r="AE201" s="178">
        <v>182</v>
      </c>
      <c r="AF201" s="178">
        <v>626</v>
      </c>
      <c r="AG201" s="169"/>
      <c r="AH201" s="182">
        <v>225</v>
      </c>
      <c r="AI201" s="168">
        <v>58.071230342168199</v>
      </c>
      <c r="AJ201" s="183" t="s">
        <v>53</v>
      </c>
      <c r="AK201" s="190">
        <v>0.92176556098679696</v>
      </c>
      <c r="AL201" s="173">
        <v>-50.341161290831799</v>
      </c>
      <c r="AM201" s="170"/>
      <c r="AN201" s="170"/>
      <c r="AO201" s="178">
        <v>20</v>
      </c>
      <c r="AP201" s="178">
        <v>68</v>
      </c>
      <c r="AQ201" s="169"/>
      <c r="AR201" s="182">
        <v>30.6</v>
      </c>
      <c r="AS201" s="168">
        <v>7.8976873265348804</v>
      </c>
      <c r="AT201" s="183" t="s">
        <v>54</v>
      </c>
      <c r="AU201" s="175">
        <v>0.49360545790843002</v>
      </c>
      <c r="AV201" s="176">
        <v>-39.327913978623997</v>
      </c>
      <c r="AW201" s="170"/>
      <c r="AX201" s="170"/>
      <c r="AY201" s="178">
        <v>32</v>
      </c>
      <c r="AZ201" s="178">
        <v>44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6.3441720427521204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4.4999999999999998E-2</v>
      </c>
      <c r="G202" s="170">
        <v>3.5000000000000003E-2</v>
      </c>
      <c r="H202" s="171"/>
      <c r="I202" s="172">
        <v>5</v>
      </c>
      <c r="J202" s="172">
        <v>4</v>
      </c>
      <c r="K202" s="169"/>
      <c r="L202" s="173">
        <v>2856.1044900000002</v>
      </c>
      <c r="M202" s="173">
        <v>174.29816</v>
      </c>
      <c r="N202" s="173">
        <v>3030.40265</v>
      </c>
      <c r="O202" s="168">
        <v>935.50993856559103</v>
      </c>
      <c r="P202" s="174">
        <v>251.035</v>
      </c>
      <c r="Q202" s="180">
        <v>3.7266115823115999</v>
      </c>
      <c r="R202" s="181">
        <v>2113.1366259729798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1944.127105</v>
      </c>
      <c r="Y202" s="168">
        <v>600.167845207715</v>
      </c>
      <c r="Z202" s="179">
        <v>573</v>
      </c>
      <c r="AA202" s="184">
        <v>1.0474133424218399</v>
      </c>
      <c r="AB202" s="185">
        <v>-149.57868011953801</v>
      </c>
      <c r="AC202" s="170">
        <v>1.0999999999999999E-2</v>
      </c>
      <c r="AD202" s="170">
        <v>5.0000000000000001E-3</v>
      </c>
      <c r="AE202" s="178">
        <v>0</v>
      </c>
      <c r="AF202" s="178">
        <v>284</v>
      </c>
      <c r="AG202" s="169"/>
      <c r="AH202" s="182">
        <v>198.65</v>
      </c>
      <c r="AI202" s="168">
        <v>61.324870243251198</v>
      </c>
      <c r="AJ202" s="183" t="s">
        <v>53</v>
      </c>
      <c r="AK202" s="184">
        <v>0.97341063878176504</v>
      </c>
      <c r="AL202" s="185">
        <v>-31.5480182592162</v>
      </c>
      <c r="AM202" s="170">
        <v>4.0000000000000001E-3</v>
      </c>
      <c r="AN202" s="170"/>
      <c r="AO202" s="178">
        <v>6</v>
      </c>
      <c r="AP202" s="178">
        <v>47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-25.362988764245401</v>
      </c>
      <c r="AW202" s="170"/>
      <c r="AX202" s="170"/>
      <c r="AY202" s="178">
        <v>19</v>
      </c>
      <c r="AZ202" s="178">
        <v>30</v>
      </c>
      <c r="BA202" s="169"/>
      <c r="BB202" s="186">
        <v>124.8</v>
      </c>
      <c r="BC202" s="182">
        <v>38.526774761428399</v>
      </c>
      <c r="BD202" s="183" t="s">
        <v>55</v>
      </c>
      <c r="BE202" s="180">
        <v>1.2039617112946399</v>
      </c>
      <c r="BF202" s="181">
        <v>7.8740224715092397</v>
      </c>
      <c r="BG202" s="170">
        <v>0.02</v>
      </c>
      <c r="BH202" s="170">
        <v>0.02</v>
      </c>
      <c r="BI202" s="178">
        <v>0</v>
      </c>
      <c r="BJ202" s="178">
        <v>0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0.05</v>
      </c>
      <c r="G203" s="170">
        <v>0.05</v>
      </c>
      <c r="H203" s="171"/>
      <c r="I203" s="172">
        <v>4</v>
      </c>
      <c r="J203" s="172">
        <v>4</v>
      </c>
      <c r="K203" s="169"/>
      <c r="L203" s="173">
        <v>1549.00557</v>
      </c>
      <c r="M203" s="173">
        <v>716.06925000000001</v>
      </c>
      <c r="N203" s="173">
        <v>2265.0748199999998</v>
      </c>
      <c r="O203" s="168">
        <v>1413.6526973277901</v>
      </c>
      <c r="P203" s="174">
        <v>221.102</v>
      </c>
      <c r="Q203" s="180">
        <v>6.3936676164294797</v>
      </c>
      <c r="R203" s="181">
        <v>1865.4599901025999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1533.7103300000001</v>
      </c>
      <c r="Y203" s="168">
        <v>957.20182211199301</v>
      </c>
      <c r="Z203" s="179">
        <v>573</v>
      </c>
      <c r="AA203" s="180">
        <v>1.6705092881535699</v>
      </c>
      <c r="AB203" s="181">
        <v>498.08289320063898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93.7</v>
      </c>
      <c r="AI203" s="168">
        <v>58.478976751688002</v>
      </c>
      <c r="AJ203" s="183" t="s">
        <v>53</v>
      </c>
      <c r="AK203" s="190">
        <v>0.92823772621726997</v>
      </c>
      <c r="AL203" s="173">
        <v>-20.1647967161602</v>
      </c>
      <c r="AM203" s="170"/>
      <c r="AN203" s="170"/>
      <c r="AO203" s="178">
        <v>8</v>
      </c>
      <c r="AP203" s="178">
        <v>28</v>
      </c>
      <c r="AQ203" s="169"/>
      <c r="AR203" s="182">
        <v>6</v>
      </c>
      <c r="AS203" s="168">
        <v>3.74465165965985</v>
      </c>
      <c r="AT203" s="183" t="s">
        <v>54</v>
      </c>
      <c r="AU203" s="175">
        <v>0.23404072872874099</v>
      </c>
      <c r="AV203" s="176">
        <v>-22.918043610453399</v>
      </c>
      <c r="AW203" s="170"/>
      <c r="AX203" s="170"/>
      <c r="AY203" s="178">
        <v>20</v>
      </c>
      <c r="AZ203" s="178">
        <v>25</v>
      </c>
      <c r="BA203" s="169"/>
      <c r="BB203" s="186">
        <v>64.599999999999994</v>
      </c>
      <c r="BC203" s="182">
        <v>40.317416202337697</v>
      </c>
      <c r="BD203" s="183" t="s">
        <v>55</v>
      </c>
      <c r="BE203" s="180">
        <v>1.2599192563230499</v>
      </c>
      <c r="BF203" s="181">
        <v>6.7639127790932401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2.9000000000000001E-2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1476.6558500000001</v>
      </c>
      <c r="M204" s="173">
        <v>1020.01983</v>
      </c>
      <c r="N204" s="173">
        <v>2496.6756799999998</v>
      </c>
      <c r="O204" s="168">
        <v>863.83851007890996</v>
      </c>
      <c r="P204" s="174">
        <v>220.88900000000001</v>
      </c>
      <c r="Q204" s="180">
        <v>3.9107357545142998</v>
      </c>
      <c r="R204" s="181">
        <v>1776.54260432771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1851.9038350000001</v>
      </c>
      <c r="Y204" s="168">
        <v>640.75036355375505</v>
      </c>
      <c r="Z204" s="179">
        <v>573</v>
      </c>
      <c r="AA204" s="184">
        <v>1.1182379817692101</v>
      </c>
      <c r="AB204" s="185">
        <v>-16.1667903377265</v>
      </c>
      <c r="AC204" s="170">
        <v>1.9E-2</v>
      </c>
      <c r="AD204" s="170">
        <v>1.2E-2</v>
      </c>
      <c r="AE204" s="178">
        <v>0</v>
      </c>
      <c r="AF204" s="178">
        <v>136</v>
      </c>
      <c r="AG204" s="169"/>
      <c r="AH204" s="182">
        <v>116.15</v>
      </c>
      <c r="AI204" s="168">
        <v>40.187375456657399</v>
      </c>
      <c r="AJ204" s="183" t="s">
        <v>53</v>
      </c>
      <c r="AK204" s="175">
        <v>0.63789484851837097</v>
      </c>
      <c r="AL204" s="176">
        <v>-89.239964042367902</v>
      </c>
      <c r="AM204" s="170"/>
      <c r="AN204" s="170"/>
      <c r="AO204" s="178">
        <v>66</v>
      </c>
      <c r="AP204" s="178">
        <v>103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-38.662530550442597</v>
      </c>
      <c r="AW204" s="170"/>
      <c r="AX204" s="170"/>
      <c r="AY204" s="178">
        <v>33</v>
      </c>
      <c r="AZ204" s="178">
        <v>42</v>
      </c>
      <c r="BA204" s="169"/>
      <c r="BB204" s="186">
        <v>72.8</v>
      </c>
      <c r="BC204" s="182">
        <v>25.188471228968201</v>
      </c>
      <c r="BD204" s="183" t="s">
        <v>55</v>
      </c>
      <c r="BE204" s="190">
        <v>0.78713972590525605</v>
      </c>
      <c r="BF204" s="173">
        <v>-31.525061100885299</v>
      </c>
      <c r="BG204" s="170"/>
      <c r="BH204" s="170"/>
      <c r="BI204" s="178">
        <v>20</v>
      </c>
      <c r="BJ204" s="178">
        <v>39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5.6000000000000001E-2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552.70009000000005</v>
      </c>
      <c r="M205" s="173">
        <v>878.19997999999998</v>
      </c>
      <c r="N205" s="173">
        <v>1430.9000699999999</v>
      </c>
      <c r="O205" s="168">
        <v>538.35015536197602</v>
      </c>
      <c r="P205" s="174">
        <v>221.102</v>
      </c>
      <c r="Q205" s="180">
        <v>2.4348497768540098</v>
      </c>
      <c r="R205" s="181">
        <v>768.00279629407601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1955.119365</v>
      </c>
      <c r="Y205" s="168">
        <v>735.57814131559599</v>
      </c>
      <c r="Z205" s="179">
        <v>573</v>
      </c>
      <c r="AA205" s="180">
        <v>1.28373148571657</v>
      </c>
      <c r="AB205" s="181">
        <v>237.178605380031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166.6</v>
      </c>
      <c r="AI205" s="168">
        <v>62.680223283031303</v>
      </c>
      <c r="AJ205" s="183" t="s">
        <v>53</v>
      </c>
      <c r="AK205" s="184">
        <v>0.99492417909573505</v>
      </c>
      <c r="AL205" s="185">
        <v>-22.283539015808199</v>
      </c>
      <c r="AM205" s="170">
        <v>6.0000000000000001E-3</v>
      </c>
      <c r="AN205" s="170"/>
      <c r="AO205" s="178">
        <v>1</v>
      </c>
      <c r="AP205" s="178">
        <v>35</v>
      </c>
      <c r="AQ205" s="169"/>
      <c r="AR205" s="182">
        <v>17</v>
      </c>
      <c r="AS205" s="168">
        <v>6.39594115132972</v>
      </c>
      <c r="AT205" s="183" t="s">
        <v>54</v>
      </c>
      <c r="AU205" s="175">
        <v>0.399746321958108</v>
      </c>
      <c r="AV205" s="176">
        <v>-30.970422607189398</v>
      </c>
      <c r="AW205" s="170"/>
      <c r="AX205" s="170"/>
      <c r="AY205" s="178">
        <v>26</v>
      </c>
      <c r="AZ205" s="178">
        <v>35</v>
      </c>
      <c r="BA205" s="169"/>
      <c r="BB205" s="186">
        <v>129.4</v>
      </c>
      <c r="BC205" s="182">
        <v>48.684399116592097</v>
      </c>
      <c r="BD205" s="183" t="s">
        <v>55</v>
      </c>
      <c r="BE205" s="180">
        <v>1.5213874723934999</v>
      </c>
      <c r="BF205" s="181">
        <v>33.459154785621301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852.99564999999996</v>
      </c>
      <c r="M206" s="173">
        <v>922.79533000000004</v>
      </c>
      <c r="N206" s="173">
        <v>1775.79098</v>
      </c>
      <c r="O206" s="168">
        <v>909.56232037205405</v>
      </c>
      <c r="P206" s="174">
        <v>214.857</v>
      </c>
      <c r="Q206" s="180">
        <v>4.23333808240855</v>
      </c>
      <c r="R206" s="181">
        <v>1302.6201189804799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641.40205500000002</v>
      </c>
      <c r="Y206" s="168">
        <v>328.52692012052199</v>
      </c>
      <c r="Z206" s="179">
        <v>573</v>
      </c>
      <c r="AA206" s="175">
        <v>0.57334541033249897</v>
      </c>
      <c r="AB206" s="176">
        <v>-620.49261617286299</v>
      </c>
      <c r="AC206" s="170"/>
      <c r="AD206" s="170"/>
      <c r="AE206" s="178">
        <v>478</v>
      </c>
      <c r="AF206" s="178">
        <v>702</v>
      </c>
      <c r="AG206" s="169"/>
      <c r="AH206" s="182">
        <v>61</v>
      </c>
      <c r="AI206" s="168">
        <v>31.2442748992313</v>
      </c>
      <c r="AJ206" s="183" t="s">
        <v>53</v>
      </c>
      <c r="AK206" s="175">
        <v>0.495940871416369</v>
      </c>
      <c r="AL206" s="176">
        <v>-77.742346045183794</v>
      </c>
      <c r="AM206" s="170"/>
      <c r="AN206" s="170"/>
      <c r="AO206" s="178">
        <v>62</v>
      </c>
      <c r="AP206" s="178">
        <v>87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-26.636151376554601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-32.872302753109302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5.3999999999999999E-2</v>
      </c>
      <c r="G207" s="170">
        <v>4.3999999999999997E-2</v>
      </c>
      <c r="H207" s="171"/>
      <c r="I207" s="172">
        <v>5</v>
      </c>
      <c r="J207" s="172">
        <v>4</v>
      </c>
      <c r="K207" s="169"/>
      <c r="L207" s="173">
        <v>5901.4167600000001</v>
      </c>
      <c r="M207" s="173">
        <v>2670.9195100000002</v>
      </c>
      <c r="N207" s="173">
        <v>8572.3362699999998</v>
      </c>
      <c r="O207" s="168">
        <v>945.88592233920201</v>
      </c>
      <c r="P207" s="174">
        <v>241.29400000000001</v>
      </c>
      <c r="Q207" s="180">
        <v>3.9200557093802701</v>
      </c>
      <c r="R207" s="181">
        <v>6105.6378275718198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5924.877485</v>
      </c>
      <c r="Y207" s="168">
        <v>653.76089179548705</v>
      </c>
      <c r="Z207" s="179">
        <v>573</v>
      </c>
      <c r="AA207" s="180">
        <v>1.14094396473907</v>
      </c>
      <c r="AB207" s="181">
        <v>67.217503768190895</v>
      </c>
      <c r="AC207" s="170">
        <v>0.02</v>
      </c>
      <c r="AD207" s="170">
        <v>1.4E-2</v>
      </c>
      <c r="AE207" s="178">
        <v>0</v>
      </c>
      <c r="AF207" s="178">
        <v>307</v>
      </c>
      <c r="AG207" s="169"/>
      <c r="AH207" s="182">
        <v>555.79999999999995</v>
      </c>
      <c r="AI207" s="168">
        <v>61.327901645198601</v>
      </c>
      <c r="AJ207" s="183" t="s">
        <v>53</v>
      </c>
      <c r="AK207" s="184">
        <v>0.97345875627299305</v>
      </c>
      <c r="AL207" s="185">
        <v>-88.235914166848005</v>
      </c>
      <c r="AM207" s="170">
        <v>4.0000000000000001E-3</v>
      </c>
      <c r="AN207" s="170"/>
      <c r="AO207" s="178">
        <v>16</v>
      </c>
      <c r="AP207" s="178">
        <v>130</v>
      </c>
      <c r="AQ207" s="169"/>
      <c r="AR207" s="182">
        <v>130.4</v>
      </c>
      <c r="AS207" s="168">
        <v>14.3885541103524</v>
      </c>
      <c r="AT207" s="183" t="s">
        <v>54</v>
      </c>
      <c r="AU207" s="190">
        <v>0.89928463189702801</v>
      </c>
      <c r="AV207" s="173">
        <v>-33.164676613802698</v>
      </c>
      <c r="AW207" s="170"/>
      <c r="AX207" s="170"/>
      <c r="AY207" s="178">
        <v>15</v>
      </c>
      <c r="AZ207" s="178">
        <v>44</v>
      </c>
      <c r="BA207" s="169"/>
      <c r="BB207" s="186">
        <v>393.8</v>
      </c>
      <c r="BC207" s="182">
        <v>43.452550679883402</v>
      </c>
      <c r="BD207" s="183" t="s">
        <v>55</v>
      </c>
      <c r="BE207" s="180">
        <v>1.3578922087463601</v>
      </c>
      <c r="BF207" s="181">
        <v>66.670646772394605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4.3999999999999997E-2</v>
      </c>
      <c r="G208" s="170">
        <v>3.7999999999999999E-2</v>
      </c>
      <c r="H208" s="171"/>
      <c r="I208" s="172">
        <v>5</v>
      </c>
      <c r="J208" s="172">
        <v>5</v>
      </c>
      <c r="K208" s="169"/>
      <c r="L208" s="173">
        <v>1626.9907499999999</v>
      </c>
      <c r="M208" s="173">
        <v>1675.8057699999999</v>
      </c>
      <c r="N208" s="173">
        <v>3302.7965199999999</v>
      </c>
      <c r="O208" s="168">
        <v>878.99980474241295</v>
      </c>
      <c r="P208" s="174">
        <v>224.04499999999999</v>
      </c>
      <c r="Q208" s="180">
        <v>3.9233181045879699</v>
      </c>
      <c r="R208" s="181">
        <v>2353.2037581479099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2952.6717650000001</v>
      </c>
      <c r="Y208" s="168">
        <v>785.81828737770195</v>
      </c>
      <c r="Z208" s="179">
        <v>573</v>
      </c>
      <c r="AA208" s="180">
        <v>1.3714106236958199</v>
      </c>
      <c r="AB208" s="181">
        <v>524.06745541376904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197.4</v>
      </c>
      <c r="AI208" s="168">
        <v>52.535649836567103</v>
      </c>
      <c r="AJ208" s="183" t="s">
        <v>53</v>
      </c>
      <c r="AK208" s="190">
        <v>0.83389920375503301</v>
      </c>
      <c r="AL208" s="173">
        <v>-69.619321996391804</v>
      </c>
      <c r="AM208" s="170"/>
      <c r="AN208" s="170"/>
      <c r="AO208" s="178">
        <v>40</v>
      </c>
      <c r="AP208" s="178">
        <v>87</v>
      </c>
      <c r="AQ208" s="169"/>
      <c r="AR208" s="182">
        <v>32.4</v>
      </c>
      <c r="AS208" s="168">
        <v>8.6228726175520407</v>
      </c>
      <c r="AT208" s="183" t="s">
        <v>54</v>
      </c>
      <c r="AU208" s="175">
        <v>0.53892953859700199</v>
      </c>
      <c r="AV208" s="176">
        <v>-35.4144309832106</v>
      </c>
      <c r="AW208" s="170"/>
      <c r="AX208" s="170"/>
      <c r="AY208" s="178">
        <v>28</v>
      </c>
      <c r="AZ208" s="178">
        <v>40</v>
      </c>
      <c r="BA208" s="169"/>
      <c r="BB208" s="186">
        <v>129.4</v>
      </c>
      <c r="BC208" s="182">
        <v>34.438262861457801</v>
      </c>
      <c r="BD208" s="183" t="s">
        <v>55</v>
      </c>
      <c r="BE208" s="184">
        <v>1.0761957144205601</v>
      </c>
      <c r="BF208" s="185">
        <v>-6.2288619664212499</v>
      </c>
      <c r="BG208" s="170">
        <v>1.4E-2</v>
      </c>
      <c r="BH208" s="170">
        <v>8.0000000000000002E-3</v>
      </c>
      <c r="BI208" s="178">
        <v>0</v>
      </c>
      <c r="BJ208" s="178">
        <v>15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5.2999999999999999E-2</v>
      </c>
      <c r="G209" s="170">
        <v>0.04</v>
      </c>
      <c r="H209" s="171"/>
      <c r="I209" s="172">
        <v>5</v>
      </c>
      <c r="J209" s="172">
        <v>5</v>
      </c>
      <c r="K209" s="169"/>
      <c r="L209" s="173">
        <v>1672.1296600000001</v>
      </c>
      <c r="M209" s="173">
        <v>337.89839000000001</v>
      </c>
      <c r="N209" s="173">
        <v>2010.0280499999999</v>
      </c>
      <c r="O209" s="168">
        <v>765.79552176320601</v>
      </c>
      <c r="P209" s="174">
        <v>262.75900000000001</v>
      </c>
      <c r="Q209" s="180">
        <v>2.91444069190096</v>
      </c>
      <c r="R209" s="181">
        <v>1232.07032840329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1507.2710400000001</v>
      </c>
      <c r="Y209" s="168">
        <v>574.25139540483997</v>
      </c>
      <c r="Z209" s="179">
        <v>573</v>
      </c>
      <c r="AA209" s="184">
        <v>1.0021839361341001</v>
      </c>
      <c r="AB209" s="185">
        <v>-189.225652691448</v>
      </c>
      <c r="AC209" s="170">
        <v>7.0000000000000001E-3</v>
      </c>
      <c r="AD209" s="170">
        <v>1E-3</v>
      </c>
      <c r="AE209" s="178">
        <v>0</v>
      </c>
      <c r="AF209" s="178">
        <v>298</v>
      </c>
      <c r="AG209" s="169"/>
      <c r="AH209" s="182">
        <v>179.85</v>
      </c>
      <c r="AI209" s="168">
        <v>68.520598301656804</v>
      </c>
      <c r="AJ209" s="183" t="s">
        <v>53</v>
      </c>
      <c r="AK209" s="184">
        <v>1.0876285444707401</v>
      </c>
      <c r="AL209" s="185">
        <v>-6.67581437968804</v>
      </c>
      <c r="AM209" s="170">
        <v>1.6E-2</v>
      </c>
      <c r="AN209" s="170">
        <v>8.9999999999999993E-3</v>
      </c>
      <c r="AO209" s="178">
        <v>0</v>
      </c>
      <c r="AP209" s="178">
        <v>19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-40.771635398016002</v>
      </c>
      <c r="AW209" s="170"/>
      <c r="AX209" s="170"/>
      <c r="AY209" s="178">
        <v>36</v>
      </c>
      <c r="AZ209" s="178">
        <v>44</v>
      </c>
      <c r="BA209" s="169"/>
      <c r="BB209" s="186">
        <v>111</v>
      </c>
      <c r="BC209" s="182">
        <v>42.2896102946005</v>
      </c>
      <c r="BD209" s="183" t="s">
        <v>55</v>
      </c>
      <c r="BE209" s="180">
        <v>1.3215503217062701</v>
      </c>
      <c r="BF209" s="181">
        <v>16.256729203968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5.2999999999999999E-2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3957.7535800000001</v>
      </c>
      <c r="M210" s="173">
        <v>785.94921999999997</v>
      </c>
      <c r="N210" s="173">
        <v>4743.7028</v>
      </c>
      <c r="O210" s="168">
        <v>1232.7488483444599</v>
      </c>
      <c r="P210" s="174">
        <v>287.5</v>
      </c>
      <c r="Q210" s="180">
        <v>4.2878220811981196</v>
      </c>
      <c r="R210" s="181">
        <v>3495.7739780781699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3606.0383400000001</v>
      </c>
      <c r="Y210" s="168">
        <v>937.10331320102296</v>
      </c>
      <c r="Z210" s="179">
        <v>573</v>
      </c>
      <c r="AA210" s="180">
        <v>1.63543335637177</v>
      </c>
      <c r="AB210" s="181">
        <v>1118.8619401349199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235.75</v>
      </c>
      <c r="AI210" s="168">
        <v>61.264491737805898</v>
      </c>
      <c r="AJ210" s="183" t="s">
        <v>53</v>
      </c>
      <c r="AK210" s="184">
        <v>0.97245224980644296</v>
      </c>
      <c r="AL210" s="185">
        <v>-37.709185325479702</v>
      </c>
      <c r="AM210" s="170">
        <v>3.0000000000000001E-3</v>
      </c>
      <c r="AN210" s="170"/>
      <c r="AO210" s="178">
        <v>7</v>
      </c>
      <c r="AP210" s="178">
        <v>56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-26.749951828693298</v>
      </c>
      <c r="AW210" s="170"/>
      <c r="AX210" s="170"/>
      <c r="AY210" s="178">
        <v>19</v>
      </c>
      <c r="AZ210" s="178">
        <v>32</v>
      </c>
      <c r="BA210" s="169"/>
      <c r="BB210" s="186">
        <v>188.6</v>
      </c>
      <c r="BC210" s="182">
        <v>49.011593390244698</v>
      </c>
      <c r="BD210" s="183" t="s">
        <v>55</v>
      </c>
      <c r="BE210" s="180">
        <v>1.5316122934451499</v>
      </c>
      <c r="BF210" s="181">
        <v>49.700096342613499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2.3E-2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1169.6177299999999</v>
      </c>
      <c r="M211" s="173">
        <v>1166.05223</v>
      </c>
      <c r="N211" s="173">
        <v>2335.6699600000002</v>
      </c>
      <c r="O211" s="168">
        <v>781.27363616781997</v>
      </c>
      <c r="P211" s="174">
        <v>222.37200000000001</v>
      </c>
      <c r="Q211" s="180">
        <v>3.5133633558533499</v>
      </c>
      <c r="R211" s="181">
        <v>1585.7800545079799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1749.3936249999999</v>
      </c>
      <c r="Y211" s="168">
        <v>585.16620151785196</v>
      </c>
      <c r="Z211" s="179">
        <v>573</v>
      </c>
      <c r="AA211" s="184">
        <v>1.0212324633819401</v>
      </c>
      <c r="AB211" s="185">
        <v>-182.89513368782701</v>
      </c>
      <c r="AC211" s="170">
        <v>8.9999999999999993E-3</v>
      </c>
      <c r="AD211" s="170">
        <v>2E-3</v>
      </c>
      <c r="AE211" s="178">
        <v>0</v>
      </c>
      <c r="AF211" s="178">
        <v>307</v>
      </c>
      <c r="AG211" s="169"/>
      <c r="AH211" s="182">
        <v>127.55</v>
      </c>
      <c r="AI211" s="168">
        <v>42.665040009850301</v>
      </c>
      <c r="AJ211" s="183" t="s">
        <v>53</v>
      </c>
      <c r="AK211" s="175">
        <v>0.67722285729921095</v>
      </c>
      <c r="AL211" s="176">
        <v>-84.900596504944403</v>
      </c>
      <c r="AM211" s="170"/>
      <c r="AN211" s="170"/>
      <c r="AO211" s="178">
        <v>61</v>
      </c>
      <c r="AP211" s="178">
        <v>99</v>
      </c>
      <c r="AQ211" s="169"/>
      <c r="AR211" s="182">
        <v>5</v>
      </c>
      <c r="AS211" s="168">
        <v>1.6724829482497201</v>
      </c>
      <c r="AT211" s="183" t="s">
        <v>54</v>
      </c>
      <c r="AU211" s="175">
        <v>0.10453018426560801</v>
      </c>
      <c r="AV211" s="176">
        <v>-48.9557070488748</v>
      </c>
      <c r="AW211" s="170"/>
      <c r="AX211" s="170"/>
      <c r="AY211" s="178">
        <v>43</v>
      </c>
      <c r="AZ211" s="178">
        <v>53</v>
      </c>
      <c r="BA211" s="169"/>
      <c r="BB211" s="186">
        <v>93.8</v>
      </c>
      <c r="BC211" s="182">
        <v>31.375780109164701</v>
      </c>
      <c r="BD211" s="183" t="s">
        <v>55</v>
      </c>
      <c r="BE211" s="184">
        <v>0.98049312841139702</v>
      </c>
      <c r="BF211" s="185">
        <v>-14.111414097749501</v>
      </c>
      <c r="BG211" s="170">
        <v>4.0000000000000001E-3</v>
      </c>
      <c r="BH211" s="170"/>
      <c r="BI211" s="178">
        <v>2</v>
      </c>
      <c r="BJ211" s="178">
        <v>21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1686.6592800000001</v>
      </c>
      <c r="M212" s="173">
        <v>-112.52217</v>
      </c>
      <c r="N212" s="173">
        <v>1574.1371099999999</v>
      </c>
      <c r="O212" s="168">
        <v>471.92063602830802</v>
      </c>
      <c r="P212" s="174">
        <v>230.685</v>
      </c>
      <c r="Q212" s="180">
        <v>2.0457361164718502</v>
      </c>
      <c r="R212" s="181">
        <v>706.17244643316894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2755.0279700000001</v>
      </c>
      <c r="Y212" s="168">
        <v>825.94746265665401</v>
      </c>
      <c r="Z212" s="179">
        <v>573</v>
      </c>
      <c r="AA212" s="180">
        <v>1.44144408840603</v>
      </c>
      <c r="AB212" s="181">
        <v>599.08479110326198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135.5</v>
      </c>
      <c r="AI212" s="168">
        <v>40.622411971366198</v>
      </c>
      <c r="AJ212" s="183" t="s">
        <v>53</v>
      </c>
      <c r="AK212" s="175">
        <v>0.64480019002168498</v>
      </c>
      <c r="AL212" s="176">
        <v>-101.54087307241601</v>
      </c>
      <c r="AM212" s="170"/>
      <c r="AN212" s="170"/>
      <c r="AO212" s="178">
        <v>75</v>
      </c>
      <c r="AP212" s="178">
        <v>117</v>
      </c>
      <c r="AQ212" s="169"/>
      <c r="AR212" s="182">
        <v>12</v>
      </c>
      <c r="AS212" s="168">
        <v>3.5975567797519901</v>
      </c>
      <c r="AT212" s="183" t="s">
        <v>54</v>
      </c>
      <c r="AU212" s="175">
        <v>0.22484729873449899</v>
      </c>
      <c r="AV212" s="176">
        <v>-48.200856653312101</v>
      </c>
      <c r="AW212" s="170"/>
      <c r="AX212" s="170"/>
      <c r="AY212" s="178">
        <v>42</v>
      </c>
      <c r="AZ212" s="178">
        <v>53</v>
      </c>
      <c r="BA212" s="169"/>
      <c r="BB212" s="186">
        <v>94.2</v>
      </c>
      <c r="BC212" s="182">
        <v>28.240820721053101</v>
      </c>
      <c r="BD212" s="183" t="s">
        <v>55</v>
      </c>
      <c r="BE212" s="190">
        <v>0.88252564753290896</v>
      </c>
      <c r="BF212" s="173">
        <v>-26.2017133066241</v>
      </c>
      <c r="BG212" s="170"/>
      <c r="BH212" s="170"/>
      <c r="BI212" s="178">
        <v>13</v>
      </c>
      <c r="BJ212" s="178">
        <v>34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3.4000000000000002E-2</v>
      </c>
      <c r="G213" s="170">
        <v>2.1000000000000001E-2</v>
      </c>
      <c r="H213" s="171"/>
      <c r="I213" s="172">
        <v>4</v>
      </c>
      <c r="J213" s="172">
        <v>3</v>
      </c>
      <c r="K213" s="169"/>
      <c r="L213" s="173">
        <v>1771.6225300000001</v>
      </c>
      <c r="M213" s="173">
        <v>1679.1724899999999</v>
      </c>
      <c r="N213" s="173">
        <v>3450.79502</v>
      </c>
      <c r="O213" s="168">
        <v>920.56642245131604</v>
      </c>
      <c r="P213" s="174">
        <v>260.827</v>
      </c>
      <c r="Q213" s="180">
        <v>3.52941383542086</v>
      </c>
      <c r="R213" s="181">
        <v>2347.92157866669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1955.822195</v>
      </c>
      <c r="Y213" s="168">
        <v>521.75345987430705</v>
      </c>
      <c r="Z213" s="179">
        <v>573</v>
      </c>
      <c r="AA213" s="190">
        <v>0.910564502398442</v>
      </c>
      <c r="AB213" s="173">
        <v>-467.03464836356102</v>
      </c>
      <c r="AC213" s="170"/>
      <c r="AD213" s="170"/>
      <c r="AE213" s="178">
        <v>193</v>
      </c>
      <c r="AF213" s="178">
        <v>622</v>
      </c>
      <c r="AG213" s="169"/>
      <c r="AH213" s="182">
        <v>234.2</v>
      </c>
      <c r="AI213" s="168">
        <v>62.477387062561</v>
      </c>
      <c r="AJ213" s="183" t="s">
        <v>53</v>
      </c>
      <c r="AK213" s="184">
        <v>0.99170455654858802</v>
      </c>
      <c r="AL213" s="185">
        <v>-32.187401626360099</v>
      </c>
      <c r="AM213" s="170">
        <v>6.0000000000000001E-3</v>
      </c>
      <c r="AN213" s="170"/>
      <c r="AO213" s="178">
        <v>2</v>
      </c>
      <c r="AP213" s="178">
        <v>50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-41.653943270186701</v>
      </c>
      <c r="AW213" s="170"/>
      <c r="AX213" s="170"/>
      <c r="AY213" s="178">
        <v>34</v>
      </c>
      <c r="AZ213" s="178">
        <v>46</v>
      </c>
      <c r="BA213" s="169"/>
      <c r="BB213" s="186">
        <v>133</v>
      </c>
      <c r="BC213" s="182">
        <v>35.4803265555961</v>
      </c>
      <c r="BD213" s="183" t="s">
        <v>55</v>
      </c>
      <c r="BE213" s="184">
        <v>1.1087602048623799</v>
      </c>
      <c r="BF213" s="185">
        <v>-2.3078865403734001</v>
      </c>
      <c r="BG213" s="170">
        <v>1.7999999999999999E-2</v>
      </c>
      <c r="BH213" s="170">
        <v>1.0999999999999999E-2</v>
      </c>
      <c r="BI213" s="178">
        <v>0</v>
      </c>
      <c r="BJ213" s="178">
        <v>11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2.5000000000000001E-2</v>
      </c>
      <c r="G214" s="170">
        <v>1.7999999999999999E-2</v>
      </c>
      <c r="H214" s="171"/>
      <c r="I214" s="172">
        <v>4</v>
      </c>
      <c r="J214" s="172">
        <v>4</v>
      </c>
      <c r="K214" s="169"/>
      <c r="L214" s="173">
        <v>1539.0305000000001</v>
      </c>
      <c r="M214" s="173">
        <v>2455.2160699999999</v>
      </c>
      <c r="N214" s="173">
        <v>3994.2465699999998</v>
      </c>
      <c r="O214" s="168">
        <v>1284.75309869437</v>
      </c>
      <c r="P214" s="174">
        <v>237.98699999999999</v>
      </c>
      <c r="Q214" s="180">
        <v>5.3984171349459</v>
      </c>
      <c r="R214" s="181">
        <v>3159.6482019350001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1923.5525950000001</v>
      </c>
      <c r="Y214" s="168">
        <v>618.71246895202398</v>
      </c>
      <c r="Z214" s="179">
        <v>573</v>
      </c>
      <c r="AA214" s="184">
        <v>1.0797774327260501</v>
      </c>
      <c r="AB214" s="185">
        <v>-85.905337161195106</v>
      </c>
      <c r="AC214" s="170">
        <v>1.4999999999999999E-2</v>
      </c>
      <c r="AD214" s="170">
        <v>8.0000000000000002E-3</v>
      </c>
      <c r="AE214" s="178">
        <v>0</v>
      </c>
      <c r="AF214" s="178">
        <v>215</v>
      </c>
      <c r="AG214" s="169"/>
      <c r="AH214" s="182">
        <v>82.5</v>
      </c>
      <c r="AI214" s="168">
        <v>26.536201204595599</v>
      </c>
      <c r="AJ214" s="183" t="s">
        <v>53</v>
      </c>
      <c r="AK214" s="175">
        <v>0.421209542930089</v>
      </c>
      <c r="AL214" s="176">
        <v>-138.43516531615199</v>
      </c>
      <c r="AM214" s="170"/>
      <c r="AN214" s="170"/>
      <c r="AO214" s="178">
        <v>114</v>
      </c>
      <c r="AP214" s="178">
        <v>153</v>
      </c>
      <c r="AQ214" s="169"/>
      <c r="AR214" s="182">
        <v>5.8</v>
      </c>
      <c r="AS214" s="168">
        <v>1.8655753574139899</v>
      </c>
      <c r="AT214" s="183" t="s">
        <v>54</v>
      </c>
      <c r="AU214" s="175">
        <v>0.116598459838374</v>
      </c>
      <c r="AV214" s="176">
        <v>-50.310518175530802</v>
      </c>
      <c r="AW214" s="170"/>
      <c r="AX214" s="170"/>
      <c r="AY214" s="178">
        <v>44</v>
      </c>
      <c r="AZ214" s="178">
        <v>54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-49.621036351061498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0.03</v>
      </c>
      <c r="G215" s="170">
        <v>0.03</v>
      </c>
      <c r="H215" s="171"/>
      <c r="I215" s="172">
        <v>4</v>
      </c>
      <c r="J215" s="172">
        <v>4</v>
      </c>
      <c r="K215" s="169"/>
      <c r="L215" s="173">
        <v>1384.8727699999999</v>
      </c>
      <c r="M215" s="173">
        <v>4676.69499</v>
      </c>
      <c r="N215" s="173">
        <v>6061.5677599999999</v>
      </c>
      <c r="O215" s="168">
        <v>1617.61001656136</v>
      </c>
      <c r="P215" s="174">
        <v>287.5</v>
      </c>
      <c r="Q215" s="180">
        <v>5.6264696228221203</v>
      </c>
      <c r="R215" s="181">
        <v>4846.3388701921003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2006.0844500000001</v>
      </c>
      <c r="Y215" s="168">
        <v>535.35032995951997</v>
      </c>
      <c r="Z215" s="179">
        <v>573</v>
      </c>
      <c r="AA215" s="190">
        <v>0.93429376956286103</v>
      </c>
      <c r="AB215" s="173">
        <v>-415.91956342583001</v>
      </c>
      <c r="AC215" s="170"/>
      <c r="AD215" s="170"/>
      <c r="AE215" s="178">
        <v>142</v>
      </c>
      <c r="AF215" s="178">
        <v>571</v>
      </c>
      <c r="AG215" s="169"/>
      <c r="AH215" s="182">
        <v>133.94999999999999</v>
      </c>
      <c r="AI215" s="168">
        <v>35.746339940014799</v>
      </c>
      <c r="AJ215" s="183" t="s">
        <v>53</v>
      </c>
      <c r="AK215" s="175">
        <v>0.567402221270076</v>
      </c>
      <c r="AL215" s="176">
        <v>-132.34363498399199</v>
      </c>
      <c r="AM215" s="170"/>
      <c r="AN215" s="170"/>
      <c r="AO215" s="178">
        <v>103</v>
      </c>
      <c r="AP215" s="178">
        <v>150</v>
      </c>
      <c r="AQ215" s="169"/>
      <c r="AR215" s="182">
        <v>36.200000000000003</v>
      </c>
      <c r="AS215" s="168">
        <v>9.6604517045803409</v>
      </c>
      <c r="AT215" s="183" t="s">
        <v>54</v>
      </c>
      <c r="AU215" s="175">
        <v>0.60377823153627097</v>
      </c>
      <c r="AV215" s="176">
        <v>-31.4301295197439</v>
      </c>
      <c r="AW215" s="170"/>
      <c r="AX215" s="170"/>
      <c r="AY215" s="178">
        <v>24</v>
      </c>
      <c r="AZ215" s="178">
        <v>36</v>
      </c>
      <c r="BA215" s="169"/>
      <c r="BB215" s="186">
        <v>154</v>
      </c>
      <c r="BC215" s="182">
        <v>41.096949240479901</v>
      </c>
      <c r="BD215" s="183" t="s">
        <v>55</v>
      </c>
      <c r="BE215" s="180">
        <v>1.284279663765</v>
      </c>
      <c r="BF215" s="181">
        <v>18.739740960512101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4.4999999999999998E-2</v>
      </c>
      <c r="G216" s="170">
        <v>3.7999999999999999E-2</v>
      </c>
      <c r="H216" s="171"/>
      <c r="I216" s="172">
        <v>4</v>
      </c>
      <c r="J216" s="172">
        <v>4</v>
      </c>
      <c r="K216" s="169"/>
      <c r="L216" s="173">
        <v>3967.29547</v>
      </c>
      <c r="M216" s="173">
        <v>4434.3383999999996</v>
      </c>
      <c r="N216" s="173">
        <v>8401.6338699999997</v>
      </c>
      <c r="O216" s="168">
        <v>1715.7242662696799</v>
      </c>
      <c r="P216" s="174">
        <v>287.5</v>
      </c>
      <c r="Q216" s="180">
        <v>5.9677365783293199</v>
      </c>
      <c r="R216" s="181">
        <v>6813.5874002925302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3033.18986</v>
      </c>
      <c r="Y216" s="168">
        <v>619.41730948163001</v>
      </c>
      <c r="Z216" s="179">
        <v>573</v>
      </c>
      <c r="AA216" s="184">
        <v>1.08100752091035</v>
      </c>
      <c r="AB216" s="185">
        <v>-131.855799625663</v>
      </c>
      <c r="AC216" s="170">
        <v>1.4999999999999999E-2</v>
      </c>
      <c r="AD216" s="170">
        <v>8.0000000000000002E-3</v>
      </c>
      <c r="AE216" s="178">
        <v>0</v>
      </c>
      <c r="AF216" s="178">
        <v>334</v>
      </c>
      <c r="AG216" s="169"/>
      <c r="AH216" s="182">
        <v>216.1</v>
      </c>
      <c r="AI216" s="168">
        <v>44.1304655353754</v>
      </c>
      <c r="AJ216" s="183" t="s">
        <v>53</v>
      </c>
      <c r="AK216" s="175">
        <v>0.70048357992659405</v>
      </c>
      <c r="AL216" s="176">
        <v>-131.88931336198399</v>
      </c>
      <c r="AM216" s="170"/>
      <c r="AN216" s="170"/>
      <c r="AO216" s="178">
        <v>93</v>
      </c>
      <c r="AP216" s="178">
        <v>155</v>
      </c>
      <c r="AQ216" s="169"/>
      <c r="AR216" s="182">
        <v>56.3</v>
      </c>
      <c r="AS216" s="168">
        <v>11.497201340313</v>
      </c>
      <c r="AT216" s="183" t="s">
        <v>54</v>
      </c>
      <c r="AU216" s="175">
        <v>0.71857508376956203</v>
      </c>
      <c r="AV216" s="176">
        <v>-32.078238314154603</v>
      </c>
      <c r="AW216" s="170"/>
      <c r="AX216" s="170"/>
      <c r="AY216" s="178">
        <v>23</v>
      </c>
      <c r="AZ216" s="178">
        <v>38</v>
      </c>
      <c r="BA216" s="169"/>
      <c r="BB216" s="186">
        <v>192.2</v>
      </c>
      <c r="BC216" s="182">
        <v>39.249770827853602</v>
      </c>
      <c r="BD216" s="183" t="s">
        <v>55</v>
      </c>
      <c r="BE216" s="180">
        <v>1.22655533837042</v>
      </c>
      <c r="BF216" s="181">
        <v>15.4435233716908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0.03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836.24391000000003</v>
      </c>
      <c r="M217" s="173">
        <v>1667.4358199999999</v>
      </c>
      <c r="N217" s="173">
        <v>2503.6797299999998</v>
      </c>
      <c r="O217" s="168">
        <v>870.82778594490503</v>
      </c>
      <c r="P217" s="174">
        <v>287.5</v>
      </c>
      <c r="Q217" s="180">
        <v>3.0289662119822802</v>
      </c>
      <c r="R217" s="181">
        <v>1571.29866735627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1864.3534649999999</v>
      </c>
      <c r="Y217" s="168">
        <v>648.45786012121505</v>
      </c>
      <c r="Z217" s="179">
        <v>573</v>
      </c>
      <c r="AA217" s="180">
        <v>1.1316891101591899</v>
      </c>
      <c r="AB217" s="181">
        <v>6.0774688439687496</v>
      </c>
      <c r="AC217" s="170">
        <v>0.02</v>
      </c>
      <c r="AD217" s="170">
        <v>1.2999999999999999E-2</v>
      </c>
      <c r="AE217" s="178">
        <v>0</v>
      </c>
      <c r="AF217" s="178">
        <v>113</v>
      </c>
      <c r="AG217" s="169"/>
      <c r="AH217" s="182">
        <v>113.05</v>
      </c>
      <c r="AI217" s="168">
        <v>39.320956279448502</v>
      </c>
      <c r="AJ217" s="183" t="s">
        <v>53</v>
      </c>
      <c r="AK217" s="175">
        <v>0.62414216316585003</v>
      </c>
      <c r="AL217" s="176">
        <v>-91.263067640192006</v>
      </c>
      <c r="AM217" s="170"/>
      <c r="AN217" s="170"/>
      <c r="AO217" s="178">
        <v>69</v>
      </c>
      <c r="AP217" s="178">
        <v>105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-29.289033051477301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-30.7780661029546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3.4000000000000002E-2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2781.8018000000002</v>
      </c>
      <c r="M218" s="173">
        <v>2311.0637299999999</v>
      </c>
      <c r="N218" s="173">
        <v>5092.86553</v>
      </c>
      <c r="O218" s="168">
        <v>2000.1982044224801</v>
      </c>
      <c r="P218" s="174">
        <v>271.947</v>
      </c>
      <c r="Q218" s="180">
        <v>7.3551030326588602</v>
      </c>
      <c r="R218" s="181">
        <v>4311.8088551537603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2381.077405</v>
      </c>
      <c r="Y218" s="168">
        <v>935.15658758654297</v>
      </c>
      <c r="Z218" s="179">
        <v>573</v>
      </c>
      <c r="AA218" s="180">
        <v>1.6320359294704101</v>
      </c>
      <c r="AB218" s="181">
        <v>735.36895928486297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135.85</v>
      </c>
      <c r="AI218" s="168">
        <v>53.354427771587602</v>
      </c>
      <c r="AJ218" s="183" t="s">
        <v>53</v>
      </c>
      <c r="AK218" s="190">
        <v>0.84689567891409001</v>
      </c>
      <c r="AL218" s="173">
        <v>-45.091766282816103</v>
      </c>
      <c r="AM218" s="170"/>
      <c r="AN218" s="170"/>
      <c r="AO218" s="178">
        <v>25</v>
      </c>
      <c r="AP218" s="178">
        <v>57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-28.153464452778699</v>
      </c>
      <c r="AW218" s="170"/>
      <c r="AX218" s="170"/>
      <c r="AY218" s="178">
        <v>23</v>
      </c>
      <c r="AZ218" s="178">
        <v>32</v>
      </c>
      <c r="BA218" s="169"/>
      <c r="BB218" s="186">
        <v>79.599999999999994</v>
      </c>
      <c r="BC218" s="182">
        <v>31.262513438486401</v>
      </c>
      <c r="BD218" s="183" t="s">
        <v>55</v>
      </c>
      <c r="BE218" s="184">
        <v>0.97695354495270004</v>
      </c>
      <c r="BF218" s="185">
        <v>-12.306928905557401</v>
      </c>
      <c r="BG218" s="170">
        <v>4.0000000000000001E-3</v>
      </c>
      <c r="BH218" s="170"/>
      <c r="BI218" s="178">
        <v>2</v>
      </c>
      <c r="BJ218" s="178">
        <v>19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2348.2290200000002</v>
      </c>
      <c r="M219" s="173">
        <v>2795.8460700000001</v>
      </c>
      <c r="N219" s="173">
        <v>5144.0750900000003</v>
      </c>
      <c r="O219" s="168">
        <v>1356.8499305308601</v>
      </c>
      <c r="P219" s="174">
        <v>272.346</v>
      </c>
      <c r="Q219" s="180">
        <v>4.9820813616901303</v>
      </c>
      <c r="R219" s="181">
        <v>3979.3978637028399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1605.4983549999999</v>
      </c>
      <c r="Y219" s="168">
        <v>423.48144094629799</v>
      </c>
      <c r="Z219" s="179">
        <v>573</v>
      </c>
      <c r="AA219" s="175">
        <v>0.73906010636352104</v>
      </c>
      <c r="AB219" s="176">
        <v>-844.91417416609795</v>
      </c>
      <c r="AC219" s="170"/>
      <c r="AD219" s="170"/>
      <c r="AE219" s="178">
        <v>567</v>
      </c>
      <c r="AF219" s="178">
        <v>1002</v>
      </c>
      <c r="AG219" s="169"/>
      <c r="AH219" s="182">
        <v>90.9</v>
      </c>
      <c r="AI219" s="168">
        <v>23.976644299967798</v>
      </c>
      <c r="AJ219" s="183" t="s">
        <v>53</v>
      </c>
      <c r="AK219" s="175">
        <v>0.38058165555504497</v>
      </c>
      <c r="AL219" s="176">
        <v>-178.517084358576</v>
      </c>
      <c r="AM219" s="170"/>
      <c r="AN219" s="170"/>
      <c r="AO219" s="178">
        <v>148</v>
      </c>
      <c r="AP219" s="178">
        <v>196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-35.4233865037654</v>
      </c>
      <c r="AW219" s="170"/>
      <c r="AX219" s="170"/>
      <c r="AY219" s="178">
        <v>28</v>
      </c>
      <c r="AZ219" s="178">
        <v>40</v>
      </c>
      <c r="BA219" s="169"/>
      <c r="BB219" s="186">
        <v>186.4</v>
      </c>
      <c r="BC219" s="182">
        <v>49.166628135467597</v>
      </c>
      <c r="BD219" s="183" t="s">
        <v>55</v>
      </c>
      <c r="BE219" s="180">
        <v>1.53645712923336</v>
      </c>
      <c r="BF219" s="181">
        <v>49.553226992469199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2.9000000000000001E-2</v>
      </c>
      <c r="G220" s="170">
        <v>2.1999999999999999E-2</v>
      </c>
      <c r="H220" s="171"/>
      <c r="I220" s="172">
        <v>3</v>
      </c>
      <c r="J220" s="172">
        <v>3</v>
      </c>
      <c r="K220" s="169"/>
      <c r="L220" s="173">
        <v>2801.6782199999998</v>
      </c>
      <c r="M220" s="173">
        <v>2542.6162100000001</v>
      </c>
      <c r="N220" s="173">
        <v>5344.2944299999999</v>
      </c>
      <c r="O220" s="168">
        <v>1304.00397336013</v>
      </c>
      <c r="P220" s="174">
        <v>276.21300000000002</v>
      </c>
      <c r="Q220" s="180">
        <v>4.7210086902503896</v>
      </c>
      <c r="R220" s="181">
        <v>4067.3715280173101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1909.044155</v>
      </c>
      <c r="Y220" s="168">
        <v>465.80539228261102</v>
      </c>
      <c r="Z220" s="179">
        <v>573</v>
      </c>
      <c r="AA220" s="190">
        <v>0.81292389578117197</v>
      </c>
      <c r="AB220" s="173">
        <v>-739.91452122479905</v>
      </c>
      <c r="AC220" s="170"/>
      <c r="AD220" s="170"/>
      <c r="AE220" s="178">
        <v>440</v>
      </c>
      <c r="AF220" s="178">
        <v>909</v>
      </c>
      <c r="AG220" s="169"/>
      <c r="AH220" s="182">
        <v>151.94999999999999</v>
      </c>
      <c r="AI220" s="168">
        <v>37.075690036799003</v>
      </c>
      <c r="AJ220" s="183" t="s">
        <v>53</v>
      </c>
      <c r="AK220" s="175">
        <v>0.58850301645712599</v>
      </c>
      <c r="AL220" s="176">
        <v>-139.29676544879999</v>
      </c>
      <c r="AM220" s="170"/>
      <c r="AN220" s="170"/>
      <c r="AO220" s="178">
        <v>107</v>
      </c>
      <c r="AP220" s="178">
        <v>158</v>
      </c>
      <c r="AQ220" s="169"/>
      <c r="AR220" s="182">
        <v>27.8</v>
      </c>
      <c r="AS220" s="168">
        <v>6.7831798816914199</v>
      </c>
      <c r="AT220" s="183" t="s">
        <v>54</v>
      </c>
      <c r="AU220" s="175">
        <v>0.42394874260571402</v>
      </c>
      <c r="AV220" s="176">
        <v>-46.167432494933301</v>
      </c>
      <c r="AW220" s="170"/>
      <c r="AX220" s="170"/>
      <c r="AY220" s="178">
        <v>38</v>
      </c>
      <c r="AZ220" s="178">
        <v>51</v>
      </c>
      <c r="BA220" s="169"/>
      <c r="BB220" s="186">
        <v>146.80000000000001</v>
      </c>
      <c r="BC220" s="182">
        <v>35.819093763751802</v>
      </c>
      <c r="BD220" s="183" t="s">
        <v>55</v>
      </c>
      <c r="BE220" s="184">
        <v>1.11934668011724</v>
      </c>
      <c r="BF220" s="185">
        <v>-1.1348649898665999</v>
      </c>
      <c r="BG220" s="170">
        <v>1.9E-2</v>
      </c>
      <c r="BH220" s="170">
        <v>1.2E-2</v>
      </c>
      <c r="BI220" s="178">
        <v>0</v>
      </c>
      <c r="BJ220" s="178">
        <v>11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1.4999999999999999E-2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726.80858999999998</v>
      </c>
      <c r="M221" s="173">
        <v>1383.4301800000001</v>
      </c>
      <c r="N221" s="173">
        <v>2110.2387699999999</v>
      </c>
      <c r="O221" s="168">
        <v>688.01877473573302</v>
      </c>
      <c r="P221" s="174">
        <v>259.01299999999998</v>
      </c>
      <c r="Q221" s="180">
        <v>2.6563098174058202</v>
      </c>
      <c r="R221" s="181">
        <v>1214.1274365393999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1133.07945</v>
      </c>
      <c r="Y221" s="168">
        <v>369.427358624085</v>
      </c>
      <c r="Z221" s="179">
        <v>573</v>
      </c>
      <c r="AA221" s="175">
        <v>0.64472488416070695</v>
      </c>
      <c r="AB221" s="176">
        <v>-849.33762587233502</v>
      </c>
      <c r="AC221" s="170"/>
      <c r="AD221" s="170"/>
      <c r="AE221" s="178">
        <v>625</v>
      </c>
      <c r="AF221" s="178">
        <v>976</v>
      </c>
      <c r="AG221" s="169"/>
      <c r="AH221" s="182">
        <v>103.25</v>
      </c>
      <c r="AI221" s="168">
        <v>33.663460031806899</v>
      </c>
      <c r="AJ221" s="183" t="s">
        <v>53</v>
      </c>
      <c r="AK221" s="175">
        <v>0.53434063542550703</v>
      </c>
      <c r="AL221" s="176">
        <v>-114.712086876016</v>
      </c>
      <c r="AM221" s="170"/>
      <c r="AN221" s="170"/>
      <c r="AO221" s="178">
        <v>90</v>
      </c>
      <c r="AP221" s="178">
        <v>129</v>
      </c>
      <c r="AQ221" s="169"/>
      <c r="AR221" s="182">
        <v>16.600000000000001</v>
      </c>
      <c r="AS221" s="168">
        <v>5.4122366733946299</v>
      </c>
      <c r="AT221" s="183" t="s">
        <v>54</v>
      </c>
      <c r="AU221" s="175">
        <v>0.33826479208716398</v>
      </c>
      <c r="AV221" s="176">
        <v>-38.755450635178597</v>
      </c>
      <c r="AW221" s="170"/>
      <c r="AX221" s="170"/>
      <c r="AY221" s="178">
        <v>33</v>
      </c>
      <c r="AZ221" s="178">
        <v>43</v>
      </c>
      <c r="BA221" s="169"/>
      <c r="BB221" s="186">
        <v>96.8</v>
      </c>
      <c r="BC221" s="182">
        <v>31.560512649674699</v>
      </c>
      <c r="BD221" s="183" t="s">
        <v>55</v>
      </c>
      <c r="BE221" s="184">
        <v>0.98626602030233401</v>
      </c>
      <c r="BF221" s="185">
        <v>-13.9109012703573</v>
      </c>
      <c r="BG221" s="170">
        <v>5.0000000000000001E-3</v>
      </c>
      <c r="BH221" s="170"/>
      <c r="BI221" s="178">
        <v>2</v>
      </c>
      <c r="BJ221" s="178">
        <v>21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2.1999999999999999E-2</v>
      </c>
      <c r="G222" s="170">
        <v>1.4999999999999999E-2</v>
      </c>
      <c r="H222" s="171"/>
      <c r="I222" s="172">
        <v>3</v>
      </c>
      <c r="J222" s="172">
        <v>3</v>
      </c>
      <c r="K222" s="169"/>
      <c r="L222" s="173">
        <v>3938.4114199999999</v>
      </c>
      <c r="M222" s="173">
        <v>2776.41653</v>
      </c>
      <c r="N222" s="173">
        <v>6714.8279499999999</v>
      </c>
      <c r="O222" s="168">
        <v>919.80841693154798</v>
      </c>
      <c r="P222" s="174">
        <v>287.5</v>
      </c>
      <c r="Q222" s="180">
        <v>3.1993336241097299</v>
      </c>
      <c r="R222" s="181">
        <v>4347.3580898638302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3161.955645</v>
      </c>
      <c r="Y222" s="168">
        <v>433.12999795254899</v>
      </c>
      <c r="Z222" s="179">
        <v>573</v>
      </c>
      <c r="AA222" s="190">
        <v>0.75589877478629897</v>
      </c>
      <c r="AB222" s="173">
        <v>-1556.5147197235599</v>
      </c>
      <c r="AC222" s="170"/>
      <c r="AD222" s="170"/>
      <c r="AE222" s="178">
        <v>1022</v>
      </c>
      <c r="AF222" s="178">
        <v>1858</v>
      </c>
      <c r="AG222" s="169"/>
      <c r="AH222" s="182">
        <v>259.39999999999998</v>
      </c>
      <c r="AI222" s="168">
        <v>35.533047924488301</v>
      </c>
      <c r="AJ222" s="183" t="s">
        <v>53</v>
      </c>
      <c r="AK222" s="175">
        <v>0.56401663372203603</v>
      </c>
      <c r="AL222" s="176">
        <v>-259.38469978635999</v>
      </c>
      <c r="AM222" s="170"/>
      <c r="AN222" s="170"/>
      <c r="AO222" s="178">
        <v>201</v>
      </c>
      <c r="AP222" s="178">
        <v>293</v>
      </c>
      <c r="AQ222" s="169"/>
      <c r="AR222" s="182">
        <v>59.8</v>
      </c>
      <c r="AS222" s="168">
        <v>8.1915044945427908</v>
      </c>
      <c r="AT222" s="183" t="s">
        <v>54</v>
      </c>
      <c r="AU222" s="175">
        <v>0.51196903090892398</v>
      </c>
      <c r="AV222" s="176">
        <v>-71.954844390186693</v>
      </c>
      <c r="AW222" s="170"/>
      <c r="AX222" s="170"/>
      <c r="AY222" s="178">
        <v>58</v>
      </c>
      <c r="AZ222" s="178">
        <v>81</v>
      </c>
      <c r="BA222" s="169"/>
      <c r="BB222" s="186">
        <v>245.4</v>
      </c>
      <c r="BC222" s="182">
        <v>33.615304397337802</v>
      </c>
      <c r="BD222" s="183" t="s">
        <v>55</v>
      </c>
      <c r="BE222" s="184">
        <v>1.0504782624168101</v>
      </c>
      <c r="BF222" s="185">
        <v>-18.1096887803734</v>
      </c>
      <c r="BG222" s="170">
        <v>1.2E-2</v>
      </c>
      <c r="BH222" s="170">
        <v>5.0000000000000001E-3</v>
      </c>
      <c r="BI222" s="178">
        <v>0</v>
      </c>
      <c r="BJ222" s="178">
        <v>35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5.3999999999999999E-2</v>
      </c>
      <c r="H223" s="171"/>
      <c r="I223" s="172">
        <v>6</v>
      </c>
      <c r="J223" s="172">
        <v>6</v>
      </c>
      <c r="K223" s="169"/>
      <c r="L223" s="173">
        <v>1491.6829600000001</v>
      </c>
      <c r="M223" s="173">
        <v>1014.85838</v>
      </c>
      <c r="N223" s="173">
        <v>2506.5413400000002</v>
      </c>
      <c r="O223" s="168">
        <v>846.44685592085602</v>
      </c>
      <c r="P223" s="174">
        <v>273.31099999999998</v>
      </c>
      <c r="Q223" s="180">
        <v>3.09700983831919</v>
      </c>
      <c r="R223" s="181">
        <v>1593.60312568213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1927.5988</v>
      </c>
      <c r="Y223" s="168">
        <v>650.94076754258299</v>
      </c>
      <c r="Z223" s="179">
        <v>573</v>
      </c>
      <c r="AA223" s="180">
        <v>1.13602228192423</v>
      </c>
      <c r="AB223" s="181">
        <v>13.612181078181001</v>
      </c>
      <c r="AC223" s="170">
        <v>0.02</v>
      </c>
      <c r="AD223" s="170">
        <v>1.4E-2</v>
      </c>
      <c r="AE223" s="178">
        <v>0</v>
      </c>
      <c r="AF223" s="178">
        <v>109</v>
      </c>
      <c r="AG223" s="169"/>
      <c r="AH223" s="182">
        <v>148.65</v>
      </c>
      <c r="AI223" s="168">
        <v>50.198384173721699</v>
      </c>
      <c r="AJ223" s="183" t="s">
        <v>53</v>
      </c>
      <c r="AK223" s="190">
        <v>0.79679974878923299</v>
      </c>
      <c r="AL223" s="173">
        <v>-61.788319357896299</v>
      </c>
      <c r="AM223" s="170"/>
      <c r="AN223" s="170"/>
      <c r="AO223" s="178">
        <v>38</v>
      </c>
      <c r="AP223" s="178">
        <v>76</v>
      </c>
      <c r="AQ223" s="169"/>
      <c r="AR223" s="182">
        <v>69</v>
      </c>
      <c r="AS223" s="168">
        <v>23.300965408589299</v>
      </c>
      <c r="AT223" s="183" t="s">
        <v>54</v>
      </c>
      <c r="AU223" s="180">
        <v>1.4563103380368301</v>
      </c>
      <c r="AV223" s="181">
        <v>15.555347464661301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236.4</v>
      </c>
      <c r="BC223" s="182">
        <v>79.831133660731993</v>
      </c>
      <c r="BD223" s="183" t="s">
        <v>55</v>
      </c>
      <c r="BE223" s="180">
        <v>2.4947229268978699</v>
      </c>
      <c r="BF223" s="181">
        <v>129.51069492932299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3.4000000000000002E-2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1335.1375700000001</v>
      </c>
      <c r="M224" s="173">
        <v>1078.3626899999999</v>
      </c>
      <c r="N224" s="173">
        <v>2413.5002599999998</v>
      </c>
      <c r="O224" s="168">
        <v>765.66526301685701</v>
      </c>
      <c r="P224" s="174">
        <v>216.041</v>
      </c>
      <c r="Q224" s="180">
        <v>3.54407387031562</v>
      </c>
      <c r="R224" s="181">
        <v>1645.33673042956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1664.660545</v>
      </c>
      <c r="Y224" s="168">
        <v>528.10135351765405</v>
      </c>
      <c r="Z224" s="179">
        <v>573</v>
      </c>
      <c r="AA224" s="190">
        <v>0.92164285081614905</v>
      </c>
      <c r="AB224" s="173">
        <v>-372.71987095743202</v>
      </c>
      <c r="AC224" s="170"/>
      <c r="AD224" s="170"/>
      <c r="AE224" s="178">
        <v>142</v>
      </c>
      <c r="AF224" s="178">
        <v>503</v>
      </c>
      <c r="AG224" s="169"/>
      <c r="AH224" s="182">
        <v>194.05</v>
      </c>
      <c r="AI224" s="168">
        <v>61.560939831189799</v>
      </c>
      <c r="AJ224" s="183" t="s">
        <v>53</v>
      </c>
      <c r="AK224" s="184">
        <v>0.97715777509825097</v>
      </c>
      <c r="AL224" s="185">
        <v>-29.955176623591999</v>
      </c>
      <c r="AM224" s="170">
        <v>4.0000000000000001E-3</v>
      </c>
      <c r="AN224" s="170"/>
      <c r="AO224" s="178">
        <v>5</v>
      </c>
      <c r="AP224" s="178">
        <v>45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-48.890203586943997</v>
      </c>
      <c r="AW224" s="170"/>
      <c r="AX224" s="170"/>
      <c r="AY224" s="178">
        <v>43</v>
      </c>
      <c r="AZ224" s="178">
        <v>53</v>
      </c>
      <c r="BA224" s="169"/>
      <c r="BB224" s="186">
        <v>129.6</v>
      </c>
      <c r="BC224" s="182">
        <v>41.114649843453797</v>
      </c>
      <c r="BD224" s="183" t="s">
        <v>55</v>
      </c>
      <c r="BE224" s="180">
        <v>1.2848328076079301</v>
      </c>
      <c r="BF224" s="181">
        <v>15.819592826112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5.1999999999999998E-2</v>
      </c>
      <c r="G225" s="170">
        <v>4.2000000000000003E-2</v>
      </c>
      <c r="H225" s="171"/>
      <c r="I225" s="172">
        <v>5</v>
      </c>
      <c r="J225" s="172">
        <v>5</v>
      </c>
      <c r="K225" s="169"/>
      <c r="L225" s="173">
        <v>3303.6810300000002</v>
      </c>
      <c r="M225" s="173">
        <v>866.84661000000006</v>
      </c>
      <c r="N225" s="173">
        <v>4170.5276400000002</v>
      </c>
      <c r="O225" s="168">
        <v>540.95878147191797</v>
      </c>
      <c r="P225" s="174">
        <v>287.5</v>
      </c>
      <c r="Q225" s="180">
        <v>1.88159576164145</v>
      </c>
      <c r="R225" s="181">
        <v>1670.3332444641301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4890.3975</v>
      </c>
      <c r="Y225" s="168">
        <v>634.33303909557901</v>
      </c>
      <c r="Z225" s="179">
        <v>573</v>
      </c>
      <c r="AA225" s="184">
        <v>1.1070384626449901</v>
      </c>
      <c r="AB225" s="185">
        <v>-92.598634407137098</v>
      </c>
      <c r="AC225" s="170">
        <v>1.7999999999999999E-2</v>
      </c>
      <c r="AD225" s="170">
        <v>1.0999999999999999E-2</v>
      </c>
      <c r="AE225" s="178">
        <v>0</v>
      </c>
      <c r="AF225" s="178">
        <v>411</v>
      </c>
      <c r="AG225" s="169"/>
      <c r="AH225" s="182">
        <v>254.1</v>
      </c>
      <c r="AI225" s="168">
        <v>32.959289144529997</v>
      </c>
      <c r="AJ225" s="183" t="s">
        <v>53</v>
      </c>
      <c r="AK225" s="175">
        <v>0.52316331975444397</v>
      </c>
      <c r="AL225" s="176">
        <v>-293.76868493481601</v>
      </c>
      <c r="AM225" s="170"/>
      <c r="AN225" s="170"/>
      <c r="AO225" s="178">
        <v>232</v>
      </c>
      <c r="AP225" s="178">
        <v>329</v>
      </c>
      <c r="AQ225" s="169"/>
      <c r="AR225" s="182">
        <v>125.5</v>
      </c>
      <c r="AS225" s="168">
        <v>16.2785942055825</v>
      </c>
      <c r="AT225" s="183" t="s">
        <v>54</v>
      </c>
      <c r="AU225" s="184">
        <v>1.01741213784891</v>
      </c>
      <c r="AV225" s="185">
        <v>-13.6412533167787</v>
      </c>
      <c r="AW225" s="170">
        <v>4.0000000000000001E-3</v>
      </c>
      <c r="AX225" s="170">
        <v>1E-3</v>
      </c>
      <c r="AY225" s="178">
        <v>0</v>
      </c>
      <c r="AZ225" s="178">
        <v>23</v>
      </c>
      <c r="BA225" s="169"/>
      <c r="BB225" s="186">
        <v>299.39999999999998</v>
      </c>
      <c r="BC225" s="182">
        <v>38.835148248218303</v>
      </c>
      <c r="BD225" s="183" t="s">
        <v>55</v>
      </c>
      <c r="BE225" s="180">
        <v>1.21359838275682</v>
      </c>
      <c r="BF225" s="181">
        <v>21.117493366442702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2.1000000000000001E-2</v>
      </c>
      <c r="G226" s="170">
        <v>1.4E-2</v>
      </c>
      <c r="H226" s="171"/>
      <c r="I226" s="172">
        <v>4</v>
      </c>
      <c r="J226" s="172">
        <v>4</v>
      </c>
      <c r="K226" s="169"/>
      <c r="L226" s="173">
        <v>800.65576999999996</v>
      </c>
      <c r="M226" s="173">
        <v>1982.27098</v>
      </c>
      <c r="N226" s="173">
        <v>2782.9267500000001</v>
      </c>
      <c r="O226" s="168">
        <v>980.95280293654605</v>
      </c>
      <c r="P226" s="174">
        <v>287.5</v>
      </c>
      <c r="Q226" s="180">
        <v>3.4120097493445098</v>
      </c>
      <c r="R226" s="181">
        <v>1862.8996678373301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1693.9432850000001</v>
      </c>
      <c r="Y226" s="168">
        <v>597.09743112580702</v>
      </c>
      <c r="Z226" s="179">
        <v>573</v>
      </c>
      <c r="AA226" s="184">
        <v>1.0420548536226999</v>
      </c>
      <c r="AB226" s="185">
        <v>-139.710690927679</v>
      </c>
      <c r="AC226" s="170">
        <v>1.0999999999999999E-2</v>
      </c>
      <c r="AD226" s="170">
        <v>4.0000000000000001E-3</v>
      </c>
      <c r="AE226" s="178">
        <v>0</v>
      </c>
      <c r="AF226" s="178">
        <v>257</v>
      </c>
      <c r="AG226" s="169"/>
      <c r="AH226" s="182">
        <v>115</v>
      </c>
      <c r="AI226" s="168">
        <v>40.536306727334001</v>
      </c>
      <c r="AJ226" s="183" t="s">
        <v>53</v>
      </c>
      <c r="AK226" s="175">
        <v>0.64343344011641301</v>
      </c>
      <c r="AL226" s="176">
        <v>-86.605934526079807</v>
      </c>
      <c r="AM226" s="170"/>
      <c r="AN226" s="170"/>
      <c r="AO226" s="178">
        <v>64</v>
      </c>
      <c r="AP226" s="178">
        <v>100</v>
      </c>
      <c r="AQ226" s="169"/>
      <c r="AR226" s="182">
        <v>7.6</v>
      </c>
      <c r="AS226" s="168">
        <v>2.6789211402412101</v>
      </c>
      <c r="AT226" s="183" t="s">
        <v>54</v>
      </c>
      <c r="AU226" s="175">
        <v>0.16743257126507599</v>
      </c>
      <c r="AV226" s="176">
        <v>-43.601507181226602</v>
      </c>
      <c r="AW226" s="170"/>
      <c r="AX226" s="170"/>
      <c r="AY226" s="178">
        <v>38</v>
      </c>
      <c r="AZ226" s="178">
        <v>47</v>
      </c>
      <c r="BA226" s="169"/>
      <c r="BB226" s="186">
        <v>72.400000000000006</v>
      </c>
      <c r="BC226" s="182">
        <v>25.520248757034601</v>
      </c>
      <c r="BD226" s="183" t="s">
        <v>55</v>
      </c>
      <c r="BE226" s="190">
        <v>0.79750777365733205</v>
      </c>
      <c r="BF226" s="173">
        <v>-30.0030143624532</v>
      </c>
      <c r="BG226" s="170"/>
      <c r="BH226" s="170"/>
      <c r="BI226" s="178">
        <v>19</v>
      </c>
      <c r="BJ226" s="178">
        <v>37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0.05</v>
      </c>
      <c r="G227" s="170">
        <v>4.2999999999999997E-2</v>
      </c>
      <c r="H227" s="171"/>
      <c r="I227" s="172">
        <v>5</v>
      </c>
      <c r="J227" s="172">
        <v>5</v>
      </c>
      <c r="K227" s="169"/>
      <c r="L227" s="173">
        <v>2867.4492300000002</v>
      </c>
      <c r="M227" s="173">
        <v>1012.44673</v>
      </c>
      <c r="N227" s="173">
        <v>3879.8959599999998</v>
      </c>
      <c r="O227" s="168">
        <v>1302.9508121398801</v>
      </c>
      <c r="P227" s="174">
        <v>252.76900000000001</v>
      </c>
      <c r="Q227" s="180">
        <v>5.1547096840984397</v>
      </c>
      <c r="R227" s="181">
        <v>3030.86218097245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2484.4627399999999</v>
      </c>
      <c r="Y227" s="168">
        <v>834.33493531467502</v>
      </c>
      <c r="Z227" s="179">
        <v>573</v>
      </c>
      <c r="AA227" s="180">
        <v>1.4560819115439401</v>
      </c>
      <c r="AB227" s="181">
        <v>559.79493903237699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140.65</v>
      </c>
      <c r="AI227" s="168">
        <v>47.233233472444397</v>
      </c>
      <c r="AJ227" s="183" t="s">
        <v>53</v>
      </c>
      <c r="AK227" s="190">
        <v>0.749733864641975</v>
      </c>
      <c r="AL227" s="173">
        <v>-70.962690158743897</v>
      </c>
      <c r="AM227" s="170"/>
      <c r="AN227" s="170"/>
      <c r="AO227" s="178">
        <v>47</v>
      </c>
      <c r="AP227" s="178">
        <v>85</v>
      </c>
      <c r="AQ227" s="169"/>
      <c r="AR227" s="182">
        <v>11.3</v>
      </c>
      <c r="AS227" s="168">
        <v>3.7947780891476901</v>
      </c>
      <c r="AT227" s="183" t="s">
        <v>54</v>
      </c>
      <c r="AU227" s="175">
        <v>0.23717363057173099</v>
      </c>
      <c r="AV227" s="176">
        <v>-42.442905437141299</v>
      </c>
      <c r="AW227" s="170"/>
      <c r="AX227" s="170"/>
      <c r="AY227" s="178">
        <v>37</v>
      </c>
      <c r="AZ227" s="178">
        <v>46</v>
      </c>
      <c r="BA227" s="169"/>
      <c r="BB227" s="186">
        <v>107.4</v>
      </c>
      <c r="BC227" s="182">
        <v>36.067182900394798</v>
      </c>
      <c r="BD227" s="183" t="s">
        <v>55</v>
      </c>
      <c r="BE227" s="180">
        <v>1.1270994656373401</v>
      </c>
      <c r="BF227" s="181">
        <v>-8.5810874282628902E-2</v>
      </c>
      <c r="BG227" s="170">
        <v>0.02</v>
      </c>
      <c r="BH227" s="170">
        <v>1.2999999999999999E-2</v>
      </c>
      <c r="BI227" s="178">
        <v>0</v>
      </c>
      <c r="BJ227" s="178">
        <v>7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1722.8988899999999</v>
      </c>
      <c r="M228" s="173">
        <v>466.94522000000001</v>
      </c>
      <c r="N228" s="173">
        <v>2189.84411</v>
      </c>
      <c r="O228" s="168">
        <v>661.10276724129994</v>
      </c>
      <c r="P228" s="174">
        <v>266.572</v>
      </c>
      <c r="Q228" s="180">
        <v>2.4800157827577598</v>
      </c>
      <c r="R228" s="181">
        <v>1193.8245792963601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1582.5174549999999</v>
      </c>
      <c r="Y228" s="168">
        <v>477.75394784067998</v>
      </c>
      <c r="Z228" s="179">
        <v>573</v>
      </c>
      <c r="AA228" s="190">
        <v>0.83377652328216401</v>
      </c>
      <c r="AB228" s="173">
        <v>-558.43955133669704</v>
      </c>
      <c r="AC228" s="170"/>
      <c r="AD228" s="170"/>
      <c r="AE228" s="178">
        <v>316</v>
      </c>
      <c r="AF228" s="178">
        <v>696</v>
      </c>
      <c r="AG228" s="169"/>
      <c r="AH228" s="182">
        <v>158.35</v>
      </c>
      <c r="AI228" s="168">
        <v>47.8050573164589</v>
      </c>
      <c r="AJ228" s="183" t="s">
        <v>53</v>
      </c>
      <c r="AK228" s="190">
        <v>0.758810433594585</v>
      </c>
      <c r="AL228" s="173">
        <v>-77.043178707176097</v>
      </c>
      <c r="AM228" s="170"/>
      <c r="AN228" s="170"/>
      <c r="AO228" s="178">
        <v>51</v>
      </c>
      <c r="AP228" s="178">
        <v>93</v>
      </c>
      <c r="AQ228" s="169"/>
      <c r="AR228" s="182">
        <v>29.8</v>
      </c>
      <c r="AS228" s="168">
        <v>8.9964680014554794</v>
      </c>
      <c r="AT228" s="183" t="s">
        <v>54</v>
      </c>
      <c r="AU228" s="175">
        <v>0.56227925009096802</v>
      </c>
      <c r="AV228" s="176">
        <v>-29.9823945922987</v>
      </c>
      <c r="AW228" s="170"/>
      <c r="AX228" s="170"/>
      <c r="AY228" s="178">
        <v>24</v>
      </c>
      <c r="AZ228" s="178">
        <v>34</v>
      </c>
      <c r="BA228" s="169"/>
      <c r="BB228" s="186">
        <v>103.8</v>
      </c>
      <c r="BC228" s="182">
        <v>31.336690555405301</v>
      </c>
      <c r="BD228" s="183" t="s">
        <v>55</v>
      </c>
      <c r="BE228" s="184">
        <v>0.979271579856416</v>
      </c>
      <c r="BF228" s="185">
        <v>-15.764789184597401</v>
      </c>
      <c r="BG228" s="170">
        <v>4.0000000000000001E-3</v>
      </c>
      <c r="BH228" s="170"/>
      <c r="BI228" s="178">
        <v>3</v>
      </c>
      <c r="BJ228" s="178">
        <v>24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1200.98542</v>
      </c>
      <c r="M229" s="173">
        <v>1674.2430300000001</v>
      </c>
      <c r="N229" s="173">
        <v>2875.2284500000001</v>
      </c>
      <c r="O229" s="168">
        <v>751.26470304243298</v>
      </c>
      <c r="P229" s="174">
        <v>255.06700000000001</v>
      </c>
      <c r="Q229" s="180">
        <v>2.9453622108796198</v>
      </c>
      <c r="R229" s="181">
        <v>1774.08792486526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1718.21694</v>
      </c>
      <c r="Y229" s="168">
        <v>448.950670056001</v>
      </c>
      <c r="Z229" s="179">
        <v>573</v>
      </c>
      <c r="AA229" s="190">
        <v>0.78350902278534196</v>
      </c>
      <c r="AB229" s="173">
        <v>-755.46064628989905</v>
      </c>
      <c r="AC229" s="170"/>
      <c r="AD229" s="170"/>
      <c r="AE229" s="178">
        <v>475</v>
      </c>
      <c r="AF229" s="178">
        <v>914</v>
      </c>
      <c r="AG229" s="169"/>
      <c r="AH229" s="182">
        <v>109.4</v>
      </c>
      <c r="AI229" s="168">
        <v>28.5849837472365</v>
      </c>
      <c r="AJ229" s="183" t="s">
        <v>53</v>
      </c>
      <c r="AK229" s="175">
        <v>0.45372990074978597</v>
      </c>
      <c r="AL229" s="176">
        <v>-162.575022576376</v>
      </c>
      <c r="AM229" s="170"/>
      <c r="AN229" s="170"/>
      <c r="AO229" s="178">
        <v>132</v>
      </c>
      <c r="AP229" s="178">
        <v>180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-59.073021606698802</v>
      </c>
      <c r="AW229" s="170"/>
      <c r="AX229" s="170"/>
      <c r="AY229" s="178">
        <v>52</v>
      </c>
      <c r="AZ229" s="178">
        <v>64</v>
      </c>
      <c r="BA229" s="169"/>
      <c r="BB229" s="186">
        <v>98.6</v>
      </c>
      <c r="BC229" s="182">
        <v>25.763065790471</v>
      </c>
      <c r="BD229" s="183" t="s">
        <v>55</v>
      </c>
      <c r="BE229" s="190">
        <v>0.80509580595221697</v>
      </c>
      <c r="BF229" s="173">
        <v>-39.546043213397503</v>
      </c>
      <c r="BG229" s="170"/>
      <c r="BH229" s="170"/>
      <c r="BI229" s="178">
        <v>24</v>
      </c>
      <c r="BJ229" s="178">
        <v>49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0.04</v>
      </c>
      <c r="G230" s="170">
        <v>3.3000000000000002E-2</v>
      </c>
      <c r="H230" s="171"/>
      <c r="I230" s="172">
        <v>5</v>
      </c>
      <c r="J230" s="172">
        <v>5</v>
      </c>
      <c r="K230" s="169"/>
      <c r="L230" s="173">
        <v>4027.0110100000002</v>
      </c>
      <c r="M230" s="173">
        <v>3758.2711399999998</v>
      </c>
      <c r="N230" s="173">
        <v>7785.28215</v>
      </c>
      <c r="O230" s="168">
        <v>1292.6802607479101</v>
      </c>
      <c r="P230" s="174">
        <v>287.5</v>
      </c>
      <c r="Q230" s="180">
        <v>4.4962791678188196</v>
      </c>
      <c r="R230" s="181">
        <v>5832.1564793223697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3554.1274349999999</v>
      </c>
      <c r="Y230" s="168">
        <v>590.13280326739402</v>
      </c>
      <c r="Z230" s="179">
        <v>573</v>
      </c>
      <c r="AA230" s="184">
        <v>1.02990018022233</v>
      </c>
      <c r="AB230" s="185">
        <v>-338.53694516794599</v>
      </c>
      <c r="AC230" s="170">
        <v>0.01</v>
      </c>
      <c r="AD230" s="170">
        <v>3.0000000000000001E-3</v>
      </c>
      <c r="AE230" s="178">
        <v>0</v>
      </c>
      <c r="AF230" s="178">
        <v>588</v>
      </c>
      <c r="AG230" s="169"/>
      <c r="AH230" s="182">
        <v>329.85</v>
      </c>
      <c r="AI230" s="168">
        <v>54.768802953107901</v>
      </c>
      <c r="AJ230" s="183" t="s">
        <v>53</v>
      </c>
      <c r="AK230" s="190">
        <v>0.86934607862075997</v>
      </c>
      <c r="AL230" s="173">
        <v>-98.139277400664199</v>
      </c>
      <c r="AM230" s="170"/>
      <c r="AN230" s="170"/>
      <c r="AO230" s="178">
        <v>50</v>
      </c>
      <c r="AP230" s="178">
        <v>126</v>
      </c>
      <c r="AQ230" s="169"/>
      <c r="AR230" s="182">
        <v>47.7</v>
      </c>
      <c r="AS230" s="168">
        <v>7.9201816003130103</v>
      </c>
      <c r="AT230" s="183" t="s">
        <v>54</v>
      </c>
      <c r="AU230" s="175">
        <v>0.49501135001956298</v>
      </c>
      <c r="AV230" s="176">
        <v>-60.995689498581399</v>
      </c>
      <c r="AW230" s="170"/>
      <c r="AX230" s="170"/>
      <c r="AY230" s="178">
        <v>49</v>
      </c>
      <c r="AZ230" s="178">
        <v>68</v>
      </c>
      <c r="BA230" s="169"/>
      <c r="BB230" s="186">
        <v>244.2</v>
      </c>
      <c r="BC230" s="182">
        <v>40.547344796570997</v>
      </c>
      <c r="BD230" s="183" t="s">
        <v>55</v>
      </c>
      <c r="BE230" s="180">
        <v>1.2671045248928401</v>
      </c>
      <c r="BF230" s="181">
        <v>26.808621002837199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3269.0573199999999</v>
      </c>
      <c r="M231" s="173">
        <v>2157.2912200000001</v>
      </c>
      <c r="N231" s="173">
        <v>5426.34854</v>
      </c>
      <c r="O231" s="168">
        <v>951.21074826685401</v>
      </c>
      <c r="P231" s="174">
        <v>221.803</v>
      </c>
      <c r="Q231" s="180">
        <v>4.2885386954498097</v>
      </c>
      <c r="R231" s="181">
        <v>3999.0742193521801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2980.2418750000002</v>
      </c>
      <c r="Y231" s="168">
        <v>522.42093979738399</v>
      </c>
      <c r="Z231" s="179">
        <v>573</v>
      </c>
      <c r="AA231" s="190">
        <v>0.91172938882614896</v>
      </c>
      <c r="AB231" s="173">
        <v>-706.94083096519796</v>
      </c>
      <c r="AC231" s="170"/>
      <c r="AD231" s="170"/>
      <c r="AE231" s="178">
        <v>289</v>
      </c>
      <c r="AF231" s="178">
        <v>943</v>
      </c>
      <c r="AG231" s="169"/>
      <c r="AH231" s="182">
        <v>271.64999999999998</v>
      </c>
      <c r="AI231" s="168">
        <v>47.618835734921397</v>
      </c>
      <c r="AJ231" s="183" t="s">
        <v>53</v>
      </c>
      <c r="AK231" s="190">
        <v>0.75585453547494397</v>
      </c>
      <c r="AL231" s="173">
        <v>-133.7470514412</v>
      </c>
      <c r="AM231" s="170"/>
      <c r="AN231" s="170"/>
      <c r="AO231" s="178">
        <v>88</v>
      </c>
      <c r="AP231" s="178">
        <v>160</v>
      </c>
      <c r="AQ231" s="169"/>
      <c r="AR231" s="182">
        <v>21.6</v>
      </c>
      <c r="AS231" s="168">
        <v>3.7863679435829298</v>
      </c>
      <c r="AT231" s="183" t="s">
        <v>54</v>
      </c>
      <c r="AU231" s="175">
        <v>0.236647996473933</v>
      </c>
      <c r="AV231" s="176">
        <v>-81.357981318399993</v>
      </c>
      <c r="AW231" s="170"/>
      <c r="AX231" s="170"/>
      <c r="AY231" s="178">
        <v>70</v>
      </c>
      <c r="AZ231" s="178">
        <v>88</v>
      </c>
      <c r="BA231" s="169"/>
      <c r="BB231" s="186">
        <v>253.6</v>
      </c>
      <c r="BC231" s="182">
        <v>44.4547643746589</v>
      </c>
      <c r="BD231" s="183" t="s">
        <v>55</v>
      </c>
      <c r="BE231" s="180">
        <v>1.38921138670809</v>
      </c>
      <c r="BF231" s="181">
        <v>47.684037363200098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5.8000000000000003E-2</v>
      </c>
      <c r="G232" s="170">
        <v>5.1999999999999998E-2</v>
      </c>
      <c r="H232" s="171"/>
      <c r="I232" s="172">
        <v>6</v>
      </c>
      <c r="J232" s="172">
        <v>6</v>
      </c>
      <c r="K232" s="169"/>
      <c r="L232" s="173">
        <v>663.61536000000001</v>
      </c>
      <c r="M232" s="173">
        <v>562.12004000000002</v>
      </c>
      <c r="N232" s="173">
        <v>1225.7354</v>
      </c>
      <c r="O232" s="168">
        <v>499.01887026104703</v>
      </c>
      <c r="P232" s="174">
        <v>232.92099999999999</v>
      </c>
      <c r="Q232" s="180">
        <v>2.1424382956498</v>
      </c>
      <c r="R232" s="181">
        <v>580.38214338233297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2007.19829</v>
      </c>
      <c r="Y232" s="168">
        <v>817.16643173209002</v>
      </c>
      <c r="Z232" s="179">
        <v>573</v>
      </c>
      <c r="AA232" s="180">
        <v>1.42611942710661</v>
      </c>
      <c r="AB232" s="181">
        <v>419.58954694152601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157.19999999999999</v>
      </c>
      <c r="AI232" s="168">
        <v>63.9989400689877</v>
      </c>
      <c r="AJ232" s="183" t="s">
        <v>53</v>
      </c>
      <c r="AK232" s="184">
        <v>1.0158561915712301</v>
      </c>
      <c r="AL232" s="185">
        <v>-17.3538408598322</v>
      </c>
      <c r="AM232" s="170">
        <v>8.0000000000000002E-3</v>
      </c>
      <c r="AN232" s="170">
        <v>2E-3</v>
      </c>
      <c r="AO232" s="178">
        <v>0</v>
      </c>
      <c r="AP232" s="178">
        <v>29</v>
      </c>
      <c r="AQ232" s="169"/>
      <c r="AR232" s="182">
        <v>9</v>
      </c>
      <c r="AS232" s="168">
        <v>3.6640614543313599</v>
      </c>
      <c r="AT232" s="183" t="s">
        <v>54</v>
      </c>
      <c r="AU232" s="175">
        <v>0.22900384089570999</v>
      </c>
      <c r="AV232" s="176">
        <v>-35.331134186624098</v>
      </c>
      <c r="AW232" s="170"/>
      <c r="AX232" s="170"/>
      <c r="AY232" s="178">
        <v>31</v>
      </c>
      <c r="AZ232" s="178">
        <v>39</v>
      </c>
      <c r="BA232" s="169"/>
      <c r="BB232" s="186">
        <v>98.6</v>
      </c>
      <c r="BC232" s="182">
        <v>40.141828821896802</v>
      </c>
      <c r="BD232" s="183" t="s">
        <v>55</v>
      </c>
      <c r="BE232" s="180">
        <v>1.2544321506842799</v>
      </c>
      <c r="BF232" s="181">
        <v>9.9377316267518694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4.2999999999999997E-2</v>
      </c>
      <c r="G233" s="170">
        <v>3.5000000000000003E-2</v>
      </c>
      <c r="H233" s="171"/>
      <c r="I233" s="172">
        <v>5</v>
      </c>
      <c r="J233" s="172">
        <v>4</v>
      </c>
      <c r="K233" s="169"/>
      <c r="L233" s="173">
        <v>857.91168000000005</v>
      </c>
      <c r="M233" s="173">
        <v>1899.1649299999999</v>
      </c>
      <c r="N233" s="173">
        <v>2757.0766100000001</v>
      </c>
      <c r="O233" s="168">
        <v>828.86168793101103</v>
      </c>
      <c r="P233" s="174">
        <v>222.845</v>
      </c>
      <c r="Q233" s="180">
        <v>3.7194538263412298</v>
      </c>
      <c r="R233" s="181">
        <v>1920.93706874395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1992.8008400000001</v>
      </c>
      <c r="Y233" s="168">
        <v>599.09697901094501</v>
      </c>
      <c r="Z233" s="179">
        <v>573</v>
      </c>
      <c r="AA233" s="184">
        <v>1.04554446598769</v>
      </c>
      <c r="AB233" s="185">
        <v>-157.159702707777</v>
      </c>
      <c r="AC233" s="170">
        <v>1.0999999999999999E-2</v>
      </c>
      <c r="AD233" s="170">
        <v>5.0000000000000001E-3</v>
      </c>
      <c r="AE233" s="178">
        <v>0</v>
      </c>
      <c r="AF233" s="178">
        <v>295</v>
      </c>
      <c r="AG233" s="169"/>
      <c r="AH233" s="182">
        <v>201.15</v>
      </c>
      <c r="AI233" s="168">
        <v>60.471851932806103</v>
      </c>
      <c r="AJ233" s="183" t="s">
        <v>53</v>
      </c>
      <c r="AK233" s="184">
        <v>0.95987066560009604</v>
      </c>
      <c r="AL233" s="185">
        <v>-35.233096318656102</v>
      </c>
      <c r="AM233" s="170">
        <v>2E-3</v>
      </c>
      <c r="AN233" s="170"/>
      <c r="AO233" s="178">
        <v>9</v>
      </c>
      <c r="AP233" s="178">
        <v>51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-30.833802239658699</v>
      </c>
      <c r="AW233" s="170"/>
      <c r="AX233" s="170"/>
      <c r="AY233" s="178">
        <v>25</v>
      </c>
      <c r="AZ233" s="178">
        <v>35</v>
      </c>
      <c r="BA233" s="169"/>
      <c r="BB233" s="186">
        <v>161.6</v>
      </c>
      <c r="BC233" s="182">
        <v>48.5819103770393</v>
      </c>
      <c r="BD233" s="183" t="s">
        <v>55</v>
      </c>
      <c r="BE233" s="180">
        <v>1.5181846992824799</v>
      </c>
      <c r="BF233" s="181">
        <v>41.532395520682599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3.5999999999999997E-2</v>
      </c>
      <c r="G234" s="170">
        <v>0.03</v>
      </c>
      <c r="H234" s="171"/>
      <c r="I234" s="172">
        <v>5</v>
      </c>
      <c r="J234" s="172">
        <v>4</v>
      </c>
      <c r="K234" s="169"/>
      <c r="L234" s="173">
        <v>1182.6841899999999</v>
      </c>
      <c r="M234" s="173">
        <v>881.21898999999996</v>
      </c>
      <c r="N234" s="173">
        <v>2063.9031799999998</v>
      </c>
      <c r="O234" s="168">
        <v>907.32403231997205</v>
      </c>
      <c r="P234" s="174">
        <v>212.5</v>
      </c>
      <c r="Q234" s="180">
        <v>4.2697601520939896</v>
      </c>
      <c r="R234" s="181">
        <v>1518.6541018057001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1700.1726249999999</v>
      </c>
      <c r="Y234" s="168">
        <v>747.42240658548303</v>
      </c>
      <c r="Z234" s="179">
        <v>573</v>
      </c>
      <c r="AA234" s="180">
        <v>1.30440210573383</v>
      </c>
      <c r="AB234" s="181">
        <v>229.92452238666601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123.8</v>
      </c>
      <c r="AI234" s="168">
        <v>54.424411130183202</v>
      </c>
      <c r="AJ234" s="183" t="s">
        <v>53</v>
      </c>
      <c r="AK234" s="190">
        <v>0.86387954174893999</v>
      </c>
      <c r="AL234" s="173">
        <v>-37.850314947015796</v>
      </c>
      <c r="AM234" s="170"/>
      <c r="AN234" s="170"/>
      <c r="AO234" s="178">
        <v>20</v>
      </c>
      <c r="AP234" s="178">
        <v>49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-21.454048240511899</v>
      </c>
      <c r="AW234" s="170"/>
      <c r="AX234" s="170"/>
      <c r="AY234" s="178">
        <v>17</v>
      </c>
      <c r="AZ234" s="178">
        <v>25</v>
      </c>
      <c r="BA234" s="169"/>
      <c r="BB234" s="186">
        <v>72.599999999999994</v>
      </c>
      <c r="BC234" s="182">
        <v>31.916092472142999</v>
      </c>
      <c r="BD234" s="183" t="s">
        <v>55</v>
      </c>
      <c r="BE234" s="184">
        <v>0.99737788975446795</v>
      </c>
      <c r="BF234" s="185">
        <v>-9.5080964810238804</v>
      </c>
      <c r="BG234" s="170">
        <v>6.0000000000000001E-3</v>
      </c>
      <c r="BH234" s="170">
        <v>0</v>
      </c>
      <c r="BI234" s="178">
        <v>1</v>
      </c>
      <c r="BJ234" s="178">
        <v>15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6.0999999999999999E-2</v>
      </c>
      <c r="H235" s="171"/>
      <c r="I235" s="172">
        <v>5</v>
      </c>
      <c r="J235" s="172">
        <v>5</v>
      </c>
      <c r="K235" s="169"/>
      <c r="L235" s="173">
        <v>966.06984</v>
      </c>
      <c r="M235" s="173">
        <v>1954.53693</v>
      </c>
      <c r="N235" s="173">
        <v>2920.6067699999999</v>
      </c>
      <c r="O235" s="168">
        <v>994.20374940897204</v>
      </c>
      <c r="P235" s="174">
        <v>229.05500000000001</v>
      </c>
      <c r="Q235" s="180">
        <v>4.3404586208944202</v>
      </c>
      <c r="R235" s="181">
        <v>2161.5983968523001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1937.27088</v>
      </c>
      <c r="Y235" s="168">
        <v>659.46637948689602</v>
      </c>
      <c r="Z235" s="179">
        <v>573</v>
      </c>
      <c r="AA235" s="180">
        <v>1.1509011858410101</v>
      </c>
      <c r="AB235" s="181">
        <v>38.548748574647803</v>
      </c>
      <c r="AC235" s="170">
        <v>0.02</v>
      </c>
      <c r="AD235" s="170">
        <v>1.4999999999999999E-2</v>
      </c>
      <c r="AE235" s="178">
        <v>0</v>
      </c>
      <c r="AF235" s="178">
        <v>83</v>
      </c>
      <c r="AG235" s="169"/>
      <c r="AH235" s="182">
        <v>215</v>
      </c>
      <c r="AI235" s="168">
        <v>73.188149914111506</v>
      </c>
      <c r="AJ235" s="183" t="s">
        <v>53</v>
      </c>
      <c r="AK235" s="180">
        <v>1.1617166653033599</v>
      </c>
      <c r="AL235" s="181">
        <v>6.2399750788879702</v>
      </c>
      <c r="AM235" s="170">
        <v>0.02</v>
      </c>
      <c r="AN235" s="170">
        <v>1.6E-2</v>
      </c>
      <c r="AO235" s="178">
        <v>0</v>
      </c>
      <c r="AP235" s="178">
        <v>8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-27.918419027584001</v>
      </c>
      <c r="AW235" s="170"/>
      <c r="AX235" s="170"/>
      <c r="AY235" s="178">
        <v>22</v>
      </c>
      <c r="AZ235" s="178">
        <v>32</v>
      </c>
      <c r="BA235" s="169"/>
      <c r="BB235" s="186">
        <v>127.6</v>
      </c>
      <c r="BC235" s="182">
        <v>43.436315949026202</v>
      </c>
      <c r="BD235" s="183" t="s">
        <v>55</v>
      </c>
      <c r="BE235" s="180">
        <v>1.3573848734070699</v>
      </c>
      <c r="BF235" s="181">
        <v>21.563161944832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1451.7116100000001</v>
      </c>
      <c r="M236" s="173">
        <v>-89.693820000000002</v>
      </c>
      <c r="N236" s="173">
        <v>1362.0177900000001</v>
      </c>
      <c r="O236" s="168">
        <v>419.66412794828102</v>
      </c>
      <c r="P236" s="174">
        <v>242.61199999999999</v>
      </c>
      <c r="Q236" s="180">
        <v>1.7297748171907401</v>
      </c>
      <c r="R236" s="181">
        <v>473.83509023383499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1261.249305</v>
      </c>
      <c r="Y236" s="168">
        <v>388.61540105742699</v>
      </c>
      <c r="Z236" s="179">
        <v>573</v>
      </c>
      <c r="AA236" s="175">
        <v>0.67821186921016896</v>
      </c>
      <c r="AB236" s="176">
        <v>-836.45685531363904</v>
      </c>
      <c r="AC236" s="170"/>
      <c r="AD236" s="170"/>
      <c r="AE236" s="178">
        <v>599</v>
      </c>
      <c r="AF236" s="178">
        <v>971</v>
      </c>
      <c r="AG236" s="169"/>
      <c r="AH236" s="182">
        <v>140.30000000000001</v>
      </c>
      <c r="AI236" s="168">
        <v>43.229154261739701</v>
      </c>
      <c r="AJ236" s="183" t="s">
        <v>53</v>
      </c>
      <c r="AK236" s="175">
        <v>0.68617705177364596</v>
      </c>
      <c r="AL236" s="176">
        <v>-90.337850086839794</v>
      </c>
      <c r="AM236" s="170"/>
      <c r="AN236" s="170"/>
      <c r="AO236" s="178">
        <v>65</v>
      </c>
      <c r="AP236" s="178">
        <v>106</v>
      </c>
      <c r="AQ236" s="169"/>
      <c r="AR236" s="182">
        <v>11.8</v>
      </c>
      <c r="AS236" s="168">
        <v>3.6358091253637101</v>
      </c>
      <c r="AT236" s="183" t="s">
        <v>54</v>
      </c>
      <c r="AU236" s="175">
        <v>0.227238070335232</v>
      </c>
      <c r="AV236" s="176">
        <v>-46.774692085546597</v>
      </c>
      <c r="AW236" s="170"/>
      <c r="AX236" s="170"/>
      <c r="AY236" s="178">
        <v>41</v>
      </c>
      <c r="AZ236" s="178">
        <v>51</v>
      </c>
      <c r="BA236" s="169"/>
      <c r="BB236" s="186">
        <v>80</v>
      </c>
      <c r="BC236" s="182">
        <v>24.649553392296301</v>
      </c>
      <c r="BD236" s="183" t="s">
        <v>55</v>
      </c>
      <c r="BE236" s="190">
        <v>0.77029854350925997</v>
      </c>
      <c r="BF236" s="173">
        <v>-37.149384171093303</v>
      </c>
      <c r="BG236" s="170"/>
      <c r="BH236" s="170"/>
      <c r="BI236" s="178">
        <v>24</v>
      </c>
      <c r="BJ236" s="178">
        <v>45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5.3999999999999999E-2</v>
      </c>
      <c r="G237" s="170">
        <v>0.04</v>
      </c>
      <c r="H237" s="171"/>
      <c r="I237" s="172">
        <v>7</v>
      </c>
      <c r="J237" s="172">
        <v>7</v>
      </c>
      <c r="K237" s="169"/>
      <c r="L237" s="173">
        <v>973.97928000000002</v>
      </c>
      <c r="M237" s="173">
        <v>1974.6358499999999</v>
      </c>
      <c r="N237" s="173">
        <v>2948.6151300000001</v>
      </c>
      <c r="O237" s="168">
        <v>1032.3991305705199</v>
      </c>
      <c r="P237" s="174">
        <v>215.88200000000001</v>
      </c>
      <c r="Q237" s="180">
        <v>4.7822381234680096</v>
      </c>
      <c r="R237" s="181">
        <v>2253.11695931752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1644.2448199999999</v>
      </c>
      <c r="Y237" s="168">
        <v>575.69972606532895</v>
      </c>
      <c r="Z237" s="179">
        <v>573</v>
      </c>
      <c r="AA237" s="184">
        <v>1.00471156381384</v>
      </c>
      <c r="AB237" s="185">
        <v>-201.76574040364201</v>
      </c>
      <c r="AC237" s="170">
        <v>7.0000000000000001E-3</v>
      </c>
      <c r="AD237" s="170">
        <v>1E-3</v>
      </c>
      <c r="AE237" s="178">
        <v>0</v>
      </c>
      <c r="AF237" s="178">
        <v>320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-21.464511876840302</v>
      </c>
      <c r="AM237" s="170">
        <v>7.0000000000000001E-3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1.2534573011199399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28.506914602239899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3.7999999999999999E-2</v>
      </c>
      <c r="G238" s="170">
        <v>3.1E-2</v>
      </c>
      <c r="H238" s="171"/>
      <c r="I238" s="172">
        <v>5</v>
      </c>
      <c r="J238" s="172">
        <v>4</v>
      </c>
      <c r="K238" s="169"/>
      <c r="L238" s="173">
        <v>6164.6352299999999</v>
      </c>
      <c r="M238" s="173">
        <v>-1823.66967</v>
      </c>
      <c r="N238" s="173">
        <v>4340.9655599999996</v>
      </c>
      <c r="O238" s="168">
        <v>471.77025466619</v>
      </c>
      <c r="P238" s="174">
        <v>232.92099999999999</v>
      </c>
      <c r="Q238" s="180">
        <v>2.0254517826481502</v>
      </c>
      <c r="R238" s="181">
        <v>1923.42632572705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5286.7493850000001</v>
      </c>
      <c r="Y238" s="168">
        <v>574.55675914594804</v>
      </c>
      <c r="Z238" s="179">
        <v>573</v>
      </c>
      <c r="AA238" s="184">
        <v>1.0027168571482501</v>
      </c>
      <c r="AB238" s="185">
        <v>-660.54596938368002</v>
      </c>
      <c r="AC238" s="170">
        <v>7.0000000000000001E-3</v>
      </c>
      <c r="AD238" s="170">
        <v>1E-3</v>
      </c>
      <c r="AE238" s="178">
        <v>0</v>
      </c>
      <c r="AF238" s="178">
        <v>1041</v>
      </c>
      <c r="AG238" s="169"/>
      <c r="AH238" s="182">
        <v>550.29999999999995</v>
      </c>
      <c r="AI238" s="168">
        <v>59.8058582945322</v>
      </c>
      <c r="AJ238" s="183" t="s">
        <v>53</v>
      </c>
      <c r="AK238" s="184">
        <v>0.94929933800844701</v>
      </c>
      <c r="AL238" s="185">
        <v>-103.59111226208</v>
      </c>
      <c r="AM238" s="170">
        <v>1E-3</v>
      </c>
      <c r="AN238" s="170"/>
      <c r="AO238" s="178">
        <v>30</v>
      </c>
      <c r="AP238" s="178">
        <v>146</v>
      </c>
      <c r="AQ238" s="169"/>
      <c r="AR238" s="182">
        <v>48.8</v>
      </c>
      <c r="AS238" s="168">
        <v>5.3035178716575899</v>
      </c>
      <c r="AT238" s="183" t="s">
        <v>54</v>
      </c>
      <c r="AU238" s="175">
        <v>0.33146986697859898</v>
      </c>
      <c r="AV238" s="176">
        <v>-117.26758406656</v>
      </c>
      <c r="AW238" s="170"/>
      <c r="AX238" s="170"/>
      <c r="AY238" s="178">
        <v>99</v>
      </c>
      <c r="AZ238" s="178">
        <v>128</v>
      </c>
      <c r="BA238" s="169"/>
      <c r="BB238" s="186">
        <v>362</v>
      </c>
      <c r="BC238" s="182">
        <v>39.341669457787802</v>
      </c>
      <c r="BD238" s="183" t="s">
        <v>55</v>
      </c>
      <c r="BE238" s="180">
        <v>1.2294271705558699</v>
      </c>
      <c r="BF238" s="181">
        <v>29.864831866879999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4.5999999999999999E-2</v>
      </c>
      <c r="G239" s="170">
        <v>3.5999999999999997E-2</v>
      </c>
      <c r="H239" s="171"/>
      <c r="I239" s="172">
        <v>4</v>
      </c>
      <c r="J239" s="172">
        <v>4</v>
      </c>
      <c r="K239" s="169"/>
      <c r="L239" s="173">
        <v>2035.1780699999999</v>
      </c>
      <c r="M239" s="173">
        <v>-8.9952400000000008</v>
      </c>
      <c r="N239" s="173">
        <v>2026.18283</v>
      </c>
      <c r="O239" s="168">
        <v>812.27662086431303</v>
      </c>
      <c r="P239" s="174">
        <v>245.339</v>
      </c>
      <c r="Q239" s="180">
        <v>3.3108336663323499</v>
      </c>
      <c r="R239" s="181">
        <v>1335.8629702373501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1667.977535</v>
      </c>
      <c r="Y239" s="168">
        <v>668.67566724340804</v>
      </c>
      <c r="Z239" s="179">
        <v>573</v>
      </c>
      <c r="AA239" s="180">
        <v>1.16697324126249</v>
      </c>
      <c r="AB239" s="181">
        <v>55.705211219450803</v>
      </c>
      <c r="AC239" s="170">
        <v>0.02</v>
      </c>
      <c r="AD239" s="170">
        <v>1.7000000000000001E-2</v>
      </c>
      <c r="AE239" s="178">
        <v>0</v>
      </c>
      <c r="AF239" s="178">
        <v>48</v>
      </c>
      <c r="AG239" s="169"/>
      <c r="AH239" s="182">
        <v>87.7</v>
      </c>
      <c r="AI239" s="168">
        <v>35.158061057007501</v>
      </c>
      <c r="AJ239" s="183" t="s">
        <v>53</v>
      </c>
      <c r="AK239" s="175">
        <v>0.55806446122234099</v>
      </c>
      <c r="AL239" s="176">
        <v>-89.565543452311701</v>
      </c>
      <c r="AM239" s="170"/>
      <c r="AN239" s="170"/>
      <c r="AO239" s="178">
        <v>70</v>
      </c>
      <c r="AP239" s="178">
        <v>101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-34.019820559317303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4">
        <v>1.08991993727183</v>
      </c>
      <c r="BF239" s="185">
        <v>-3.0396411186345098</v>
      </c>
      <c r="BG239" s="170">
        <v>1.6E-2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-564.37474104098897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-604.01087638620095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-88.579231592200102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-28.5280588170667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-21.456117634133399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3.3000000000000002E-2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6714.7305999999999</v>
      </c>
      <c r="M241" s="173">
        <v>-1838.99776</v>
      </c>
      <c r="N241" s="173">
        <v>4875.7328399999997</v>
      </c>
      <c r="O241" s="168">
        <v>1449.6251970179401</v>
      </c>
      <c r="P241" s="174">
        <v>217.09100000000001</v>
      </c>
      <c r="Q241" s="180">
        <v>6.6775002050658001</v>
      </c>
      <c r="R241" s="181">
        <v>4052.0972765974502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1745.763205</v>
      </c>
      <c r="Y241" s="168">
        <v>519.04040131837996</v>
      </c>
      <c r="Z241" s="179">
        <v>573</v>
      </c>
      <c r="AA241" s="190">
        <v>0.90582967071270404</v>
      </c>
      <c r="AB241" s="173">
        <v>-428.17849608230699</v>
      </c>
      <c r="AC241" s="170"/>
      <c r="AD241" s="170"/>
      <c r="AE241" s="178">
        <v>182</v>
      </c>
      <c r="AF241" s="178">
        <v>567</v>
      </c>
      <c r="AG241" s="169"/>
      <c r="AH241" s="182">
        <v>205.7</v>
      </c>
      <c r="AI241" s="168">
        <v>61.157555758652101</v>
      </c>
      <c r="AJ241" s="183" t="s">
        <v>53</v>
      </c>
      <c r="AK241" s="184">
        <v>0.970754853311938</v>
      </c>
      <c r="AL241" s="185">
        <v>-33.319768181824301</v>
      </c>
      <c r="AM241" s="170">
        <v>3.0000000000000001E-3</v>
      </c>
      <c r="AN241" s="170"/>
      <c r="AO241" s="178">
        <v>7</v>
      </c>
      <c r="AP241" s="178">
        <v>49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-39.203433189034797</v>
      </c>
      <c r="AW241" s="170"/>
      <c r="AX241" s="170"/>
      <c r="AY241" s="178">
        <v>33</v>
      </c>
      <c r="AZ241" s="178">
        <v>44</v>
      </c>
      <c r="BA241" s="169"/>
      <c r="BB241" s="186">
        <v>140</v>
      </c>
      <c r="BC241" s="182">
        <v>41.624004891644603</v>
      </c>
      <c r="BD241" s="183" t="s">
        <v>55</v>
      </c>
      <c r="BE241" s="180">
        <v>1.3007501528638901</v>
      </c>
      <c r="BF241" s="181">
        <v>18.593133621930502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4.9000000000000002E-2</v>
      </c>
      <c r="G242" s="170">
        <v>3.6999999999999998E-2</v>
      </c>
      <c r="H242" s="171"/>
      <c r="I242" s="172">
        <v>5</v>
      </c>
      <c r="J242" s="172">
        <v>4</v>
      </c>
      <c r="K242" s="169"/>
      <c r="L242" s="173">
        <v>200.47361000000001</v>
      </c>
      <c r="M242" s="173">
        <v>802.49548000000004</v>
      </c>
      <c r="N242" s="173">
        <v>1002.9690900000001</v>
      </c>
      <c r="O242" s="168">
        <v>432.741083606779</v>
      </c>
      <c r="P242" s="174">
        <v>215.88200000000001</v>
      </c>
      <c r="Q242" s="180">
        <v>2.00452600775784</v>
      </c>
      <c r="R242" s="181">
        <v>438.57175659475001</v>
      </c>
      <c r="S242" s="170">
        <v>0.01</v>
      </c>
      <c r="T242" s="170">
        <v>0.01</v>
      </c>
      <c r="U242" s="177">
        <v>0</v>
      </c>
      <c r="V242" s="178">
        <v>0</v>
      </c>
      <c r="W242" s="169"/>
      <c r="X242" s="177">
        <v>1311.5705350000001</v>
      </c>
      <c r="Y242" s="168">
        <v>565.89027538488006</v>
      </c>
      <c r="Z242" s="179">
        <v>573</v>
      </c>
      <c r="AA242" s="184">
        <v>0.987592103638534</v>
      </c>
      <c r="AB242" s="185">
        <v>-186.46854209400601</v>
      </c>
      <c r="AC242" s="170">
        <v>5.0000000000000001E-3</v>
      </c>
      <c r="AD242" s="170"/>
      <c r="AE242" s="178">
        <v>17</v>
      </c>
      <c r="AF242" s="178">
        <v>283</v>
      </c>
      <c r="AG242" s="169"/>
      <c r="AH242" s="182">
        <v>156.19999999999999</v>
      </c>
      <c r="AI242" s="168">
        <v>67.394058235013901</v>
      </c>
      <c r="AJ242" s="183" t="s">
        <v>53</v>
      </c>
      <c r="AK242" s="184">
        <v>1.06974695611133</v>
      </c>
      <c r="AL242" s="185">
        <v>-8.5058671150477796</v>
      </c>
      <c r="AM242" s="170">
        <v>1.4E-2</v>
      </c>
      <c r="AN242" s="170">
        <v>7.0000000000000001E-3</v>
      </c>
      <c r="AO242" s="178">
        <v>0</v>
      </c>
      <c r="AP242" s="178">
        <v>20</v>
      </c>
      <c r="AQ242" s="169"/>
      <c r="AR242" s="182">
        <v>26.8</v>
      </c>
      <c r="AS242" s="168">
        <v>11.5631290697719</v>
      </c>
      <c r="AT242" s="183" t="s">
        <v>54</v>
      </c>
      <c r="AU242" s="175">
        <v>0.72269556686074399</v>
      </c>
      <c r="AV242" s="176">
        <v>-15.0300614895359</v>
      </c>
      <c r="AW242" s="170"/>
      <c r="AX242" s="170"/>
      <c r="AY242" s="178">
        <v>11</v>
      </c>
      <c r="AZ242" s="178">
        <v>18</v>
      </c>
      <c r="BA242" s="169"/>
      <c r="BB242" s="186">
        <v>111.2</v>
      </c>
      <c r="BC242" s="182">
        <v>47.9783564387551</v>
      </c>
      <c r="BD242" s="183" t="s">
        <v>55</v>
      </c>
      <c r="BE242" s="180">
        <v>1.4993236387111</v>
      </c>
      <c r="BF242" s="181">
        <v>27.539877020928099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4.7E-2</v>
      </c>
      <c r="G243" s="170">
        <v>0.04</v>
      </c>
      <c r="H243" s="171"/>
      <c r="I243" s="172">
        <v>5</v>
      </c>
      <c r="J243" s="172">
        <v>5</v>
      </c>
      <c r="K243" s="169"/>
      <c r="L243" s="173">
        <v>1101.8741500000001</v>
      </c>
      <c r="M243" s="173">
        <v>1662.6083599999999</v>
      </c>
      <c r="N243" s="173">
        <v>2764.4825099999998</v>
      </c>
      <c r="O243" s="168">
        <v>990.75682042391304</v>
      </c>
      <c r="P243" s="174">
        <v>245.339</v>
      </c>
      <c r="Q243" s="180">
        <v>4.03831767645549</v>
      </c>
      <c r="R243" s="181">
        <v>1992.29554475436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2011.78565</v>
      </c>
      <c r="Y243" s="168">
        <v>720.99944447413304</v>
      </c>
      <c r="Z243" s="179">
        <v>573</v>
      </c>
      <c r="AA243" s="180">
        <v>1.2582887338117501</v>
      </c>
      <c r="AB243" s="181">
        <v>208.309109027088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-80.737996651472002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-37.558856292437298</v>
      </c>
      <c r="AW243" s="170"/>
      <c r="AX243" s="170"/>
      <c r="AY243" s="178">
        <v>32</v>
      </c>
      <c r="AZ243" s="178">
        <v>41</v>
      </c>
      <c r="BA243" s="169"/>
      <c r="BB243" s="186">
        <v>98.2</v>
      </c>
      <c r="BC243" s="182">
        <v>35.1936825115339</v>
      </c>
      <c r="BD243" s="183" t="s">
        <v>55</v>
      </c>
      <c r="BE243" s="184">
        <v>1.0998025784854299</v>
      </c>
      <c r="BF243" s="185">
        <v>-2.5177125848746398</v>
      </c>
      <c r="BG243" s="170">
        <v>1.7000000000000001E-2</v>
      </c>
      <c r="BH243" s="170">
        <v>0.01</v>
      </c>
      <c r="BI243" s="178">
        <v>0</v>
      </c>
      <c r="BJ243" s="178">
        <v>9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2.7E-2</v>
      </c>
      <c r="G244" s="170">
        <v>1.4999999999999999E-2</v>
      </c>
      <c r="H244" s="171"/>
      <c r="I244" s="172">
        <v>4</v>
      </c>
      <c r="J244" s="172">
        <v>4</v>
      </c>
      <c r="K244" s="169"/>
      <c r="L244" s="173">
        <v>1773.9681</v>
      </c>
      <c r="M244" s="173">
        <v>1852.9472499999999</v>
      </c>
      <c r="N244" s="173">
        <v>3626.9153500000002</v>
      </c>
      <c r="O244" s="168">
        <v>1013.55217563963</v>
      </c>
      <c r="P244" s="174">
        <v>213.536</v>
      </c>
      <c r="Q244" s="180">
        <v>4.7465166325098798</v>
      </c>
      <c r="R244" s="181">
        <v>2764.9863120232199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2053.3313600000001</v>
      </c>
      <c r="Y244" s="168">
        <v>573.80949550892501</v>
      </c>
      <c r="Z244" s="179">
        <v>573</v>
      </c>
      <c r="AA244" s="184">
        <v>1.0014127321272701</v>
      </c>
      <c r="AB244" s="185">
        <v>-259.55891967505602</v>
      </c>
      <c r="AC244" s="170">
        <v>7.0000000000000001E-3</v>
      </c>
      <c r="AD244" s="170">
        <v>1E-3</v>
      </c>
      <c r="AE244" s="178">
        <v>0</v>
      </c>
      <c r="AF244" s="178">
        <v>408</v>
      </c>
      <c r="AG244" s="169"/>
      <c r="AH244" s="182">
        <v>173.55</v>
      </c>
      <c r="AI244" s="168">
        <v>48.4990585959657</v>
      </c>
      <c r="AJ244" s="183" t="s">
        <v>53</v>
      </c>
      <c r="AK244" s="190">
        <v>0.76982632692009001</v>
      </c>
      <c r="AL244" s="173">
        <v>-80.746837032336103</v>
      </c>
      <c r="AM244" s="170"/>
      <c r="AN244" s="170"/>
      <c r="AO244" s="178">
        <v>52</v>
      </c>
      <c r="AP244" s="178">
        <v>97</v>
      </c>
      <c r="AQ244" s="169"/>
      <c r="AR244" s="182">
        <v>39.799999999999997</v>
      </c>
      <c r="AS244" s="168">
        <v>11.1222272089855</v>
      </c>
      <c r="AT244" s="183" t="s">
        <v>54</v>
      </c>
      <c r="AU244" s="175">
        <v>0.69513920056159395</v>
      </c>
      <c r="AV244" s="176">
        <v>-24.783323690751999</v>
      </c>
      <c r="AW244" s="170"/>
      <c r="AX244" s="170"/>
      <c r="AY244" s="178">
        <v>18</v>
      </c>
      <c r="AZ244" s="178">
        <v>29</v>
      </c>
      <c r="BA244" s="169"/>
      <c r="BB244" s="186">
        <v>118.8</v>
      </c>
      <c r="BC244" s="182">
        <v>33.199009859986901</v>
      </c>
      <c r="BD244" s="183" t="s">
        <v>55</v>
      </c>
      <c r="BE244" s="184">
        <v>1.03746905812459</v>
      </c>
      <c r="BF244" s="185">
        <v>-10.366647381504</v>
      </c>
      <c r="BG244" s="170">
        <v>0.01</v>
      </c>
      <c r="BH244" s="170">
        <v>4.0000000000000001E-3</v>
      </c>
      <c r="BI244" s="178">
        <v>0</v>
      </c>
      <c r="BJ244" s="178">
        <v>19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2E-3</v>
      </c>
      <c r="G245" s="170"/>
      <c r="H245" s="171"/>
      <c r="I245" s="172">
        <v>3</v>
      </c>
      <c r="J245" s="172">
        <v>2</v>
      </c>
      <c r="K245" s="169"/>
      <c r="L245" s="173">
        <v>1055.4539299999999</v>
      </c>
      <c r="M245" s="173">
        <v>-544.33495000000005</v>
      </c>
      <c r="N245" s="173">
        <v>511.11898000000002</v>
      </c>
      <c r="O245" s="168">
        <v>165.93678398874999</v>
      </c>
      <c r="P245" s="174">
        <v>252.38499999999999</v>
      </c>
      <c r="Q245" s="175">
        <v>0.65747482611387398</v>
      </c>
      <c r="R245" s="176">
        <v>-365.78487477989898</v>
      </c>
      <c r="S245" s="170"/>
      <c r="T245" s="170"/>
      <c r="U245" s="177">
        <v>267</v>
      </c>
      <c r="V245" s="178">
        <v>422</v>
      </c>
      <c r="W245" s="169"/>
      <c r="X245" s="177">
        <v>1093.5487700000001</v>
      </c>
      <c r="Y245" s="168">
        <v>355.024902477019</v>
      </c>
      <c r="Z245" s="179">
        <v>573</v>
      </c>
      <c r="AA245" s="175">
        <v>0.61958970763877697</v>
      </c>
      <c r="AB245" s="176">
        <v>-897.32195840652901</v>
      </c>
      <c r="AC245" s="170"/>
      <c r="AD245" s="170"/>
      <c r="AE245" s="178">
        <v>672</v>
      </c>
      <c r="AF245" s="178">
        <v>1025</v>
      </c>
      <c r="AG245" s="169"/>
      <c r="AH245" s="182">
        <v>82.6</v>
      </c>
      <c r="AI245" s="168">
        <v>26.816414364950301</v>
      </c>
      <c r="AJ245" s="183" t="s">
        <v>53</v>
      </c>
      <c r="AK245" s="175">
        <v>0.42565737087222799</v>
      </c>
      <c r="AL245" s="176">
        <v>-136.291546055168</v>
      </c>
      <c r="AM245" s="170"/>
      <c r="AN245" s="170"/>
      <c r="AO245" s="178">
        <v>112</v>
      </c>
      <c r="AP245" s="178">
        <v>151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-40.291503760042701</v>
      </c>
      <c r="AW245" s="170"/>
      <c r="AX245" s="170"/>
      <c r="AY245" s="178">
        <v>34</v>
      </c>
      <c r="AZ245" s="178">
        <v>44</v>
      </c>
      <c r="BA245" s="169"/>
      <c r="BB245" s="186">
        <v>94.4</v>
      </c>
      <c r="BC245" s="182">
        <v>30.647330702800399</v>
      </c>
      <c r="BD245" s="183" t="s">
        <v>55</v>
      </c>
      <c r="BE245" s="184">
        <v>0.95772908446251304</v>
      </c>
      <c r="BF245" s="185">
        <v>-16.783007520085398</v>
      </c>
      <c r="BG245" s="170">
        <v>2E-3</v>
      </c>
      <c r="BH245" s="170"/>
      <c r="BI245" s="178">
        <v>5</v>
      </c>
      <c r="BJ245" s="178">
        <v>24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3.9E-2</v>
      </c>
      <c r="G246" s="170">
        <v>2.7E-2</v>
      </c>
      <c r="H246" s="171"/>
      <c r="I246" s="172">
        <v>5</v>
      </c>
      <c r="J246" s="172">
        <v>5</v>
      </c>
      <c r="K246" s="169"/>
      <c r="L246" s="173">
        <v>5328.52934</v>
      </c>
      <c r="M246" s="173">
        <v>176.88517999999999</v>
      </c>
      <c r="N246" s="173">
        <v>5505.4145200000003</v>
      </c>
      <c r="O246" s="168">
        <v>915.71138872100096</v>
      </c>
      <c r="P246" s="174">
        <v>220.02799999999999</v>
      </c>
      <c r="Q246" s="180">
        <v>4.1617948112103997</v>
      </c>
      <c r="R246" s="181">
        <v>4013.24398774978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3540.284095</v>
      </c>
      <c r="Y246" s="168">
        <v>588.85274729491596</v>
      </c>
      <c r="Z246" s="179">
        <v>573</v>
      </c>
      <c r="AA246" s="184">
        <v>1.02766622564558</v>
      </c>
      <c r="AB246" s="185">
        <v>-345.64730909117401</v>
      </c>
      <c r="AC246" s="170">
        <v>8.9999999999999993E-3</v>
      </c>
      <c r="AD246" s="170">
        <v>3.0000000000000001E-3</v>
      </c>
      <c r="AE246" s="178">
        <v>0</v>
      </c>
      <c r="AF246" s="178">
        <v>594</v>
      </c>
      <c r="AG246" s="169"/>
      <c r="AH246" s="182">
        <v>326.75</v>
      </c>
      <c r="AI246" s="168">
        <v>54.348077729229203</v>
      </c>
      <c r="AJ246" s="183" t="s">
        <v>53</v>
      </c>
      <c r="AK246" s="190">
        <v>0.86266790046395603</v>
      </c>
      <c r="AL246" s="173">
        <v>-100.499002544056</v>
      </c>
      <c r="AM246" s="170"/>
      <c r="AN246" s="170"/>
      <c r="AO246" s="178">
        <v>53</v>
      </c>
      <c r="AP246" s="178">
        <v>128</v>
      </c>
      <c r="AQ246" s="169"/>
      <c r="AR246" s="182">
        <v>32.799999999999997</v>
      </c>
      <c r="AS246" s="168">
        <v>5.4555989273717502</v>
      </c>
      <c r="AT246" s="183" t="s">
        <v>54</v>
      </c>
      <c r="AU246" s="175">
        <v>0.340974932960734</v>
      </c>
      <c r="AV246" s="176">
        <v>-75.707683185791893</v>
      </c>
      <c r="AW246" s="170"/>
      <c r="AX246" s="170"/>
      <c r="AY246" s="178">
        <v>64</v>
      </c>
      <c r="AZ246" s="178">
        <v>83</v>
      </c>
      <c r="BA246" s="169"/>
      <c r="BB246" s="186">
        <v>220.2</v>
      </c>
      <c r="BC246" s="182">
        <v>36.625697677050503</v>
      </c>
      <c r="BD246" s="183" t="s">
        <v>55</v>
      </c>
      <c r="BE246" s="180">
        <v>1.14455305240783</v>
      </c>
      <c r="BF246" s="181">
        <v>3.1846336284161199</v>
      </c>
      <c r="BG246" s="170">
        <v>0.02</v>
      </c>
      <c r="BH246" s="170">
        <v>1.4E-2</v>
      </c>
      <c r="BI246" s="178">
        <v>0</v>
      </c>
      <c r="BJ246" s="178">
        <v>11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1.2999999999999999E-2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3658.4410800000001</v>
      </c>
      <c r="M247" s="173">
        <v>2924.7774599999998</v>
      </c>
      <c r="N247" s="173">
        <v>6583.2185399999998</v>
      </c>
      <c r="O247" s="168">
        <v>769.41118340148398</v>
      </c>
      <c r="P247" s="174">
        <v>215.38300000000001</v>
      </c>
      <c r="Q247" s="180">
        <v>3.57229300084725</v>
      </c>
      <c r="R247" s="181">
        <v>4504.4779351955303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4750.6509349999997</v>
      </c>
      <c r="Y247" s="168">
        <v>555.23053588704295</v>
      </c>
      <c r="Z247" s="179">
        <v>573</v>
      </c>
      <c r="AA247" s="184">
        <v>0.96898871882555404</v>
      </c>
      <c r="AB247" s="185">
        <v>-779.58295789295505</v>
      </c>
      <c r="AC247" s="170">
        <v>3.0000000000000001E-3</v>
      </c>
      <c r="AD247" s="170"/>
      <c r="AE247" s="178">
        <v>153</v>
      </c>
      <c r="AF247" s="178">
        <v>1133</v>
      </c>
      <c r="AG247" s="169"/>
      <c r="AH247" s="182">
        <v>281.39999999999998</v>
      </c>
      <c r="AI247" s="168">
        <v>32.888518844336801</v>
      </c>
      <c r="AJ247" s="183" t="s">
        <v>53</v>
      </c>
      <c r="AK247" s="175">
        <v>0.52203998165613996</v>
      </c>
      <c r="AL247" s="176">
        <v>-326.63618717671199</v>
      </c>
      <c r="AM247" s="170"/>
      <c r="AN247" s="170"/>
      <c r="AO247" s="178">
        <v>258</v>
      </c>
      <c r="AP247" s="178">
        <v>366</v>
      </c>
      <c r="AQ247" s="169"/>
      <c r="AR247" s="182">
        <v>68.5</v>
      </c>
      <c r="AS247" s="168">
        <v>8.0059116589803505</v>
      </c>
      <c r="AT247" s="183" t="s">
        <v>54</v>
      </c>
      <c r="AU247" s="175">
        <v>0.50036947868627202</v>
      </c>
      <c r="AV247" s="176">
        <v>-85.921888806784096</v>
      </c>
      <c r="AW247" s="170"/>
      <c r="AX247" s="170"/>
      <c r="AY247" s="178">
        <v>69</v>
      </c>
      <c r="AZ247" s="178">
        <v>96</v>
      </c>
      <c r="BA247" s="169"/>
      <c r="BB247" s="186">
        <v>246.6</v>
      </c>
      <c r="BC247" s="182">
        <v>28.821281972329299</v>
      </c>
      <c r="BD247" s="183" t="s">
        <v>55</v>
      </c>
      <c r="BE247" s="190">
        <v>0.90066506163529003</v>
      </c>
      <c r="BF247" s="173">
        <v>-62.243777613568199</v>
      </c>
      <c r="BG247" s="170"/>
      <c r="BH247" s="170"/>
      <c r="BI247" s="178">
        <v>28</v>
      </c>
      <c r="BJ247" s="178">
        <v>82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4709.9885000000004</v>
      </c>
      <c r="M248" s="173">
        <v>2122.2646100000002</v>
      </c>
      <c r="N248" s="173">
        <v>6832.2531099999997</v>
      </c>
      <c r="O248" s="168">
        <v>891.50551177175203</v>
      </c>
      <c r="P248" s="174">
        <v>245.339</v>
      </c>
      <c r="Q248" s="180">
        <v>3.6337700560112798</v>
      </c>
      <c r="R248" s="181">
        <v>4711.3755119993202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3473.5426699999998</v>
      </c>
      <c r="Y248" s="168">
        <v>453.24468895142701</v>
      </c>
      <c r="Z248" s="179">
        <v>573</v>
      </c>
      <c r="AA248" s="190">
        <v>0.79100294755920897</v>
      </c>
      <c r="AB248" s="173">
        <v>-1479.86002445294</v>
      </c>
      <c r="AC248" s="170"/>
      <c r="AD248" s="170"/>
      <c r="AE248" s="178">
        <v>918</v>
      </c>
      <c r="AF248" s="178">
        <v>1797</v>
      </c>
      <c r="AG248" s="169"/>
      <c r="AH248" s="182">
        <v>316.8</v>
      </c>
      <c r="AI248" s="168">
        <v>41.337599995514701</v>
      </c>
      <c r="AJ248" s="183" t="s">
        <v>53</v>
      </c>
      <c r="AK248" s="175">
        <v>0.65615238088118499</v>
      </c>
      <c r="AL248" s="176">
        <v>-227.81495593461599</v>
      </c>
      <c r="AM248" s="170"/>
      <c r="AN248" s="170"/>
      <c r="AO248" s="178">
        <v>167</v>
      </c>
      <c r="AP248" s="178">
        <v>263</v>
      </c>
      <c r="AQ248" s="169"/>
      <c r="AR248" s="182">
        <v>35.4</v>
      </c>
      <c r="AS248" s="168">
        <v>4.6191636358624297</v>
      </c>
      <c r="AT248" s="183" t="s">
        <v>54</v>
      </c>
      <c r="AU248" s="175">
        <v>0.28869772724140202</v>
      </c>
      <c r="AV248" s="176">
        <v>-102.91490944371201</v>
      </c>
      <c r="AW248" s="170"/>
      <c r="AX248" s="170"/>
      <c r="AY248" s="178">
        <v>88</v>
      </c>
      <c r="AZ248" s="178">
        <v>112</v>
      </c>
      <c r="BA248" s="169"/>
      <c r="BB248" s="186">
        <v>185.2</v>
      </c>
      <c r="BC248" s="182">
        <v>24.165793936771799</v>
      </c>
      <c r="BD248" s="183" t="s">
        <v>55</v>
      </c>
      <c r="BE248" s="190">
        <v>0.75518106052411904</v>
      </c>
      <c r="BF248" s="173">
        <v>-91.429818887424105</v>
      </c>
      <c r="BG248" s="170"/>
      <c r="BH248" s="170"/>
      <c r="BI248" s="178">
        <v>61</v>
      </c>
      <c r="BJ248" s="178">
        <v>110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1.4E-2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1576.8494000000001</v>
      </c>
      <c r="M249" s="173">
        <v>979.00465999999994</v>
      </c>
      <c r="N249" s="173">
        <v>2555.8540600000001</v>
      </c>
      <c r="O249" s="168">
        <v>612.258181128057</v>
      </c>
      <c r="P249" s="174">
        <v>233.489</v>
      </c>
      <c r="Q249" s="180">
        <v>2.6222142419045702</v>
      </c>
      <c r="R249" s="181">
        <v>1456.4002725833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2326.9833149999999</v>
      </c>
      <c r="Y249" s="168">
        <v>557.43189497965204</v>
      </c>
      <c r="Z249" s="179">
        <v>573</v>
      </c>
      <c r="AA249" s="184">
        <v>0.97283053225070104</v>
      </c>
      <c r="AB249" s="185">
        <v>-371.16100952822597</v>
      </c>
      <c r="AC249" s="170">
        <v>3.0000000000000001E-3</v>
      </c>
      <c r="AD249" s="170"/>
      <c r="AE249" s="178">
        <v>65</v>
      </c>
      <c r="AF249" s="178">
        <v>544</v>
      </c>
      <c r="AG249" s="169"/>
      <c r="AH249" s="182">
        <v>148.69999999999999</v>
      </c>
      <c r="AI249" s="168">
        <v>35.621279383120203</v>
      </c>
      <c r="AJ249" s="183" t="s">
        <v>53</v>
      </c>
      <c r="AK249" s="175">
        <v>0.56541713306539998</v>
      </c>
      <c r="AL249" s="176">
        <v>-147.95461159734401</v>
      </c>
      <c r="AM249" s="170"/>
      <c r="AN249" s="170"/>
      <c r="AO249" s="178">
        <v>115</v>
      </c>
      <c r="AP249" s="178">
        <v>167</v>
      </c>
      <c r="AQ249" s="169"/>
      <c r="AR249" s="182">
        <v>29.6</v>
      </c>
      <c r="AS249" s="168">
        <v>7.0907186936136997</v>
      </c>
      <c r="AT249" s="183" t="s">
        <v>54</v>
      </c>
      <c r="AU249" s="175">
        <v>0.44316991835085601</v>
      </c>
      <c r="AV249" s="176">
        <v>-45.740853739008102</v>
      </c>
      <c r="AW249" s="170"/>
      <c r="AX249" s="170"/>
      <c r="AY249" s="178">
        <v>38</v>
      </c>
      <c r="AZ249" s="178">
        <v>51</v>
      </c>
      <c r="BA249" s="169"/>
      <c r="BB249" s="186">
        <v>127.4</v>
      </c>
      <c r="BC249" s="182">
        <v>30.518836539404901</v>
      </c>
      <c r="BD249" s="183" t="s">
        <v>55</v>
      </c>
      <c r="BE249" s="184">
        <v>0.95371364185640395</v>
      </c>
      <c r="BF249" s="185">
        <v>-23.281707478016099</v>
      </c>
      <c r="BG249" s="170">
        <v>1E-3</v>
      </c>
      <c r="BH249" s="170"/>
      <c r="BI249" s="178">
        <v>7</v>
      </c>
      <c r="BJ249" s="178">
        <v>33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6.0499999999999998E-2</v>
      </c>
      <c r="G250" s="170">
        <v>5.5E-2</v>
      </c>
      <c r="H250" s="171"/>
      <c r="I250" s="172">
        <v>5</v>
      </c>
      <c r="J250" s="172">
        <v>4</v>
      </c>
      <c r="K250" s="169"/>
      <c r="L250" s="173">
        <v>865.56267000000003</v>
      </c>
      <c r="M250" s="173">
        <v>-285.71821</v>
      </c>
      <c r="N250" s="173">
        <v>579.84446000000003</v>
      </c>
      <c r="O250" s="168">
        <v>227.09554225750301</v>
      </c>
      <c r="P250" s="174">
        <v>240.12899999999999</v>
      </c>
      <c r="Q250" s="184">
        <v>0.94572309990672898</v>
      </c>
      <c r="R250" s="185">
        <v>-111.758135880872</v>
      </c>
      <c r="S250" s="170">
        <v>5.0000000000000001E-4</v>
      </c>
      <c r="T250" s="170"/>
      <c r="U250" s="177">
        <v>34</v>
      </c>
      <c r="V250" s="178">
        <v>156</v>
      </c>
      <c r="W250" s="169"/>
      <c r="X250" s="177">
        <v>1679.8045549999999</v>
      </c>
      <c r="Y250" s="168">
        <v>657.89388813743005</v>
      </c>
      <c r="Z250" s="179">
        <v>573</v>
      </c>
      <c r="AA250" s="180">
        <v>1.1481568728401901</v>
      </c>
      <c r="AB250" s="181">
        <v>29.4904011920908</v>
      </c>
      <c r="AC250" s="170">
        <v>0.02</v>
      </c>
      <c r="AD250" s="170">
        <v>1.4999999999999999E-2</v>
      </c>
      <c r="AE250" s="178">
        <v>0</v>
      </c>
      <c r="AF250" s="178">
        <v>76</v>
      </c>
      <c r="AG250" s="169"/>
      <c r="AH250" s="182">
        <v>224.05</v>
      </c>
      <c r="AI250" s="168">
        <v>87.748973651992003</v>
      </c>
      <c r="AJ250" s="183" t="s">
        <v>53</v>
      </c>
      <c r="AK250" s="180">
        <v>1.3928408516189199</v>
      </c>
      <c r="AL250" s="181">
        <v>42.601846963528303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-34.282070612437302</v>
      </c>
      <c r="AW250" s="170"/>
      <c r="AX250" s="170"/>
      <c r="AY250" s="178">
        <v>30</v>
      </c>
      <c r="AZ250" s="178">
        <v>38</v>
      </c>
      <c r="BA250" s="169"/>
      <c r="BB250" s="186">
        <v>99.6</v>
      </c>
      <c r="BC250" s="182">
        <v>39.008247157948702</v>
      </c>
      <c r="BD250" s="183" t="s">
        <v>55</v>
      </c>
      <c r="BE250" s="180">
        <v>1.2190077236859</v>
      </c>
      <c r="BF250" s="181">
        <v>7.4358587751255003</v>
      </c>
      <c r="BG250" s="170">
        <v>0.02</v>
      </c>
      <c r="BH250" s="170">
        <v>0.02</v>
      </c>
      <c r="BI250" s="178">
        <v>0</v>
      </c>
      <c r="BJ250" s="178">
        <v>0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928.72492</v>
      </c>
      <c r="M251" s="173">
        <v>699.00931000000003</v>
      </c>
      <c r="N251" s="173">
        <v>1627.73423</v>
      </c>
      <c r="O251" s="168">
        <v>722.96621884833303</v>
      </c>
      <c r="P251" s="174">
        <v>255.477</v>
      </c>
      <c r="Q251" s="180">
        <v>2.8298681245213202</v>
      </c>
      <c r="R251" s="181">
        <v>978.91098783899497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1100.9779599999999</v>
      </c>
      <c r="Y251" s="168">
        <v>489.00481301333298</v>
      </c>
      <c r="Z251" s="179">
        <v>573</v>
      </c>
      <c r="AA251" s="190">
        <v>0.853411541035484</v>
      </c>
      <c r="AB251" s="173">
        <v>-354.24391029852302</v>
      </c>
      <c r="AC251" s="170"/>
      <c r="AD251" s="170"/>
      <c r="AE251" s="178">
        <v>190</v>
      </c>
      <c r="AF251" s="178">
        <v>448</v>
      </c>
      <c r="AG251" s="169"/>
      <c r="AH251" s="182">
        <v>63.3</v>
      </c>
      <c r="AI251" s="168">
        <v>28.115008463697102</v>
      </c>
      <c r="AJ251" s="183" t="s">
        <v>53</v>
      </c>
      <c r="AK251" s="175">
        <v>0.44626997561423998</v>
      </c>
      <c r="AL251" s="176">
        <v>-96.698216106120299</v>
      </c>
      <c r="AM251" s="170"/>
      <c r="AN251" s="170"/>
      <c r="AO251" s="178">
        <v>79</v>
      </c>
      <c r="AP251" s="178">
        <v>107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-32.834467582506697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-19.668935165013501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249.59396000000001</v>
      </c>
      <c r="M252" s="173">
        <v>1960.3300899999999</v>
      </c>
      <c r="N252" s="173">
        <v>2209.9240500000001</v>
      </c>
      <c r="O252" s="168">
        <v>778.26763177304599</v>
      </c>
      <c r="P252" s="174">
        <v>222.37200000000001</v>
      </c>
      <c r="Q252" s="180">
        <v>3.4998454471473299</v>
      </c>
      <c r="R252" s="181">
        <v>1497.665647152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907.42178000000001</v>
      </c>
      <c r="Y252" s="168">
        <v>319.56618587859703</v>
      </c>
      <c r="Z252" s="179">
        <v>573</v>
      </c>
      <c r="AA252" s="175">
        <v>0.55770713067818001</v>
      </c>
      <c r="AB252" s="176">
        <v>-927.899505197346</v>
      </c>
      <c r="AC252" s="170"/>
      <c r="AD252" s="170"/>
      <c r="AE252" s="178">
        <v>720</v>
      </c>
      <c r="AF252" s="178">
        <v>1046</v>
      </c>
      <c r="AG252" s="169"/>
      <c r="AH252" s="182">
        <v>110.8</v>
      </c>
      <c r="AI252" s="168">
        <v>39.020369772641502</v>
      </c>
      <c r="AJ252" s="183" t="s">
        <v>53</v>
      </c>
      <c r="AK252" s="175">
        <v>0.61937094877208698</v>
      </c>
      <c r="AL252" s="176">
        <v>-90.989251252064193</v>
      </c>
      <c r="AM252" s="170"/>
      <c r="AN252" s="170"/>
      <c r="AO252" s="178">
        <v>69</v>
      </c>
      <c r="AP252" s="178">
        <v>104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-44.248063810048102</v>
      </c>
      <c r="AW252" s="170"/>
      <c r="AX252" s="170"/>
      <c r="AY252" s="178">
        <v>39</v>
      </c>
      <c r="AZ252" s="178">
        <v>48</v>
      </c>
      <c r="BA252" s="169"/>
      <c r="BB252" s="186">
        <v>53.4</v>
      </c>
      <c r="BC252" s="182">
        <v>18.8058460817604</v>
      </c>
      <c r="BD252" s="183" t="s">
        <v>55</v>
      </c>
      <c r="BE252" s="175">
        <v>0.58768269005501295</v>
      </c>
      <c r="BF252" s="176">
        <v>-49.096127620096098</v>
      </c>
      <c r="BG252" s="170"/>
      <c r="BH252" s="170"/>
      <c r="BI252" s="178">
        <v>38</v>
      </c>
      <c r="BJ252" s="178">
        <v>56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4.3999999999999997E-2</v>
      </c>
      <c r="G253" s="170">
        <v>3.4000000000000002E-2</v>
      </c>
      <c r="H253" s="171"/>
      <c r="I253" s="172">
        <v>6</v>
      </c>
      <c r="J253" s="172">
        <v>5</v>
      </c>
      <c r="K253" s="169"/>
      <c r="L253" s="173">
        <v>836.37577999999996</v>
      </c>
      <c r="M253" s="173">
        <v>129.16586000000001</v>
      </c>
      <c r="N253" s="173">
        <v>965.54164000000003</v>
      </c>
      <c r="O253" s="168">
        <v>371.58279438706899</v>
      </c>
      <c r="P253" s="174">
        <v>286.47199999999998</v>
      </c>
      <c r="Q253" s="180">
        <v>1.29709987149554</v>
      </c>
      <c r="R253" s="181">
        <v>125.87540160599799</v>
      </c>
      <c r="S253" s="170">
        <v>0.01</v>
      </c>
      <c r="T253" s="170">
        <v>0.01</v>
      </c>
      <c r="U253" s="177">
        <v>0</v>
      </c>
      <c r="V253" s="178">
        <v>0</v>
      </c>
      <c r="W253" s="169"/>
      <c r="X253" s="177">
        <v>1981.6294949999999</v>
      </c>
      <c r="Y253" s="168">
        <v>762.61799044931604</v>
      </c>
      <c r="Z253" s="179">
        <v>573</v>
      </c>
      <c r="AA253" s="180">
        <v>1.33092144930073</v>
      </c>
      <c r="AB253" s="181">
        <v>302.132878926655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157.9</v>
      </c>
      <c r="AI253" s="168">
        <v>60.7668491995003</v>
      </c>
      <c r="AJ253" s="183" t="s">
        <v>53</v>
      </c>
      <c r="AK253" s="184">
        <v>0.96455316189683105</v>
      </c>
      <c r="AL253" s="185">
        <v>-26.7566960080641</v>
      </c>
      <c r="AM253" s="170">
        <v>3.0000000000000001E-3</v>
      </c>
      <c r="AN253" s="170"/>
      <c r="AO253" s="178">
        <v>6</v>
      </c>
      <c r="AP253" s="178">
        <v>39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-25.296938668714699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-6.9938773374294003</v>
      </c>
      <c r="BG253" s="170">
        <v>1.0999999999999999E-2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2508.60232</v>
      </c>
      <c r="M254" s="173">
        <v>1934.23802</v>
      </c>
      <c r="N254" s="173">
        <v>4442.8403399999997</v>
      </c>
      <c r="O254" s="168">
        <v>1298.2804362110301</v>
      </c>
      <c r="P254" s="174">
        <v>237.096</v>
      </c>
      <c r="Q254" s="180">
        <v>5.4757584953395702</v>
      </c>
      <c r="R254" s="181">
        <v>3527.6203010254299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2449.4453050000002</v>
      </c>
      <c r="Y254" s="168">
        <v>715.77339622572595</v>
      </c>
      <c r="Z254" s="179">
        <v>573</v>
      </c>
      <c r="AA254" s="180">
        <v>1.2491682307604299</v>
      </c>
      <c r="AB254" s="181">
        <v>237.594061906794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120.25</v>
      </c>
      <c r="AI254" s="168">
        <v>35.139282645114399</v>
      </c>
      <c r="AJ254" s="183" t="s">
        <v>53</v>
      </c>
      <c r="AK254" s="175">
        <v>0.55776639119229299</v>
      </c>
      <c r="AL254" s="176">
        <v>-122.937833010248</v>
      </c>
      <c r="AM254" s="170"/>
      <c r="AN254" s="170"/>
      <c r="AO254" s="178">
        <v>96</v>
      </c>
      <c r="AP254" s="178">
        <v>139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-46.761989335935901</v>
      </c>
      <c r="AW254" s="170"/>
      <c r="AX254" s="170"/>
      <c r="AY254" s="178">
        <v>40</v>
      </c>
      <c r="AZ254" s="178">
        <v>51</v>
      </c>
      <c r="BA254" s="169"/>
      <c r="BB254" s="186">
        <v>147.6</v>
      </c>
      <c r="BC254" s="182">
        <v>43.131460444231998</v>
      </c>
      <c r="BD254" s="183" t="s">
        <v>55</v>
      </c>
      <c r="BE254" s="180">
        <v>1.3478581388822499</v>
      </c>
      <c r="BF254" s="181">
        <v>24.0760213281281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0.08</v>
      </c>
      <c r="H255" s="171"/>
      <c r="I255" s="172">
        <v>6</v>
      </c>
      <c r="J255" s="172">
        <v>6</v>
      </c>
      <c r="K255" s="169"/>
      <c r="L255" s="173">
        <v>2477.3892099999998</v>
      </c>
      <c r="M255" s="173">
        <v>897.73473000000001</v>
      </c>
      <c r="N255" s="173">
        <v>3375.1239399999999</v>
      </c>
      <c r="O255" s="168">
        <v>1277.2393835068499</v>
      </c>
      <c r="P255" s="174">
        <v>265.19900000000001</v>
      </c>
      <c r="Q255" s="180">
        <v>4.8161545990250696</v>
      </c>
      <c r="R255" s="181">
        <v>2584.6302533789999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2014.3644300000001</v>
      </c>
      <c r="Y255" s="168">
        <v>762.29069760659502</v>
      </c>
      <c r="Z255" s="179">
        <v>573</v>
      </c>
      <c r="AA255" s="180">
        <v>1.3303502576031301</v>
      </c>
      <c r="AB255" s="181">
        <v>306.39086134464202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199.8</v>
      </c>
      <c r="AI255" s="168">
        <v>75.609794887907995</v>
      </c>
      <c r="AJ255" s="183" t="s">
        <v>53</v>
      </c>
      <c r="AK255" s="180">
        <v>1.2001554744112399</v>
      </c>
      <c r="AL255" s="181">
        <v>12.0123301478403</v>
      </c>
      <c r="AM255" s="170">
        <v>0.02</v>
      </c>
      <c r="AN255" s="170">
        <v>0.02</v>
      </c>
      <c r="AO255" s="178">
        <v>0</v>
      </c>
      <c r="AP255" s="178">
        <v>0</v>
      </c>
      <c r="AQ255" s="169"/>
      <c r="AR255" s="182">
        <v>56.2</v>
      </c>
      <c r="AS255" s="168">
        <v>21.267619983485599</v>
      </c>
      <c r="AT255" s="183" t="s">
        <v>54</v>
      </c>
      <c r="AU255" s="180">
        <v>1.3292262489678499</v>
      </c>
      <c r="AV255" s="181">
        <v>8.5078933708800601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169.8</v>
      </c>
      <c r="BC255" s="182">
        <v>64.256972832666506</v>
      </c>
      <c r="BD255" s="183" t="s">
        <v>55</v>
      </c>
      <c r="BE255" s="180">
        <v>2.0080304010208301</v>
      </c>
      <c r="BF255" s="181">
        <v>74.415786741760101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3.1E-2</v>
      </c>
      <c r="G256" s="170">
        <v>1.7999999999999999E-2</v>
      </c>
      <c r="H256" s="171"/>
      <c r="I256" s="172">
        <v>5</v>
      </c>
      <c r="J256" s="172">
        <v>4</v>
      </c>
      <c r="K256" s="169"/>
      <c r="L256" s="173">
        <v>1040.4178999999999</v>
      </c>
      <c r="M256" s="173">
        <v>2375.69355</v>
      </c>
      <c r="N256" s="173">
        <v>3416.1114499999999</v>
      </c>
      <c r="O256" s="168">
        <v>1120.16110791811</v>
      </c>
      <c r="P256" s="174">
        <v>266.08300000000003</v>
      </c>
      <c r="Q256" s="180">
        <v>4.2098183947043202</v>
      </c>
      <c r="R256" s="181">
        <v>2500.7812969351298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1893.91904</v>
      </c>
      <c r="Y256" s="168">
        <v>621.02612318271997</v>
      </c>
      <c r="Z256" s="179">
        <v>573</v>
      </c>
      <c r="AA256" s="184">
        <v>1.08381522370457</v>
      </c>
      <c r="AB256" s="185">
        <v>-77.210937135590001</v>
      </c>
      <c r="AC256" s="170">
        <v>1.4999999999999999E-2</v>
      </c>
      <c r="AD256" s="170">
        <v>8.0000000000000002E-3</v>
      </c>
      <c r="AE256" s="178">
        <v>0</v>
      </c>
      <c r="AF256" s="178">
        <v>204</v>
      </c>
      <c r="AG256" s="169"/>
      <c r="AH256" s="182">
        <v>117.75</v>
      </c>
      <c r="AI256" s="168">
        <v>38.610851076699298</v>
      </c>
      <c r="AJ256" s="183" t="s">
        <v>53</v>
      </c>
      <c r="AK256" s="175">
        <v>0.61287065201110003</v>
      </c>
      <c r="AL256" s="176">
        <v>-98.971096962551798</v>
      </c>
      <c r="AM256" s="170"/>
      <c r="AN256" s="170"/>
      <c r="AO256" s="178">
        <v>75</v>
      </c>
      <c r="AP256" s="178">
        <v>113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-49.540278593663999</v>
      </c>
      <c r="AW256" s="170"/>
      <c r="AX256" s="170"/>
      <c r="AY256" s="178">
        <v>44</v>
      </c>
      <c r="AZ256" s="178">
        <v>54</v>
      </c>
      <c r="BA256" s="169"/>
      <c r="BB256" s="186">
        <v>97.4</v>
      </c>
      <c r="BC256" s="182">
        <v>31.937977875758001</v>
      </c>
      <c r="BD256" s="183" t="s">
        <v>55</v>
      </c>
      <c r="BE256" s="184">
        <v>0.99806180861743898</v>
      </c>
      <c r="BF256" s="185">
        <v>-12.680557187327899</v>
      </c>
      <c r="BG256" s="170">
        <v>6.0000000000000001E-3</v>
      </c>
      <c r="BH256" s="170">
        <v>0</v>
      </c>
      <c r="BI256" s="178">
        <v>1</v>
      </c>
      <c r="BJ256" s="178">
        <v>20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4.4999999999999998E-2</v>
      </c>
      <c r="H257" s="171"/>
      <c r="I257" s="172">
        <v>5</v>
      </c>
      <c r="J257" s="172">
        <v>5</v>
      </c>
      <c r="K257" s="169"/>
      <c r="L257" s="173">
        <v>1897.5000700000001</v>
      </c>
      <c r="M257" s="173">
        <v>2468.8782200000001</v>
      </c>
      <c r="N257" s="173">
        <v>4366.3782899999997</v>
      </c>
      <c r="O257" s="168">
        <v>1532.4142689549799</v>
      </c>
      <c r="P257" s="174">
        <v>263.75299999999999</v>
      </c>
      <c r="Q257" s="180">
        <v>5.8100354079573702</v>
      </c>
      <c r="R257" s="181">
        <v>3518.65975383163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1879.9676400000001</v>
      </c>
      <c r="Y257" s="168">
        <v>659.78919950832096</v>
      </c>
      <c r="Z257" s="179">
        <v>573</v>
      </c>
      <c r="AA257" s="180">
        <v>1.1514645715677501</v>
      </c>
      <c r="AB257" s="181">
        <v>38.310023880088501</v>
      </c>
      <c r="AC257" s="170">
        <v>0.02</v>
      </c>
      <c r="AD257" s="170">
        <v>1.4999999999999999E-2</v>
      </c>
      <c r="AE257" s="178">
        <v>0</v>
      </c>
      <c r="AF257" s="178">
        <v>80</v>
      </c>
      <c r="AG257" s="169"/>
      <c r="AH257" s="182">
        <v>162.75</v>
      </c>
      <c r="AI257" s="168">
        <v>57.118372643892599</v>
      </c>
      <c r="AJ257" s="183" t="s">
        <v>53</v>
      </c>
      <c r="AK257" s="190">
        <v>0.90664083561734199</v>
      </c>
      <c r="AL257" s="173">
        <v>-39.735915908472002</v>
      </c>
      <c r="AM257" s="170"/>
      <c r="AN257" s="170"/>
      <c r="AO257" s="178">
        <v>17</v>
      </c>
      <c r="AP257" s="178">
        <v>53</v>
      </c>
      <c r="AQ257" s="169"/>
      <c r="AR257" s="182">
        <v>29.9</v>
      </c>
      <c r="AS257" s="168">
        <v>10.4936365103065</v>
      </c>
      <c r="AT257" s="183" t="s">
        <v>54</v>
      </c>
      <c r="AU257" s="175">
        <v>0.65585228189415801</v>
      </c>
      <c r="AV257" s="176">
        <v>-21.5249945164373</v>
      </c>
      <c r="AW257" s="170"/>
      <c r="AX257" s="170"/>
      <c r="AY257" s="178">
        <v>16</v>
      </c>
      <c r="AZ257" s="178">
        <v>25</v>
      </c>
      <c r="BA257" s="169"/>
      <c r="BB257" s="186">
        <v>112</v>
      </c>
      <c r="BC257" s="182">
        <v>39.307267195797003</v>
      </c>
      <c r="BD257" s="183" t="s">
        <v>55</v>
      </c>
      <c r="BE257" s="180">
        <v>1.2283520998686599</v>
      </c>
      <c r="BF257" s="181">
        <v>9.1500109671253504</v>
      </c>
      <c r="BG257" s="170">
        <v>0.02</v>
      </c>
      <c r="BH257" s="170">
        <v>0.02</v>
      </c>
      <c r="BI257" s="178">
        <v>0</v>
      </c>
      <c r="BJ257" s="178">
        <v>0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3.2000000000000001E-2</v>
      </c>
      <c r="G258" s="170">
        <v>1.7999999999999999E-2</v>
      </c>
      <c r="H258" s="171"/>
      <c r="I258" s="172">
        <v>5</v>
      </c>
      <c r="J258" s="172">
        <v>5</v>
      </c>
      <c r="K258" s="169"/>
      <c r="L258" s="173">
        <v>3798.9518400000002</v>
      </c>
      <c r="M258" s="173">
        <v>-820.45537999999999</v>
      </c>
      <c r="N258" s="173">
        <v>2978.4964599999998</v>
      </c>
      <c r="O258" s="168">
        <v>379.265855322373</v>
      </c>
      <c r="P258" s="174">
        <v>267.36500000000001</v>
      </c>
      <c r="Q258" s="180">
        <v>1.4185321763221499</v>
      </c>
      <c r="R258" s="181">
        <v>610.03132190856195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4831.8079799999996</v>
      </c>
      <c r="Y258" s="168">
        <v>615.25666083489898</v>
      </c>
      <c r="Z258" s="179">
        <v>573</v>
      </c>
      <c r="AA258" s="184">
        <v>1.07374635398761</v>
      </c>
      <c r="AB258" s="185">
        <v>-244.13884971366301</v>
      </c>
      <c r="AC258" s="170">
        <v>1.4E-2</v>
      </c>
      <c r="AD258" s="170">
        <v>7.0000000000000001E-3</v>
      </c>
      <c r="AE258" s="178">
        <v>0</v>
      </c>
      <c r="AF258" s="178">
        <v>569</v>
      </c>
      <c r="AG258" s="169"/>
      <c r="AH258" s="182">
        <v>416.3</v>
      </c>
      <c r="AI258" s="168">
        <v>53.009421931864203</v>
      </c>
      <c r="AJ258" s="183" t="s">
        <v>53</v>
      </c>
      <c r="AK258" s="190">
        <v>0.84141939574387603</v>
      </c>
      <c r="AL258" s="173">
        <v>-141.788394889984</v>
      </c>
      <c r="AM258" s="170"/>
      <c r="AN258" s="170"/>
      <c r="AO258" s="178">
        <v>79</v>
      </c>
      <c r="AP258" s="178">
        <v>178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-80.136735210154598</v>
      </c>
      <c r="AW258" s="170"/>
      <c r="AX258" s="170"/>
      <c r="AY258" s="178">
        <v>65</v>
      </c>
      <c r="AZ258" s="178">
        <v>90</v>
      </c>
      <c r="BA258" s="169"/>
      <c r="BB258" s="186">
        <v>254.2</v>
      </c>
      <c r="BC258" s="182">
        <v>32.368472387893</v>
      </c>
      <c r="BD258" s="183" t="s">
        <v>55</v>
      </c>
      <c r="BE258" s="184">
        <v>1.01151476212166</v>
      </c>
      <c r="BF258" s="185">
        <v>-29.273470420309302</v>
      </c>
      <c r="BG258" s="170">
        <v>8.0000000000000002E-3</v>
      </c>
      <c r="BH258" s="170">
        <v>1E-3</v>
      </c>
      <c r="BI258" s="178">
        <v>0</v>
      </c>
      <c r="BJ258" s="178">
        <v>48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7.0000000000000001E-3</v>
      </c>
      <c r="G259" s="170">
        <v>3.0000000000000001E-3</v>
      </c>
      <c r="H259" s="171"/>
      <c r="I259" s="172">
        <v>3</v>
      </c>
      <c r="J259" s="172">
        <v>2</v>
      </c>
      <c r="K259" s="169"/>
      <c r="L259" s="173">
        <v>4377.8224399999999</v>
      </c>
      <c r="M259" s="173">
        <v>-1876.41165</v>
      </c>
      <c r="N259" s="173">
        <v>2501.4107899999999</v>
      </c>
      <c r="O259" s="168">
        <v>280.74074200223902</v>
      </c>
      <c r="P259" s="174">
        <v>266.08300000000003</v>
      </c>
      <c r="Q259" s="184">
        <v>1.05508710440817</v>
      </c>
      <c r="R259" s="185">
        <v>-172.86260347751201</v>
      </c>
      <c r="S259" s="170">
        <v>6.0000000000000001E-3</v>
      </c>
      <c r="T259" s="170">
        <v>3.0000000000000001E-3</v>
      </c>
      <c r="U259" s="177">
        <v>0</v>
      </c>
      <c r="V259" s="178">
        <v>344</v>
      </c>
      <c r="W259" s="169"/>
      <c r="X259" s="177">
        <v>3622.8774749999998</v>
      </c>
      <c r="Y259" s="168">
        <v>406.606269782141</v>
      </c>
      <c r="Z259" s="179">
        <v>573</v>
      </c>
      <c r="AA259" s="175">
        <v>0.70960954586761105</v>
      </c>
      <c r="AB259" s="176">
        <v>-2136.0723807315399</v>
      </c>
      <c r="AC259" s="170"/>
      <c r="AD259" s="170"/>
      <c r="AE259" s="178">
        <v>1483</v>
      </c>
      <c r="AF259" s="178">
        <v>2504</v>
      </c>
      <c r="AG259" s="169"/>
      <c r="AH259" s="182">
        <v>413.95</v>
      </c>
      <c r="AI259" s="168">
        <v>46.458834597026303</v>
      </c>
      <c r="AJ259" s="183" t="s">
        <v>53</v>
      </c>
      <c r="AK259" s="175">
        <v>0.73744181900041705</v>
      </c>
      <c r="AL259" s="176">
        <v>-219.23296843121599</v>
      </c>
      <c r="AM259" s="170"/>
      <c r="AN259" s="170"/>
      <c r="AO259" s="178">
        <v>148</v>
      </c>
      <c r="AP259" s="178">
        <v>260</v>
      </c>
      <c r="AQ259" s="169"/>
      <c r="AR259" s="182">
        <v>60.6</v>
      </c>
      <c r="AS259" s="168">
        <v>6.8013174938514203</v>
      </c>
      <c r="AT259" s="183" t="s">
        <v>54</v>
      </c>
      <c r="AU259" s="175">
        <v>0.42508234336571399</v>
      </c>
      <c r="AV259" s="176">
        <v>-100.20837293491201</v>
      </c>
      <c r="AW259" s="170"/>
      <c r="AX259" s="170"/>
      <c r="AY259" s="178">
        <v>82</v>
      </c>
      <c r="AZ259" s="178">
        <v>111</v>
      </c>
      <c r="BA259" s="169"/>
      <c r="BB259" s="186">
        <v>271.2</v>
      </c>
      <c r="BC259" s="182">
        <v>30.437579279414301</v>
      </c>
      <c r="BD259" s="183" t="s">
        <v>55</v>
      </c>
      <c r="BE259" s="184">
        <v>0.95117435248169602</v>
      </c>
      <c r="BF259" s="185">
        <v>-50.416745869824098</v>
      </c>
      <c r="BG259" s="170">
        <v>1E-3</v>
      </c>
      <c r="BH259" s="170"/>
      <c r="BI259" s="178">
        <v>14</v>
      </c>
      <c r="BJ259" s="178">
        <v>71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5.8000000000000003E-2</v>
      </c>
      <c r="G260" s="170">
        <v>5.0999999999999997E-2</v>
      </c>
      <c r="H260" s="171"/>
      <c r="I260" s="172">
        <v>5</v>
      </c>
      <c r="J260" s="172">
        <v>5</v>
      </c>
      <c r="K260" s="169"/>
      <c r="L260" s="173">
        <v>1155.0283400000001</v>
      </c>
      <c r="M260" s="173">
        <v>1796.3663200000001</v>
      </c>
      <c r="N260" s="173">
        <v>2951.3946599999999</v>
      </c>
      <c r="O260" s="168">
        <v>792.62758528373297</v>
      </c>
      <c r="P260" s="174">
        <v>287.5</v>
      </c>
      <c r="Q260" s="180">
        <v>2.7569655140303699</v>
      </c>
      <c r="R260" s="181">
        <v>1743.8448522357701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2855.3015350000001</v>
      </c>
      <c r="Y260" s="168">
        <v>766.82078192280301</v>
      </c>
      <c r="Z260" s="179">
        <v>573</v>
      </c>
      <c r="AA260" s="180">
        <v>1.3382561639141399</v>
      </c>
      <c r="AB260" s="181">
        <v>448.60226596032601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237.05</v>
      </c>
      <c r="AI260" s="168">
        <v>63.662231160745101</v>
      </c>
      <c r="AJ260" s="183" t="s">
        <v>53</v>
      </c>
      <c r="AK260" s="184">
        <v>1.0105116057261101</v>
      </c>
      <c r="AL260" s="185">
        <v>-27.560914397032199</v>
      </c>
      <c r="AM260" s="170">
        <v>8.0000000000000002E-3</v>
      </c>
      <c r="AN260" s="170">
        <v>1E-3</v>
      </c>
      <c r="AO260" s="178">
        <v>0</v>
      </c>
      <c r="AP260" s="178">
        <v>45</v>
      </c>
      <c r="AQ260" s="169"/>
      <c r="AR260" s="182">
        <v>29.2</v>
      </c>
      <c r="AS260" s="168">
        <v>7.8419622438040903</v>
      </c>
      <c r="AT260" s="183" t="s">
        <v>54</v>
      </c>
      <c r="AU260" s="175">
        <v>0.49012264023775598</v>
      </c>
      <c r="AV260" s="176">
        <v>-38.002771910357403</v>
      </c>
      <c r="AW260" s="170"/>
      <c r="AX260" s="170"/>
      <c r="AY260" s="178">
        <v>31</v>
      </c>
      <c r="AZ260" s="178">
        <v>43</v>
      </c>
      <c r="BA260" s="169"/>
      <c r="BB260" s="186">
        <v>153.80000000000001</v>
      </c>
      <c r="BC260" s="182">
        <v>41.304581955379</v>
      </c>
      <c r="BD260" s="183" t="s">
        <v>55</v>
      </c>
      <c r="BE260" s="180">
        <v>1.2907681861056</v>
      </c>
      <c r="BF260" s="181">
        <v>19.3944561792852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3.9E-2</v>
      </c>
      <c r="G261" s="170">
        <v>2.5999999999999999E-2</v>
      </c>
      <c r="H261" s="171"/>
      <c r="I261" s="172">
        <v>6</v>
      </c>
      <c r="J261" s="172">
        <v>5</v>
      </c>
      <c r="K261" s="169"/>
      <c r="L261" s="173">
        <v>376.62234000000001</v>
      </c>
      <c r="M261" s="173">
        <v>870.14558999999997</v>
      </c>
      <c r="N261" s="173">
        <v>1246.76793</v>
      </c>
      <c r="O261" s="168">
        <v>501.20450972141401</v>
      </c>
      <c r="P261" s="174">
        <v>263.75299999999999</v>
      </c>
      <c r="Q261" s="180">
        <v>1.90027984410192</v>
      </c>
      <c r="R261" s="181">
        <v>506.69049908631803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1340.597765</v>
      </c>
      <c r="Y261" s="168">
        <v>538.92438951365102</v>
      </c>
      <c r="Z261" s="179">
        <v>573</v>
      </c>
      <c r="AA261" s="184">
        <v>0.94053122079171203</v>
      </c>
      <c r="AB261" s="185">
        <v>-267.21093447844999</v>
      </c>
      <c r="AC261" s="170">
        <v>1E-3</v>
      </c>
      <c r="AD261" s="170"/>
      <c r="AE261" s="178">
        <v>85</v>
      </c>
      <c r="AF261" s="178">
        <v>370</v>
      </c>
      <c r="AG261" s="169"/>
      <c r="AH261" s="182">
        <v>159.6</v>
      </c>
      <c r="AI261" s="168">
        <v>64.159686680052502</v>
      </c>
      <c r="AJ261" s="183" t="s">
        <v>53</v>
      </c>
      <c r="AK261" s="184">
        <v>1.0184077250801999</v>
      </c>
      <c r="AL261" s="185">
        <v>-17.1747784766882</v>
      </c>
      <c r="AM261" s="170">
        <v>8.0000000000000002E-3</v>
      </c>
      <c r="AN261" s="170">
        <v>2E-3</v>
      </c>
      <c r="AO261" s="178">
        <v>0</v>
      </c>
      <c r="AP261" s="178">
        <v>29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-28.495181835349399</v>
      </c>
      <c r="AW261" s="170"/>
      <c r="AX261" s="170"/>
      <c r="AY261" s="178">
        <v>24</v>
      </c>
      <c r="AZ261" s="178">
        <v>32</v>
      </c>
      <c r="BA261" s="169"/>
      <c r="BB261" s="186">
        <v>90.6</v>
      </c>
      <c r="BC261" s="182">
        <v>36.421476273262897</v>
      </c>
      <c r="BD261" s="183" t="s">
        <v>55</v>
      </c>
      <c r="BE261" s="180">
        <v>1.13817113353947</v>
      </c>
      <c r="BF261" s="181">
        <v>0.80963632930124196</v>
      </c>
      <c r="BG261" s="170">
        <v>0.02</v>
      </c>
      <c r="BH261" s="170">
        <v>1.4E-2</v>
      </c>
      <c r="BI261" s="178">
        <v>0</v>
      </c>
      <c r="BJ261" s="178">
        <v>5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6.0499999999999998E-2</v>
      </c>
      <c r="G262" s="170">
        <v>0.06</v>
      </c>
      <c r="H262" s="171"/>
      <c r="I262" s="172">
        <v>6</v>
      </c>
      <c r="J262" s="172">
        <v>5</v>
      </c>
      <c r="K262" s="169"/>
      <c r="L262" s="173">
        <v>419.31195000000002</v>
      </c>
      <c r="M262" s="173">
        <v>245.77679000000001</v>
      </c>
      <c r="N262" s="173">
        <v>665.08874000000003</v>
      </c>
      <c r="O262" s="168">
        <v>251.401177012224</v>
      </c>
      <c r="P262" s="174">
        <v>266.08300000000003</v>
      </c>
      <c r="Q262" s="184">
        <v>0.94482239381029298</v>
      </c>
      <c r="R262" s="185">
        <v>-128.94419532713599</v>
      </c>
      <c r="S262" s="170">
        <v>5.0000000000000001E-4</v>
      </c>
      <c r="T262" s="170"/>
      <c r="U262" s="177">
        <v>39</v>
      </c>
      <c r="V262" s="178">
        <v>180</v>
      </c>
      <c r="W262" s="169"/>
      <c r="X262" s="177">
        <v>1961.8183650000001</v>
      </c>
      <c r="Y262" s="168">
        <v>741.56036087033704</v>
      </c>
      <c r="Z262" s="179">
        <v>573</v>
      </c>
      <c r="AA262" s="180">
        <v>1.29417165945958</v>
      </c>
      <c r="AB262" s="181">
        <v>251.89750593553899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275.95</v>
      </c>
      <c r="AI262" s="168">
        <v>104.308118036284</v>
      </c>
      <c r="AJ262" s="183" t="s">
        <v>53</v>
      </c>
      <c r="AK262" s="180">
        <v>1.65568441327435</v>
      </c>
      <c r="AL262" s="181">
        <v>87.948230155216294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31.2</v>
      </c>
      <c r="AS262" s="168">
        <v>11.793488975292799</v>
      </c>
      <c r="AT262" s="183" t="s">
        <v>54</v>
      </c>
      <c r="AU262" s="175">
        <v>0.73709306095580096</v>
      </c>
      <c r="AV262" s="176">
        <v>-16.5464812304213</v>
      </c>
      <c r="AW262" s="170"/>
      <c r="AX262" s="170"/>
      <c r="AY262" s="178">
        <v>12</v>
      </c>
      <c r="AZ262" s="178">
        <v>20</v>
      </c>
      <c r="BA262" s="169"/>
      <c r="BB262" s="186">
        <v>172.8</v>
      </c>
      <c r="BC262" s="182">
        <v>65.317785093929501</v>
      </c>
      <c r="BD262" s="183" t="s">
        <v>55</v>
      </c>
      <c r="BE262" s="180">
        <v>2.0411807841853</v>
      </c>
      <c r="BF262" s="181">
        <v>77.307037539157506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2.5999999999999999E-2</v>
      </c>
      <c r="G263" s="170">
        <v>1.9E-2</v>
      </c>
      <c r="H263" s="171"/>
      <c r="I263" s="172">
        <v>3</v>
      </c>
      <c r="J263" s="172">
        <v>3</v>
      </c>
      <c r="K263" s="169"/>
      <c r="L263" s="173">
        <v>1152.6405999999999</v>
      </c>
      <c r="M263" s="173">
        <v>1126.96967</v>
      </c>
      <c r="N263" s="173">
        <v>2279.6102700000001</v>
      </c>
      <c r="O263" s="168">
        <v>895.40896726010396</v>
      </c>
      <c r="P263" s="174">
        <v>287.5</v>
      </c>
      <c r="Q263" s="180">
        <v>3.1144659730786199</v>
      </c>
      <c r="R263" s="181">
        <v>1453.9790360141001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1336.977995</v>
      </c>
      <c r="Y263" s="168">
        <v>525.15208476948806</v>
      </c>
      <c r="Z263" s="179">
        <v>573</v>
      </c>
      <c r="AA263" s="190">
        <v>0.91649578493802297</v>
      </c>
      <c r="AB263" s="173">
        <v>-308.54095134406998</v>
      </c>
      <c r="AC263" s="170"/>
      <c r="AD263" s="170"/>
      <c r="AE263" s="178">
        <v>122</v>
      </c>
      <c r="AF263" s="178">
        <v>414</v>
      </c>
      <c r="AG263" s="169"/>
      <c r="AH263" s="182">
        <v>122.45</v>
      </c>
      <c r="AI263" s="168">
        <v>48.097181120788598</v>
      </c>
      <c r="AJ263" s="183" t="s">
        <v>53</v>
      </c>
      <c r="AK263" s="190">
        <v>0.76344731937759602</v>
      </c>
      <c r="AL263" s="173">
        <v>-58.470931273431802</v>
      </c>
      <c r="AM263" s="170"/>
      <c r="AN263" s="170"/>
      <c r="AO263" s="178">
        <v>38</v>
      </c>
      <c r="AP263" s="178">
        <v>71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-36.148173021823901</v>
      </c>
      <c r="AW263" s="170"/>
      <c r="AX263" s="170"/>
      <c r="AY263" s="178">
        <v>31</v>
      </c>
      <c r="AZ263" s="178">
        <v>40</v>
      </c>
      <c r="BA263" s="169"/>
      <c r="BB263" s="186">
        <v>88.6</v>
      </c>
      <c r="BC263" s="182">
        <v>34.801227009406801</v>
      </c>
      <c r="BD263" s="183" t="s">
        <v>55</v>
      </c>
      <c r="BE263" s="184">
        <v>1.0875383440439601</v>
      </c>
      <c r="BF263" s="185">
        <v>-3.29634604364789</v>
      </c>
      <c r="BG263" s="170">
        <v>1.6E-2</v>
      </c>
      <c r="BH263" s="170">
        <v>8.9999999999999993E-3</v>
      </c>
      <c r="BI263" s="178">
        <v>0</v>
      </c>
      <c r="BJ263" s="178">
        <v>10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2.5999999999999999E-2</v>
      </c>
      <c r="G264" s="170">
        <v>1.9E-2</v>
      </c>
      <c r="H264" s="171"/>
      <c r="I264" s="172">
        <v>4</v>
      </c>
      <c r="J264" s="172">
        <v>4</v>
      </c>
      <c r="K264" s="169"/>
      <c r="L264" s="173">
        <v>2295.4466000000002</v>
      </c>
      <c r="M264" s="173">
        <v>-1240.36961</v>
      </c>
      <c r="N264" s="173">
        <v>1055.07699</v>
      </c>
      <c r="O264" s="168">
        <v>455.70903151197399</v>
      </c>
      <c r="P264" s="174">
        <v>247.95</v>
      </c>
      <c r="Q264" s="180">
        <v>1.8379069631456899</v>
      </c>
      <c r="R264" s="181">
        <v>407.532327193443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1449.6372449999999</v>
      </c>
      <c r="Y264" s="168">
        <v>626.12756341377099</v>
      </c>
      <c r="Z264" s="179">
        <v>573</v>
      </c>
      <c r="AA264" s="184">
        <v>1.0927182607570201</v>
      </c>
      <c r="AB264" s="185">
        <v>-46.805956404141902</v>
      </c>
      <c r="AC264" s="170">
        <v>1.6E-2</v>
      </c>
      <c r="AD264" s="170">
        <v>8.9999999999999993E-3</v>
      </c>
      <c r="AE264" s="178">
        <v>0</v>
      </c>
      <c r="AF264" s="178">
        <v>143</v>
      </c>
      <c r="AG264" s="169"/>
      <c r="AH264" s="182">
        <v>69.349999999999994</v>
      </c>
      <c r="AI264" s="168">
        <v>29.953663699324299</v>
      </c>
      <c r="AJ264" s="183" t="s">
        <v>53</v>
      </c>
      <c r="AK264" s="175">
        <v>0.47545497935435399</v>
      </c>
      <c r="AL264" s="176">
        <v>-95.180404342863795</v>
      </c>
      <c r="AM264" s="170"/>
      <c r="AN264" s="170"/>
      <c r="AO264" s="178">
        <v>77</v>
      </c>
      <c r="AP264" s="178">
        <v>106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-35.785499515647899</v>
      </c>
      <c r="AW264" s="170"/>
      <c r="AX264" s="170"/>
      <c r="AY264" s="178">
        <v>32</v>
      </c>
      <c r="AZ264" s="178">
        <v>39</v>
      </c>
      <c r="BA264" s="169"/>
      <c r="BB264" s="186">
        <v>62</v>
      </c>
      <c r="BC264" s="182">
        <v>26.779050459381502</v>
      </c>
      <c r="BD264" s="183" t="s">
        <v>55</v>
      </c>
      <c r="BE264" s="190">
        <v>0.83684532685567303</v>
      </c>
      <c r="BF264" s="173">
        <v>-21.570999031295901</v>
      </c>
      <c r="BG264" s="170"/>
      <c r="BH264" s="170"/>
      <c r="BI264" s="178">
        <v>13</v>
      </c>
      <c r="BJ264" s="178">
        <v>27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9807.5955400000003</v>
      </c>
      <c r="M265" s="173">
        <v>1071.95589</v>
      </c>
      <c r="N265" s="173">
        <v>10879.55143</v>
      </c>
      <c r="O265" s="168">
        <v>1247.0433329216</v>
      </c>
      <c r="P265" s="174">
        <v>287.5</v>
      </c>
      <c r="Q265" s="180">
        <v>4.3375420275533898</v>
      </c>
      <c r="R265" s="181">
        <v>8050.2684086290001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3499.9886000000001</v>
      </c>
      <c r="Y265" s="168">
        <v>401.178070347301</v>
      </c>
      <c r="Z265" s="179">
        <v>573</v>
      </c>
      <c r="AA265" s="175">
        <v>0.70013624842460898</v>
      </c>
      <c r="AB265" s="176">
        <v>-2138.8954738976799</v>
      </c>
      <c r="AC265" s="170"/>
      <c r="AD265" s="170"/>
      <c r="AE265" s="178">
        <v>1500</v>
      </c>
      <c r="AF265" s="178">
        <v>2499</v>
      </c>
      <c r="AG265" s="169"/>
      <c r="AH265" s="182">
        <v>493.75</v>
      </c>
      <c r="AI265" s="168">
        <v>56.594947833252903</v>
      </c>
      <c r="AJ265" s="183" t="s">
        <v>53</v>
      </c>
      <c r="AK265" s="190">
        <v>0.89833250528972897</v>
      </c>
      <c r="AL265" s="173">
        <v>-126.23201859608</v>
      </c>
      <c r="AM265" s="170"/>
      <c r="AN265" s="170"/>
      <c r="AO265" s="178">
        <v>56</v>
      </c>
      <c r="AP265" s="178">
        <v>166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-132.85575075456001</v>
      </c>
      <c r="AW265" s="170"/>
      <c r="AX265" s="170"/>
      <c r="AY265" s="178">
        <v>115</v>
      </c>
      <c r="AZ265" s="178">
        <v>143</v>
      </c>
      <c r="BA265" s="169"/>
      <c r="BB265" s="186">
        <v>273</v>
      </c>
      <c r="BC265" s="182">
        <v>31.2919914095758</v>
      </c>
      <c r="BD265" s="183" t="s">
        <v>55</v>
      </c>
      <c r="BE265" s="184">
        <v>0.97787473154924398</v>
      </c>
      <c r="BF265" s="185">
        <v>-41.9115015091201</v>
      </c>
      <c r="BG265" s="170">
        <v>4.0000000000000001E-3</v>
      </c>
      <c r="BH265" s="170"/>
      <c r="BI265" s="178">
        <v>7</v>
      </c>
      <c r="BJ265" s="178">
        <v>63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1543.88888</v>
      </c>
      <c r="M266" s="173">
        <v>3158.0844299999999</v>
      </c>
      <c r="N266" s="173">
        <v>4701.9733100000003</v>
      </c>
      <c r="O266" s="168">
        <v>2406.64748560311</v>
      </c>
      <c r="P266" s="174">
        <v>242.66300000000001</v>
      </c>
      <c r="Q266" s="180">
        <v>9.9176532293885291</v>
      </c>
      <c r="R266" s="181">
        <v>4167.1869274752098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1774.436095</v>
      </c>
      <c r="Y266" s="168">
        <v>908.223395762991</v>
      </c>
      <c r="Z266" s="179">
        <v>573</v>
      </c>
      <c r="AA266" s="180">
        <v>1.5850321042984099</v>
      </c>
      <c r="AB266" s="181">
        <v>511.64532266674701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163.5</v>
      </c>
      <c r="AI266" s="168">
        <v>83.685473726372194</v>
      </c>
      <c r="AJ266" s="183" t="s">
        <v>53</v>
      </c>
      <c r="AK266" s="180">
        <v>1.3283408527995599</v>
      </c>
      <c r="AL266" s="181">
        <v>24.659129743464302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43.7</v>
      </c>
      <c r="AS266" s="168">
        <v>22.367310103011999</v>
      </c>
      <c r="AT266" s="183" t="s">
        <v>54</v>
      </c>
      <c r="AU266" s="180">
        <v>1.3979568814382499</v>
      </c>
      <c r="AV266" s="181">
        <v>8.4388266015147497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102.8</v>
      </c>
      <c r="BC266" s="182">
        <v>52.616921706856701</v>
      </c>
      <c r="BD266" s="183" t="s">
        <v>55</v>
      </c>
      <c r="BE266" s="180">
        <v>1.6442788033392699</v>
      </c>
      <c r="BF266" s="181">
        <v>32.277653203029502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-389.119765271201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-886.40442577529802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-104.13489016377601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-58.903436273664099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7.5499999999999998E-2</v>
      </c>
      <c r="G268" s="170">
        <v>7.1999999999999995E-2</v>
      </c>
      <c r="H268" s="171"/>
      <c r="I268" s="172">
        <v>6</v>
      </c>
      <c r="J268" s="172">
        <v>6</v>
      </c>
      <c r="K268" s="169"/>
      <c r="L268" s="173">
        <v>992.47204999999997</v>
      </c>
      <c r="M268" s="173">
        <v>1272.49791</v>
      </c>
      <c r="N268" s="173">
        <v>2264.9699599999999</v>
      </c>
      <c r="O268" s="168">
        <v>1185.2248021922901</v>
      </c>
      <c r="P268" s="174">
        <v>245.202</v>
      </c>
      <c r="Q268" s="180">
        <v>4.8336669447732499</v>
      </c>
      <c r="R268" s="181">
        <v>1736.4093156546801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1389.3376450000001</v>
      </c>
      <c r="Y268" s="168">
        <v>727.01954752345796</v>
      </c>
      <c r="Z268" s="179">
        <v>573</v>
      </c>
      <c r="AA268" s="180">
        <v>1.2687950218559501</v>
      </c>
      <c r="AB268" s="181">
        <v>154.17133636521501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165.2</v>
      </c>
      <c r="AI268" s="168">
        <v>86.446681757388902</v>
      </c>
      <c r="AJ268" s="183" t="s">
        <v>53</v>
      </c>
      <c r="AK268" s="180">
        <v>1.37216955170459</v>
      </c>
      <c r="AL268" s="181">
        <v>29.396374443295901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31.8</v>
      </c>
      <c r="AS268" s="168">
        <v>16.640462953298801</v>
      </c>
      <c r="AT268" s="183" t="s">
        <v>54</v>
      </c>
      <c r="AU268" s="184">
        <v>1.04002893458118</v>
      </c>
      <c r="AV268" s="185">
        <v>-2.6898096651946801</v>
      </c>
      <c r="AW268" s="170">
        <v>5.4999999999999997E-3</v>
      </c>
      <c r="AX268" s="170">
        <v>2E-3</v>
      </c>
      <c r="AY268" s="178">
        <v>0</v>
      </c>
      <c r="AZ268" s="178">
        <v>5</v>
      </c>
      <c r="BA268" s="169"/>
      <c r="BB268" s="186">
        <v>130</v>
      </c>
      <c r="BC268" s="182">
        <v>68.027049809083294</v>
      </c>
      <c r="BD268" s="183" t="s">
        <v>55</v>
      </c>
      <c r="BE268" s="180">
        <v>2.1258453065338498</v>
      </c>
      <c r="BF268" s="181">
        <v>61.020380669610603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2.9000000000000001E-2</v>
      </c>
      <c r="G269" s="170">
        <v>0.02</v>
      </c>
      <c r="H269" s="171"/>
      <c r="I269" s="172">
        <v>4</v>
      </c>
      <c r="J269" s="172">
        <v>3</v>
      </c>
      <c r="K269" s="169"/>
      <c r="L269" s="173">
        <v>2153.5802699999999</v>
      </c>
      <c r="M269" s="173">
        <v>1290.9561000000001</v>
      </c>
      <c r="N269" s="173">
        <v>3444.5363699999998</v>
      </c>
      <c r="O269" s="168">
        <v>795.62499249211498</v>
      </c>
      <c r="P269" s="174">
        <v>287.5</v>
      </c>
      <c r="Q269" s="180">
        <v>2.7673912782334402</v>
      </c>
      <c r="R269" s="181">
        <v>2040.5292619627701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2368.7400349999998</v>
      </c>
      <c r="Y269" s="168">
        <v>547.13568681600202</v>
      </c>
      <c r="Z269" s="179">
        <v>573</v>
      </c>
      <c r="AA269" s="184">
        <v>0.95486158257591902</v>
      </c>
      <c r="AB269" s="185">
        <v>-429.50717510550902</v>
      </c>
      <c r="AC269" s="170">
        <v>2E-3</v>
      </c>
      <c r="AD269" s="170"/>
      <c r="AE269" s="178">
        <v>112</v>
      </c>
      <c r="AF269" s="178">
        <v>609</v>
      </c>
      <c r="AG269" s="169"/>
      <c r="AH269" s="182">
        <v>207.3</v>
      </c>
      <c r="AI269" s="168">
        <v>47.882513995233403</v>
      </c>
      <c r="AJ269" s="183" t="s">
        <v>53</v>
      </c>
      <c r="AK269" s="190">
        <v>0.76003990468624405</v>
      </c>
      <c r="AL269" s="173">
        <v>-100.360688022072</v>
      </c>
      <c r="AM269" s="170"/>
      <c r="AN269" s="170"/>
      <c r="AO269" s="178">
        <v>66</v>
      </c>
      <c r="AP269" s="178">
        <v>120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-47.536047751637199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4">
        <v>1.10293779222016</v>
      </c>
      <c r="BF269" s="185">
        <v>-3.47209550327449</v>
      </c>
      <c r="BG269" s="170">
        <v>1.7000000000000001E-2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1867.4073800000001</v>
      </c>
      <c r="M270" s="173">
        <v>2930.0870199999999</v>
      </c>
      <c r="N270" s="173">
        <v>4797.4943999999996</v>
      </c>
      <c r="O270" s="168">
        <v>1395.7930666336899</v>
      </c>
      <c r="P270" s="174">
        <v>242.35900000000001</v>
      </c>
      <c r="Q270" s="180">
        <v>5.7591963435799398</v>
      </c>
      <c r="R270" s="181">
        <v>3857.85397790664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1372.33096</v>
      </c>
      <c r="Y270" s="168">
        <v>399.26884314752903</v>
      </c>
      <c r="Z270" s="179">
        <v>573</v>
      </c>
      <c r="AA270" s="175">
        <v>0.69680426378277305</v>
      </c>
      <c r="AB270" s="176">
        <v>-849.22450878596499</v>
      </c>
      <c r="AC270" s="170"/>
      <c r="AD270" s="170"/>
      <c r="AE270" s="178">
        <v>598</v>
      </c>
      <c r="AF270" s="178">
        <v>992</v>
      </c>
      <c r="AG270" s="169"/>
      <c r="AH270" s="182">
        <v>126.3</v>
      </c>
      <c r="AI270" s="168">
        <v>36.745986470736597</v>
      </c>
      <c r="AJ270" s="183" t="s">
        <v>53</v>
      </c>
      <c r="AK270" s="175">
        <v>0.58326962651962799</v>
      </c>
      <c r="AL270" s="176">
        <v>-117.954789761808</v>
      </c>
      <c r="AM270" s="170"/>
      <c r="AN270" s="170"/>
      <c r="AO270" s="178">
        <v>91</v>
      </c>
      <c r="AP270" s="178">
        <v>134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-46.232962479189297</v>
      </c>
      <c r="AW270" s="170"/>
      <c r="AX270" s="170"/>
      <c r="AY270" s="178">
        <v>40</v>
      </c>
      <c r="AZ270" s="178">
        <v>51</v>
      </c>
      <c r="BA270" s="169"/>
      <c r="BB270" s="186">
        <v>94.6</v>
      </c>
      <c r="BC270" s="182">
        <v>27.5231220913039</v>
      </c>
      <c r="BD270" s="183" t="s">
        <v>55</v>
      </c>
      <c r="BE270" s="190">
        <v>0.860097565353246</v>
      </c>
      <c r="BF270" s="173">
        <v>-29.465924958378501</v>
      </c>
      <c r="BG270" s="170"/>
      <c r="BH270" s="170"/>
      <c r="BI270" s="178">
        <v>16</v>
      </c>
      <c r="BJ270" s="178">
        <v>38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4.8000000000000001E-2</v>
      </c>
      <c r="G271" s="170">
        <v>3.9E-2</v>
      </c>
      <c r="H271" s="171"/>
      <c r="I271" s="172">
        <v>4</v>
      </c>
      <c r="J271" s="172">
        <v>4</v>
      </c>
      <c r="K271" s="169"/>
      <c r="L271" s="173">
        <v>1274.1777500000001</v>
      </c>
      <c r="M271" s="173">
        <v>87.165610000000001</v>
      </c>
      <c r="N271" s="173">
        <v>1361.3433600000001</v>
      </c>
      <c r="O271" s="168">
        <v>506.73097241256198</v>
      </c>
      <c r="P271" s="174">
        <v>212.5</v>
      </c>
      <c r="Q271" s="180">
        <v>2.3846163407650001</v>
      </c>
      <c r="R271" s="181">
        <v>717.38429462373199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1817.3880799999999</v>
      </c>
      <c r="Y271" s="168">
        <v>676.483873274556</v>
      </c>
      <c r="Z271" s="179">
        <v>573</v>
      </c>
      <c r="AA271" s="180">
        <v>1.1806001278788101</v>
      </c>
      <c r="AB271" s="181">
        <v>80.971400185405201</v>
      </c>
      <c r="AC271" s="170">
        <v>0.02</v>
      </c>
      <c r="AD271" s="170">
        <v>1.7999999999999999E-2</v>
      </c>
      <c r="AE271" s="178">
        <v>0</v>
      </c>
      <c r="AF271" s="178">
        <v>30</v>
      </c>
      <c r="AG271" s="169"/>
      <c r="AH271" s="182">
        <v>154.4</v>
      </c>
      <c r="AI271" s="168">
        <v>57.472100308697698</v>
      </c>
      <c r="AJ271" s="183" t="s">
        <v>53</v>
      </c>
      <c r="AK271" s="190">
        <v>0.91225556045551903</v>
      </c>
      <c r="AL271" s="173">
        <v>-36.514922911552297</v>
      </c>
      <c r="AM271" s="170"/>
      <c r="AN271" s="170"/>
      <c r="AO271" s="178">
        <v>15</v>
      </c>
      <c r="AP271" s="178">
        <v>49</v>
      </c>
      <c r="AQ271" s="169"/>
      <c r="AR271" s="182">
        <v>15</v>
      </c>
      <c r="AS271" s="168">
        <v>5.58342943413514</v>
      </c>
      <c r="AT271" s="183" t="s">
        <v>54</v>
      </c>
      <c r="AU271" s="175">
        <v>0.34896433963344597</v>
      </c>
      <c r="AV271" s="176">
        <v>-33.486329628330701</v>
      </c>
      <c r="AW271" s="170"/>
      <c r="AX271" s="170"/>
      <c r="AY271" s="178">
        <v>28</v>
      </c>
      <c r="AZ271" s="178">
        <v>37</v>
      </c>
      <c r="BA271" s="169"/>
      <c r="BB271" s="186">
        <v>95.4</v>
      </c>
      <c r="BC271" s="182">
        <v>35.510611201099501</v>
      </c>
      <c r="BD271" s="183" t="s">
        <v>55</v>
      </c>
      <c r="BE271" s="184">
        <v>1.1097066000343601</v>
      </c>
      <c r="BF271" s="185">
        <v>-1.5726592566615001</v>
      </c>
      <c r="BG271" s="170">
        <v>1.7999999999999999E-2</v>
      </c>
      <c r="BH271" s="170">
        <v>1.0999999999999999E-2</v>
      </c>
      <c r="BI271" s="178">
        <v>0</v>
      </c>
      <c r="BJ271" s="178">
        <v>8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578.85206000000005</v>
      </c>
      <c r="M272" s="173">
        <v>238.79571999999999</v>
      </c>
      <c r="N272" s="173">
        <v>817.64778000000001</v>
      </c>
      <c r="O272" s="168">
        <v>817.64778000000001</v>
      </c>
      <c r="P272" s="174">
        <v>212.5</v>
      </c>
      <c r="Q272" s="180">
        <v>3.8477542588235298</v>
      </c>
      <c r="R272" s="181">
        <v>577.94777999999997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350.20750500000003</v>
      </c>
      <c r="Y272" s="168">
        <v>350.20750500000003</v>
      </c>
      <c r="Z272" s="179">
        <v>573</v>
      </c>
      <c r="AA272" s="175">
        <v>0.61118238219895304</v>
      </c>
      <c r="AB272" s="176">
        <v>-296.13649500000002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-19.364000000000001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-17.047999999999998</v>
      </c>
      <c r="AW272" s="170"/>
      <c r="AX272" s="170"/>
      <c r="AY272" s="178">
        <v>15</v>
      </c>
      <c r="AZ272" s="178">
        <v>19</v>
      </c>
      <c r="BA272" s="169"/>
      <c r="BB272" s="186">
        <v>48.2</v>
      </c>
      <c r="BC272" s="182">
        <v>48.2</v>
      </c>
      <c r="BD272" s="183" t="s">
        <v>55</v>
      </c>
      <c r="BE272" s="180">
        <v>1.5062500000000001</v>
      </c>
      <c r="BF272" s="181">
        <v>12.103999999999999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867.99607000000003</v>
      </c>
      <c r="M273" s="173">
        <v>-829.76423</v>
      </c>
      <c r="N273" s="173">
        <v>38.231839999999998</v>
      </c>
      <c r="O273" s="168">
        <v>14.5637464703728</v>
      </c>
      <c r="P273" s="174">
        <v>212.5</v>
      </c>
      <c r="Q273" s="175">
        <v>6.8535277507636702E-2</v>
      </c>
      <c r="R273" s="176">
        <v>-591.01366812820004</v>
      </c>
      <c r="S273" s="170"/>
      <c r="T273" s="170"/>
      <c r="U273" s="177">
        <v>520</v>
      </c>
      <c r="V273" s="178">
        <v>632</v>
      </c>
      <c r="W273" s="169"/>
      <c r="X273" s="177">
        <v>1368.96459</v>
      </c>
      <c r="Y273" s="168">
        <v>521.48296330173503</v>
      </c>
      <c r="Z273" s="179">
        <v>573</v>
      </c>
      <c r="AA273" s="190">
        <v>0.91009243159116104</v>
      </c>
      <c r="AB273" s="173">
        <v>-327.77741544686398</v>
      </c>
      <c r="AC273" s="170"/>
      <c r="AD273" s="170"/>
      <c r="AE273" s="178">
        <v>136</v>
      </c>
      <c r="AF273" s="178">
        <v>437</v>
      </c>
      <c r="AG273" s="169"/>
      <c r="AH273" s="182">
        <v>79.2</v>
      </c>
      <c r="AI273" s="168">
        <v>30.169845878553701</v>
      </c>
      <c r="AJ273" s="183" t="s">
        <v>53</v>
      </c>
      <c r="AK273" s="175">
        <v>0.47888644251672502</v>
      </c>
      <c r="AL273" s="176">
        <v>-107.352785939184</v>
      </c>
      <c r="AM273" s="170"/>
      <c r="AN273" s="170"/>
      <c r="AO273" s="178">
        <v>87</v>
      </c>
      <c r="AP273" s="178">
        <v>120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-41.378485317888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-51.156970635775998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3120.8884400000002</v>
      </c>
      <c r="M274" s="173">
        <v>-105.4413</v>
      </c>
      <c r="N274" s="173">
        <v>3015.4471400000002</v>
      </c>
      <c r="O274" s="168">
        <v>669.88295675388599</v>
      </c>
      <c r="P274" s="174">
        <v>218.52799999999999</v>
      </c>
      <c r="Q274" s="180">
        <v>3.0654330646593899</v>
      </c>
      <c r="R274" s="181">
        <v>1905.8406660782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2339.8141599999999</v>
      </c>
      <c r="Y274" s="168">
        <v>519.79078225705905</v>
      </c>
      <c r="Z274" s="179">
        <v>573</v>
      </c>
      <c r="AA274" s="190">
        <v>0.907139236050714</v>
      </c>
      <c r="AB274" s="173">
        <v>-569.67345512113297</v>
      </c>
      <c r="AC274" s="170"/>
      <c r="AD274" s="170"/>
      <c r="AE274" s="178">
        <v>240</v>
      </c>
      <c r="AF274" s="178">
        <v>756</v>
      </c>
      <c r="AG274" s="169"/>
      <c r="AH274" s="182">
        <v>170.4</v>
      </c>
      <c r="AI274" s="168">
        <v>37.854437677478998</v>
      </c>
      <c r="AJ274" s="183" t="s">
        <v>53</v>
      </c>
      <c r="AK274" s="175">
        <v>0.600864090118714</v>
      </c>
      <c r="AL274" s="176">
        <v>-149.49130846881599</v>
      </c>
      <c r="AM274" s="170"/>
      <c r="AN274" s="170"/>
      <c r="AO274" s="178">
        <v>114</v>
      </c>
      <c r="AP274" s="178">
        <v>170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-61.942237071445298</v>
      </c>
      <c r="AW274" s="170"/>
      <c r="AX274" s="170"/>
      <c r="AY274" s="178">
        <v>53</v>
      </c>
      <c r="AZ274" s="178">
        <v>68</v>
      </c>
      <c r="BA274" s="169"/>
      <c r="BB274" s="186">
        <v>126.4</v>
      </c>
      <c r="BC274" s="182">
        <v>28.079817619913999</v>
      </c>
      <c r="BD274" s="183" t="s">
        <v>55</v>
      </c>
      <c r="BE274" s="190">
        <v>0.87749430062231204</v>
      </c>
      <c r="BF274" s="173">
        <v>-36.0844741428905</v>
      </c>
      <c r="BG274" s="170"/>
      <c r="BH274" s="170"/>
      <c r="BI274" s="178">
        <v>18</v>
      </c>
      <c r="BJ274" s="178">
        <v>47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7071.8955900000001</v>
      </c>
      <c r="M275" s="173">
        <v>3314.73083</v>
      </c>
      <c r="N275" s="173">
        <v>10386.626420000001</v>
      </c>
      <c r="O275" s="168">
        <v>1197.1726870135701</v>
      </c>
      <c r="P275" s="174">
        <v>246.08699999999999</v>
      </c>
      <c r="Q275" s="180">
        <v>4.8648351477874501</v>
      </c>
      <c r="R275" s="181">
        <v>7978.2992627912899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4195.5075200000001</v>
      </c>
      <c r="Y275" s="168">
        <v>483.578286924086</v>
      </c>
      <c r="Z275" s="179">
        <v>573</v>
      </c>
      <c r="AA275" s="190">
        <v>0.84394116391638097</v>
      </c>
      <c r="AB275" s="173">
        <v>-1412.1493699640801</v>
      </c>
      <c r="AC275" s="170"/>
      <c r="AD275" s="170"/>
      <c r="AE275" s="178">
        <v>776</v>
      </c>
      <c r="AF275" s="178">
        <v>1771</v>
      </c>
      <c r="AG275" s="169"/>
      <c r="AH275" s="182">
        <v>478.65</v>
      </c>
      <c r="AI275" s="168">
        <v>55.1696656323033</v>
      </c>
      <c r="AJ275" s="183" t="s">
        <v>53</v>
      </c>
      <c r="AK275" s="190">
        <v>0.87570897829052796</v>
      </c>
      <c r="AL275" s="173">
        <v>-137.89866329448</v>
      </c>
      <c r="AM275" s="170"/>
      <c r="AN275" s="170"/>
      <c r="AO275" s="178">
        <v>68</v>
      </c>
      <c r="AP275" s="178">
        <v>178</v>
      </c>
      <c r="AQ275" s="169"/>
      <c r="AR275" s="182">
        <v>49.7</v>
      </c>
      <c r="AS275" s="168">
        <v>5.7284704521581</v>
      </c>
      <c r="AT275" s="183" t="s">
        <v>54</v>
      </c>
      <c r="AU275" s="175">
        <v>0.35802940325988097</v>
      </c>
      <c r="AV275" s="176">
        <v>-106.88378750336</v>
      </c>
      <c r="AW275" s="170"/>
      <c r="AX275" s="170"/>
      <c r="AY275" s="178">
        <v>90</v>
      </c>
      <c r="AZ275" s="178">
        <v>117</v>
      </c>
      <c r="BA275" s="169"/>
      <c r="BB275" s="186">
        <v>549.79999999999995</v>
      </c>
      <c r="BC275" s="182">
        <v>63.3704839959059</v>
      </c>
      <c r="BD275" s="183" t="s">
        <v>55</v>
      </c>
      <c r="BE275" s="180">
        <v>1.98032762487206</v>
      </c>
      <c r="BF275" s="181">
        <v>236.63242499328001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1029.15381</v>
      </c>
      <c r="M276" s="173">
        <v>576.74725000000001</v>
      </c>
      <c r="N276" s="173">
        <v>1605.9010599999999</v>
      </c>
      <c r="O276" s="168">
        <v>845.68968616590701</v>
      </c>
      <c r="P276" s="174">
        <v>246.08699999999999</v>
      </c>
      <c r="Q276" s="180">
        <v>3.4365475875032301</v>
      </c>
      <c r="R276" s="181">
        <v>1078.7858813051901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969.03443500000003</v>
      </c>
      <c r="Y276" s="168">
        <v>510.30692215814798</v>
      </c>
      <c r="Z276" s="179">
        <v>573</v>
      </c>
      <c r="AA276" s="190">
        <v>0.89058799678559797</v>
      </c>
      <c r="AB276" s="173">
        <v>-258.32417147709498</v>
      </c>
      <c r="AC276" s="170"/>
      <c r="AD276" s="170"/>
      <c r="AE276" s="178">
        <v>120</v>
      </c>
      <c r="AF276" s="178">
        <v>337</v>
      </c>
      <c r="AG276" s="169"/>
      <c r="AH276" s="182">
        <v>107.7</v>
      </c>
      <c r="AI276" s="168">
        <v>56.716308039592498</v>
      </c>
      <c r="AJ276" s="183" t="s">
        <v>53</v>
      </c>
      <c r="AK276" s="190">
        <v>0.90025885777130998</v>
      </c>
      <c r="AL276" s="173">
        <v>-27.245187099575901</v>
      </c>
      <c r="AM276" s="170"/>
      <c r="AN276" s="170"/>
      <c r="AO276" s="178">
        <v>12</v>
      </c>
      <c r="AP276" s="178">
        <v>36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-18.471793549098599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14.856412901802701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1347.90382</v>
      </c>
      <c r="M277" s="173">
        <v>2921.5984800000001</v>
      </c>
      <c r="N277" s="173">
        <v>4269.5023000000001</v>
      </c>
      <c r="O277" s="168">
        <v>2293.7348911834802</v>
      </c>
      <c r="P277" s="174">
        <v>246.08699999999999</v>
      </c>
      <c r="Q277" s="180">
        <v>9.3208291831079304</v>
      </c>
      <c r="R277" s="181">
        <v>3752.81022252604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1600.6143750000001</v>
      </c>
      <c r="Y277" s="168">
        <v>859.90937146639897</v>
      </c>
      <c r="Z277" s="179">
        <v>573</v>
      </c>
      <c r="AA277" s="180">
        <v>1.5007144353689299</v>
      </c>
      <c r="AB277" s="181">
        <v>397.52538455117002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141.80000000000001</v>
      </c>
      <c r="AI277" s="168">
        <v>76.180216033568598</v>
      </c>
      <c r="AJ277" s="183" t="s">
        <v>53</v>
      </c>
      <c r="AK277" s="180">
        <v>1.2092097783106099</v>
      </c>
      <c r="AL277" s="181">
        <v>9.52320000300824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47</v>
      </c>
      <c r="AS277" s="168">
        <v>25.250142126782301</v>
      </c>
      <c r="AT277" s="183" t="s">
        <v>54</v>
      </c>
      <c r="AU277" s="180">
        <v>1.57813388292389</v>
      </c>
      <c r="AV277" s="181">
        <v>13.405892064256101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107.8</v>
      </c>
      <c r="BC277" s="182">
        <v>57.914155771640999</v>
      </c>
      <c r="BD277" s="183" t="s">
        <v>55</v>
      </c>
      <c r="BE277" s="180">
        <v>1.8098173678637799</v>
      </c>
      <c r="BF277" s="181">
        <v>40.611784128512099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2.5999999999999999E-2</v>
      </c>
      <c r="G278" s="170">
        <v>1.9E-2</v>
      </c>
      <c r="H278" s="171"/>
      <c r="I278" s="172">
        <v>3</v>
      </c>
      <c r="J278" s="172">
        <v>3</v>
      </c>
      <c r="K278" s="169"/>
      <c r="L278" s="173">
        <v>1050.3257000000001</v>
      </c>
      <c r="M278" s="173">
        <v>591.17327999999998</v>
      </c>
      <c r="N278" s="173">
        <v>1641.4989800000001</v>
      </c>
      <c r="O278" s="168">
        <v>403.81445958583703</v>
      </c>
      <c r="P278" s="174">
        <v>212.5</v>
      </c>
      <c r="Q278" s="180">
        <v>1.90030333922747</v>
      </c>
      <c r="R278" s="181">
        <v>667.12251534949996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1494.5814800000001</v>
      </c>
      <c r="Y278" s="168">
        <v>367.67224348394097</v>
      </c>
      <c r="Z278" s="179">
        <v>573</v>
      </c>
      <c r="AA278" s="175">
        <v>0.64166185599291603</v>
      </c>
      <c r="AB278" s="176">
        <v>-1132.7959987987599</v>
      </c>
      <c r="AC278" s="170"/>
      <c r="AD278" s="170"/>
      <c r="AE278" s="178">
        <v>835</v>
      </c>
      <c r="AF278" s="178">
        <v>1301</v>
      </c>
      <c r="AG278" s="169"/>
      <c r="AH278" s="182">
        <v>154</v>
      </c>
      <c r="AI278" s="168">
        <v>37.884535740752597</v>
      </c>
      <c r="AJ278" s="183" t="s">
        <v>53</v>
      </c>
      <c r="AK278" s="175">
        <v>0.60134183715480305</v>
      </c>
      <c r="AL278" s="176">
        <v>-134.87396363756</v>
      </c>
      <c r="AM278" s="170"/>
      <c r="AN278" s="170"/>
      <c r="AO278" s="178">
        <v>103</v>
      </c>
      <c r="AP278" s="178">
        <v>154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-49.964816161919998</v>
      </c>
      <c r="AW278" s="170"/>
      <c r="AX278" s="170"/>
      <c r="AY278" s="178">
        <v>42</v>
      </c>
      <c r="AZ278" s="178">
        <v>55</v>
      </c>
      <c r="BA278" s="169"/>
      <c r="BB278" s="186">
        <v>141.4</v>
      </c>
      <c r="BC278" s="182">
        <v>34.784891907418299</v>
      </c>
      <c r="BD278" s="183" t="s">
        <v>55</v>
      </c>
      <c r="BE278" s="184">
        <v>1.0870278721068201</v>
      </c>
      <c r="BF278" s="185">
        <v>-5.3296323238400003</v>
      </c>
      <c r="BG278" s="170">
        <v>1.6E-2</v>
      </c>
      <c r="BH278" s="170">
        <v>8.9999999999999993E-3</v>
      </c>
      <c r="BI278" s="178">
        <v>0</v>
      </c>
      <c r="BJ278" s="178">
        <v>15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1.0999999999999999E-2</v>
      </c>
      <c r="G279" s="170">
        <v>0.01</v>
      </c>
      <c r="H279" s="171"/>
      <c r="I279" s="172">
        <v>4</v>
      </c>
      <c r="J279" s="172">
        <v>3</v>
      </c>
      <c r="K279" s="169"/>
      <c r="L279" s="173">
        <v>1628.7787499999999</v>
      </c>
      <c r="M279" s="173">
        <v>363.86786000000001</v>
      </c>
      <c r="N279" s="173">
        <v>1992.64661</v>
      </c>
      <c r="O279" s="168">
        <v>715.66857749939902</v>
      </c>
      <c r="P279" s="174">
        <v>243.43</v>
      </c>
      <c r="Q279" s="180">
        <v>2.9399358234375401</v>
      </c>
      <c r="R279" s="181">
        <v>1228.10428286448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762.80104500000004</v>
      </c>
      <c r="Y279" s="168">
        <v>273.96365017789299</v>
      </c>
      <c r="Z279" s="179">
        <v>573</v>
      </c>
      <c r="AA279" s="175">
        <v>0.47812155353908098</v>
      </c>
      <c r="AB279" s="176">
        <v>-1036.82411808035</v>
      </c>
      <c r="AC279" s="170"/>
      <c r="AD279" s="170"/>
      <c r="AE279" s="178">
        <v>833</v>
      </c>
      <c r="AF279" s="178">
        <v>1152</v>
      </c>
      <c r="AG279" s="169"/>
      <c r="AH279" s="182">
        <v>152.19999999999999</v>
      </c>
      <c r="AI279" s="168">
        <v>54.663359247332203</v>
      </c>
      <c r="AJ279" s="183" t="s">
        <v>53</v>
      </c>
      <c r="AK279" s="190">
        <v>0.867672369005272</v>
      </c>
      <c r="AL279" s="173">
        <v>-45.6645467261121</v>
      </c>
      <c r="AM279" s="170"/>
      <c r="AN279" s="170"/>
      <c r="AO279" s="178">
        <v>24</v>
      </c>
      <c r="AP279" s="178">
        <v>59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-41.451313454250702</v>
      </c>
      <c r="AW279" s="170"/>
      <c r="AX279" s="170"/>
      <c r="AY279" s="178">
        <v>36</v>
      </c>
      <c r="AZ279" s="178">
        <v>45</v>
      </c>
      <c r="BA279" s="169"/>
      <c r="BB279" s="186">
        <v>84.8</v>
      </c>
      <c r="BC279" s="182">
        <v>30.456326308631802</v>
      </c>
      <c r="BD279" s="183" t="s">
        <v>55</v>
      </c>
      <c r="BE279" s="184">
        <v>0.95176019714474502</v>
      </c>
      <c r="BF279" s="185">
        <v>-15.702626908501401</v>
      </c>
      <c r="BG279" s="170">
        <v>1E-3</v>
      </c>
      <c r="BH279" s="170"/>
      <c r="BI279" s="178">
        <v>5</v>
      </c>
      <c r="BJ279" s="178">
        <v>23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>
        <v>0.01</v>
      </c>
      <c r="G280" s="170">
        <v>0.01</v>
      </c>
      <c r="H280" s="171"/>
      <c r="I280" s="172">
        <v>2</v>
      </c>
      <c r="J280" s="172">
        <v>2</v>
      </c>
      <c r="K280" s="169"/>
      <c r="L280" s="173">
        <v>1761.6659</v>
      </c>
      <c r="M280" s="173">
        <v>-254.54680999999999</v>
      </c>
      <c r="N280" s="173">
        <v>1507.1190899999999</v>
      </c>
      <c r="O280" s="168">
        <v>326.93881595111498</v>
      </c>
      <c r="P280" s="174">
        <v>254.44499999999999</v>
      </c>
      <c r="Q280" s="180">
        <v>1.2849095716210399</v>
      </c>
      <c r="R280" s="181">
        <v>184.04517797734599</v>
      </c>
      <c r="S280" s="170">
        <v>0.01</v>
      </c>
      <c r="T280" s="170">
        <v>0.01</v>
      </c>
      <c r="U280" s="177">
        <v>0</v>
      </c>
      <c r="V280" s="178">
        <v>0</v>
      </c>
      <c r="W280" s="169"/>
      <c r="X280" s="177">
        <v>1701.8544199999999</v>
      </c>
      <c r="Y280" s="168">
        <v>369.18268283362499</v>
      </c>
      <c r="Z280" s="179">
        <v>573</v>
      </c>
      <c r="AA280" s="175">
        <v>0.64429787580039199</v>
      </c>
      <c r="AB280" s="176">
        <v>-1277.65530347258</v>
      </c>
      <c r="AC280" s="170"/>
      <c r="AD280" s="170"/>
      <c r="AE280" s="178">
        <v>940</v>
      </c>
      <c r="AF280" s="178">
        <v>1468</v>
      </c>
      <c r="AG280" s="169"/>
      <c r="AH280" s="182">
        <v>237.2</v>
      </c>
      <c r="AI280" s="168">
        <v>51.455712861818</v>
      </c>
      <c r="AJ280" s="183" t="s">
        <v>53</v>
      </c>
      <c r="AK280" s="190">
        <v>0.81675734701298397</v>
      </c>
      <c r="AL280" s="173">
        <v>-90.390074308503699</v>
      </c>
      <c r="AM280" s="170"/>
      <c r="AN280" s="170"/>
      <c r="AO280" s="178">
        <v>54</v>
      </c>
      <c r="AP280" s="178">
        <v>112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-70.197479189461305</v>
      </c>
      <c r="AW280" s="170"/>
      <c r="AX280" s="170"/>
      <c r="AY280" s="178">
        <v>61</v>
      </c>
      <c r="AZ280" s="178">
        <v>76</v>
      </c>
      <c r="BA280" s="169"/>
      <c r="BB280" s="186">
        <v>137.19999999999999</v>
      </c>
      <c r="BC280" s="182">
        <v>29.762747911641799</v>
      </c>
      <c r="BD280" s="183" t="s">
        <v>55</v>
      </c>
      <c r="BE280" s="190">
        <v>0.93008587223880501</v>
      </c>
      <c r="BF280" s="173">
        <v>-29.1949583789225</v>
      </c>
      <c r="BG280" s="170"/>
      <c r="BH280" s="170"/>
      <c r="BI280" s="178">
        <v>11</v>
      </c>
      <c r="BJ280" s="178">
        <v>40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0.02</v>
      </c>
      <c r="G281" s="170">
        <v>1.2E-2</v>
      </c>
      <c r="H281" s="171"/>
      <c r="I281" s="172">
        <v>4</v>
      </c>
      <c r="J281" s="172">
        <v>3</v>
      </c>
      <c r="K281" s="169"/>
      <c r="L281" s="173">
        <v>2403.2882</v>
      </c>
      <c r="M281" s="173">
        <v>3130.3882600000002</v>
      </c>
      <c r="N281" s="173">
        <v>5533.6764599999997</v>
      </c>
      <c r="O281" s="168">
        <v>1198.76142129717</v>
      </c>
      <c r="P281" s="174">
        <v>212.5</v>
      </c>
      <c r="Q281" s="180">
        <v>5.6412302178690297</v>
      </c>
      <c r="R281" s="181">
        <v>4427.1825205915302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2502.050385</v>
      </c>
      <c r="Y281" s="168">
        <v>542.01966764058602</v>
      </c>
      <c r="Z281" s="179">
        <v>573</v>
      </c>
      <c r="AA281" s="184">
        <v>0.94593310233959205</v>
      </c>
      <c r="AB281" s="185">
        <v>-481.57797867553501</v>
      </c>
      <c r="AC281" s="170">
        <v>1E-3</v>
      </c>
      <c r="AD281" s="170"/>
      <c r="AE281" s="178">
        <v>144</v>
      </c>
      <c r="AF281" s="178">
        <v>673</v>
      </c>
      <c r="AG281" s="169"/>
      <c r="AH281" s="182">
        <v>169.45</v>
      </c>
      <c r="AI281" s="168">
        <v>36.707986870415198</v>
      </c>
      <c r="AJ281" s="183" t="s">
        <v>53</v>
      </c>
      <c r="AK281" s="175">
        <v>0.58266645826055896</v>
      </c>
      <c r="AL281" s="176">
        <v>-158.59290909521599</v>
      </c>
      <c r="AM281" s="170"/>
      <c r="AN281" s="170"/>
      <c r="AO281" s="178">
        <v>122</v>
      </c>
      <c r="AP281" s="178">
        <v>180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-44.512484849578598</v>
      </c>
      <c r="AW281" s="170"/>
      <c r="AX281" s="170"/>
      <c r="AY281" s="178">
        <v>36</v>
      </c>
      <c r="AZ281" s="178">
        <v>50</v>
      </c>
      <c r="BA281" s="169"/>
      <c r="BB281" s="186">
        <v>151.19999999999999</v>
      </c>
      <c r="BC281" s="182">
        <v>32.754485776375198</v>
      </c>
      <c r="BD281" s="183" t="s">
        <v>55</v>
      </c>
      <c r="BE281" s="184">
        <v>1.02357768051173</v>
      </c>
      <c r="BF281" s="185">
        <v>-15.4249696991573</v>
      </c>
      <c r="BG281" s="170">
        <v>8.9999999999999993E-3</v>
      </c>
      <c r="BH281" s="170">
        <v>2E-3</v>
      </c>
      <c r="BI281" s="178">
        <v>0</v>
      </c>
      <c r="BJ281" s="178">
        <v>27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2.8000000000000001E-2</v>
      </c>
      <c r="H282" s="171"/>
      <c r="I282" s="172">
        <v>3</v>
      </c>
      <c r="J282" s="172">
        <v>3</v>
      </c>
      <c r="K282" s="169"/>
      <c r="L282" s="173">
        <v>3013.06979</v>
      </c>
      <c r="M282" s="173">
        <v>3266.8180600000001</v>
      </c>
      <c r="N282" s="173">
        <v>6279.8878500000001</v>
      </c>
      <c r="O282" s="168">
        <v>981.52340095055899</v>
      </c>
      <c r="P282" s="174">
        <v>250.489</v>
      </c>
      <c r="Q282" s="180">
        <v>3.9184291563723699</v>
      </c>
      <c r="R282" s="181">
        <v>4472.0936518376902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2570.0773899999999</v>
      </c>
      <c r="Y282" s="168">
        <v>401.693654535397</v>
      </c>
      <c r="Z282" s="179">
        <v>573</v>
      </c>
      <c r="AA282" s="175">
        <v>0.70103604630959304</v>
      </c>
      <c r="AB282" s="176">
        <v>-1565.29811769496</v>
      </c>
      <c r="AC282" s="170"/>
      <c r="AD282" s="170"/>
      <c r="AE282" s="178">
        <v>1097</v>
      </c>
      <c r="AF282" s="178">
        <v>1830</v>
      </c>
      <c r="AG282" s="169"/>
      <c r="AH282" s="182">
        <v>247.9</v>
      </c>
      <c r="AI282" s="168">
        <v>38.745859306331901</v>
      </c>
      <c r="AJ282" s="183" t="s">
        <v>53</v>
      </c>
      <c r="AK282" s="175">
        <v>0.61501363978304702</v>
      </c>
      <c r="AL282" s="176">
        <v>-206.77479403976</v>
      </c>
      <c r="AM282" s="170"/>
      <c r="AN282" s="170"/>
      <c r="AO282" s="178">
        <v>156</v>
      </c>
      <c r="AP282" s="178">
        <v>236</v>
      </c>
      <c r="AQ282" s="169"/>
      <c r="AR282" s="182">
        <v>47.4</v>
      </c>
      <c r="AS282" s="168">
        <v>7.4084458697867497</v>
      </c>
      <c r="AT282" s="183" t="s">
        <v>54</v>
      </c>
      <c r="AU282" s="175">
        <v>0.46302786686167202</v>
      </c>
      <c r="AV282" s="176">
        <v>-68.072963565653296</v>
      </c>
      <c r="AW282" s="170"/>
      <c r="AX282" s="170"/>
      <c r="AY282" s="178">
        <v>55</v>
      </c>
      <c r="AZ282" s="178">
        <v>76</v>
      </c>
      <c r="BA282" s="169"/>
      <c r="BB282" s="186">
        <v>241.8</v>
      </c>
      <c r="BC282" s="182">
        <v>37.792451715494401</v>
      </c>
      <c r="BD282" s="183" t="s">
        <v>55</v>
      </c>
      <c r="BE282" s="180">
        <v>1.1810141161092</v>
      </c>
      <c r="BF282" s="181">
        <v>10.8540728686935</v>
      </c>
      <c r="BG282" s="170">
        <v>0.02</v>
      </c>
      <c r="BH282" s="170">
        <v>1.7999999999999999E-2</v>
      </c>
      <c r="BI282" s="178">
        <v>0</v>
      </c>
      <c r="BJ282" s="178">
        <v>4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4.3999999999999997E-2</v>
      </c>
      <c r="G283" s="170">
        <v>3.4000000000000002E-2</v>
      </c>
      <c r="H283" s="171"/>
      <c r="I283" s="172">
        <v>4</v>
      </c>
      <c r="J283" s="172">
        <v>4</v>
      </c>
      <c r="K283" s="169"/>
      <c r="L283" s="173">
        <v>2003.68759</v>
      </c>
      <c r="M283" s="173">
        <v>1297.40796</v>
      </c>
      <c r="N283" s="173">
        <v>3301.09555</v>
      </c>
      <c r="O283" s="168">
        <v>654.39794234815895</v>
      </c>
      <c r="P283" s="174">
        <v>216.363</v>
      </c>
      <c r="Q283" s="180">
        <v>3.0245372006681301</v>
      </c>
      <c r="R283" s="181">
        <v>2069.9532186782199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3099.8050800000001</v>
      </c>
      <c r="Y283" s="168">
        <v>614.49480492389</v>
      </c>
      <c r="Z283" s="179">
        <v>573</v>
      </c>
      <c r="AA283" s="184">
        <v>1.0724167625198799</v>
      </c>
      <c r="AB283" s="185">
        <v>-160.66254083802701</v>
      </c>
      <c r="AC283" s="170">
        <v>1.4E-2</v>
      </c>
      <c r="AD283" s="170">
        <v>7.0000000000000001E-3</v>
      </c>
      <c r="AE283" s="178">
        <v>0</v>
      </c>
      <c r="AF283" s="178">
        <v>369</v>
      </c>
      <c r="AG283" s="169"/>
      <c r="AH283" s="182">
        <v>204.1</v>
      </c>
      <c r="AI283" s="168">
        <v>40.460089085655</v>
      </c>
      <c r="AJ283" s="183" t="s">
        <v>53</v>
      </c>
      <c r="AK283" s="175">
        <v>0.64222363628023804</v>
      </c>
      <c r="AL283" s="176">
        <v>-154.380733181144</v>
      </c>
      <c r="AM283" s="170"/>
      <c r="AN283" s="170"/>
      <c r="AO283" s="178">
        <v>114</v>
      </c>
      <c r="AP283" s="178">
        <v>178</v>
      </c>
      <c r="AQ283" s="169"/>
      <c r="AR283" s="182">
        <v>26.8</v>
      </c>
      <c r="AS283" s="168">
        <v>5.3127407520605301</v>
      </c>
      <c r="AT283" s="183" t="s">
        <v>54</v>
      </c>
      <c r="AU283" s="175">
        <v>0.33204629700378302</v>
      </c>
      <c r="AV283" s="176">
        <v>-64.242725887274702</v>
      </c>
      <c r="AW283" s="170"/>
      <c r="AX283" s="170"/>
      <c r="AY283" s="178">
        <v>54</v>
      </c>
      <c r="AZ283" s="178">
        <v>71</v>
      </c>
      <c r="BA283" s="169"/>
      <c r="BB283" s="186">
        <v>188.2</v>
      </c>
      <c r="BC283" s="182">
        <v>37.308127221559403</v>
      </c>
      <c r="BD283" s="183" t="s">
        <v>55</v>
      </c>
      <c r="BE283" s="180">
        <v>1.16587897567373</v>
      </c>
      <c r="BF283" s="181">
        <v>6.1145482254505303</v>
      </c>
      <c r="BG283" s="170">
        <v>0.02</v>
      </c>
      <c r="BH283" s="170">
        <v>1.7000000000000001E-2</v>
      </c>
      <c r="BI283" s="178">
        <v>0</v>
      </c>
      <c r="BJ283" s="178">
        <v>6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3.9E-2</v>
      </c>
      <c r="G284" s="170">
        <v>0.03</v>
      </c>
      <c r="H284" s="171"/>
      <c r="I284" s="172">
        <v>6</v>
      </c>
      <c r="J284" s="172">
        <v>5</v>
      </c>
      <c r="K284" s="169"/>
      <c r="L284" s="173">
        <v>2398.0965000000001</v>
      </c>
      <c r="M284" s="173">
        <v>923.97226999999998</v>
      </c>
      <c r="N284" s="173">
        <v>3322.0687699999999</v>
      </c>
      <c r="O284" s="168">
        <v>1018.08101097649</v>
      </c>
      <c r="P284" s="174">
        <v>249.714</v>
      </c>
      <c r="Q284" s="180">
        <v>4.0769881183133103</v>
      </c>
      <c r="R284" s="181">
        <v>2402.93595336813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1787.4983999999999</v>
      </c>
      <c r="Y284" s="168">
        <v>547.79666051009099</v>
      </c>
      <c r="Z284" s="179">
        <v>573</v>
      </c>
      <c r="AA284" s="184">
        <v>0.95601511432825703</v>
      </c>
      <c r="AB284" s="185">
        <v>-321.56678629336602</v>
      </c>
      <c r="AC284" s="170">
        <v>2E-3</v>
      </c>
      <c r="AD284" s="170"/>
      <c r="AE284" s="178">
        <v>83</v>
      </c>
      <c r="AF284" s="178">
        <v>457</v>
      </c>
      <c r="AG284" s="169"/>
      <c r="AH284" s="182">
        <v>205.8</v>
      </c>
      <c r="AI284" s="168">
        <v>63.069456584115997</v>
      </c>
      <c r="AJ284" s="183" t="s">
        <v>53</v>
      </c>
      <c r="AK284" s="184">
        <v>1.00110248546216</v>
      </c>
      <c r="AL284" s="185">
        <v>-26.0867482312078</v>
      </c>
      <c r="AM284" s="170">
        <v>7.0000000000000001E-3</v>
      </c>
      <c r="AN284" s="170">
        <v>1E-3</v>
      </c>
      <c r="AO284" s="178">
        <v>0</v>
      </c>
      <c r="AP284" s="178">
        <v>41</v>
      </c>
      <c r="AQ284" s="169"/>
      <c r="AR284" s="182">
        <v>13.3</v>
      </c>
      <c r="AS284" s="168">
        <v>4.0759172622387903</v>
      </c>
      <c r="AT284" s="183" t="s">
        <v>54</v>
      </c>
      <c r="AU284" s="175">
        <v>0.254744828889924</v>
      </c>
      <c r="AV284" s="176">
        <v>-45.591872566655901</v>
      </c>
      <c r="AW284" s="170"/>
      <c r="AX284" s="170"/>
      <c r="AY284" s="178">
        <v>39</v>
      </c>
      <c r="AZ284" s="178">
        <v>50</v>
      </c>
      <c r="BA284" s="169"/>
      <c r="BB284" s="186">
        <v>124.2</v>
      </c>
      <c r="BC284" s="182">
        <v>38.062325110530601</v>
      </c>
      <c r="BD284" s="183" t="s">
        <v>55</v>
      </c>
      <c r="BE284" s="180">
        <v>1.18944765970408</v>
      </c>
      <c r="BF284" s="181">
        <v>6.4162548666881198</v>
      </c>
      <c r="BG284" s="170">
        <v>0.02</v>
      </c>
      <c r="BH284" s="170">
        <v>1.9E-2</v>
      </c>
      <c r="BI284" s="178">
        <v>0</v>
      </c>
      <c r="BJ284" s="178">
        <v>2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6.3E-2</v>
      </c>
      <c r="G285" s="170">
        <v>5.6000000000000001E-2</v>
      </c>
      <c r="H285" s="171"/>
      <c r="I285" s="172">
        <v>6</v>
      </c>
      <c r="J285" s="172">
        <v>6</v>
      </c>
      <c r="K285" s="169"/>
      <c r="L285" s="173">
        <v>1096.4637499999999</v>
      </c>
      <c r="M285" s="173">
        <v>294.21451999999999</v>
      </c>
      <c r="N285" s="173">
        <v>1390.6782700000001</v>
      </c>
      <c r="O285" s="168">
        <v>532.99292530022899</v>
      </c>
      <c r="P285" s="174">
        <v>212.5</v>
      </c>
      <c r="Q285" s="180">
        <v>2.5082020014128399</v>
      </c>
      <c r="R285" s="181">
        <v>765.25611991943401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1868.1955949999999</v>
      </c>
      <c r="Y285" s="168">
        <v>716.006754899572</v>
      </c>
      <c r="Z285" s="179">
        <v>573</v>
      </c>
      <c r="AA285" s="180">
        <v>1.24957548848093</v>
      </c>
      <c r="AB285" s="181">
        <v>181.76316207687299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174.4</v>
      </c>
      <c r="AI285" s="168">
        <v>66.840741081227904</v>
      </c>
      <c r="AJ285" s="183" t="s">
        <v>53</v>
      </c>
      <c r="AK285" s="184">
        <v>1.0609641441464699</v>
      </c>
      <c r="AL285" s="185">
        <v>-11.0192727297679</v>
      </c>
      <c r="AM285" s="170">
        <v>1.2999999999999999E-2</v>
      </c>
      <c r="AN285" s="170">
        <v>6.0000000000000001E-3</v>
      </c>
      <c r="AO285" s="178">
        <v>0</v>
      </c>
      <c r="AP285" s="178">
        <v>23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-34.890608947242598</v>
      </c>
      <c r="AW285" s="170"/>
      <c r="AX285" s="170"/>
      <c r="AY285" s="178">
        <v>30</v>
      </c>
      <c r="AZ285" s="178">
        <v>38</v>
      </c>
      <c r="BA285" s="169"/>
      <c r="BB285" s="186">
        <v>119</v>
      </c>
      <c r="BC285" s="182">
        <v>45.608074476296501</v>
      </c>
      <c r="BD285" s="183" t="s">
        <v>55</v>
      </c>
      <c r="BE285" s="180">
        <v>1.4252523273842701</v>
      </c>
      <c r="BF285" s="181">
        <v>24.8187821055147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5591.2634900000003</v>
      </c>
      <c r="M286" s="173">
        <v>1478.1783</v>
      </c>
      <c r="N286" s="173">
        <v>7069.4417899999999</v>
      </c>
      <c r="O286" s="168">
        <v>2753.5776652746299</v>
      </c>
      <c r="P286" s="174">
        <v>212.5</v>
      </c>
      <c r="Q286" s="180">
        <v>12.958012542468801</v>
      </c>
      <c r="R286" s="181">
        <v>6454.0441498924001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2218.54646</v>
      </c>
      <c r="Y286" s="168">
        <v>864.133288468606</v>
      </c>
      <c r="Z286" s="179">
        <v>573</v>
      </c>
      <c r="AA286" s="180">
        <v>1.5080860182698199</v>
      </c>
      <c r="AB286" s="181">
        <v>559.14482338045002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214.8</v>
      </c>
      <c r="AI286" s="168">
        <v>83.6655142047629</v>
      </c>
      <c r="AJ286" s="183" t="s">
        <v>53</v>
      </c>
      <c r="AK286" s="180">
        <v>1.32802403499624</v>
      </c>
      <c r="AL286" s="181">
        <v>32.3526996386883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22.4</v>
      </c>
      <c r="AS286" s="168">
        <v>8.7248953360646606</v>
      </c>
      <c r="AT286" s="183" t="s">
        <v>54</v>
      </c>
      <c r="AU286" s="175">
        <v>0.54530595850404096</v>
      </c>
      <c r="AV286" s="176">
        <v>-23.935822313983898</v>
      </c>
      <c r="AW286" s="170"/>
      <c r="AX286" s="170"/>
      <c r="AY286" s="178">
        <v>19</v>
      </c>
      <c r="AZ286" s="178">
        <v>27</v>
      </c>
      <c r="BA286" s="169"/>
      <c r="BB286" s="186">
        <v>133.4</v>
      </c>
      <c r="BC286" s="182">
        <v>51.959867760313699</v>
      </c>
      <c r="BD286" s="183" t="s">
        <v>55</v>
      </c>
      <c r="BE286" s="180">
        <v>1.6237458675098</v>
      </c>
      <c r="BF286" s="181">
        <v>40.728355372032098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6.6000000000000003E-2</v>
      </c>
      <c r="G287" s="170">
        <v>5.6000000000000001E-2</v>
      </c>
      <c r="H287" s="171"/>
      <c r="I287" s="172">
        <v>6</v>
      </c>
      <c r="J287" s="172">
        <v>6</v>
      </c>
      <c r="K287" s="169"/>
      <c r="L287" s="173">
        <v>1462.04519</v>
      </c>
      <c r="M287" s="173">
        <v>1006.96728</v>
      </c>
      <c r="N287" s="173">
        <v>2469.0124700000001</v>
      </c>
      <c r="O287" s="168">
        <v>843.29542559808101</v>
      </c>
      <c r="P287" s="174">
        <v>220.75700000000001</v>
      </c>
      <c r="Q287" s="180">
        <v>3.8200166952716401</v>
      </c>
      <c r="R287" s="181">
        <v>1739.9460055504401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1967.0950949999999</v>
      </c>
      <c r="Y287" s="168">
        <v>671.86468901468197</v>
      </c>
      <c r="Z287" s="179">
        <v>573</v>
      </c>
      <c r="AA287" s="180">
        <v>1.17253872428391</v>
      </c>
      <c r="AB287" s="181">
        <v>74.719840174101606</v>
      </c>
      <c r="AC287" s="170">
        <v>0.02</v>
      </c>
      <c r="AD287" s="170">
        <v>1.7000000000000001E-2</v>
      </c>
      <c r="AE287" s="178">
        <v>0</v>
      </c>
      <c r="AF287" s="178">
        <v>47</v>
      </c>
      <c r="AG287" s="169"/>
      <c r="AH287" s="182">
        <v>201.4</v>
      </c>
      <c r="AI287" s="168">
        <v>68.788513941954093</v>
      </c>
      <c r="AJ287" s="183" t="s">
        <v>53</v>
      </c>
      <c r="AK287" s="184">
        <v>1.0918811736818099</v>
      </c>
      <c r="AL287" s="185">
        <v>-6.6622007923762396</v>
      </c>
      <c r="AM287" s="170">
        <v>1.6E-2</v>
      </c>
      <c r="AN287" s="170">
        <v>8.9999999999999993E-3</v>
      </c>
      <c r="AO287" s="178">
        <v>0</v>
      </c>
      <c r="AP287" s="178">
        <v>20</v>
      </c>
      <c r="AQ287" s="169"/>
      <c r="AR287" s="182">
        <v>11</v>
      </c>
      <c r="AS287" s="168">
        <v>3.7570687853103002</v>
      </c>
      <c r="AT287" s="183" t="s">
        <v>54</v>
      </c>
      <c r="AU287" s="175">
        <v>0.23481679908189401</v>
      </c>
      <c r="AV287" s="176">
        <v>-41.841193852032099</v>
      </c>
      <c r="AW287" s="170"/>
      <c r="AX287" s="170"/>
      <c r="AY287" s="178">
        <v>36</v>
      </c>
      <c r="AZ287" s="178">
        <v>46</v>
      </c>
      <c r="BA287" s="169"/>
      <c r="BB287" s="186">
        <v>120.8</v>
      </c>
      <c r="BC287" s="182">
        <v>41.259446296862201</v>
      </c>
      <c r="BD287" s="183" t="s">
        <v>55</v>
      </c>
      <c r="BE287" s="180">
        <v>1.28935769677694</v>
      </c>
      <c r="BF287" s="181">
        <v>15.117612295935899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2.7E-2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1659.39426</v>
      </c>
      <c r="M288" s="173">
        <v>420.85658999999998</v>
      </c>
      <c r="N288" s="173">
        <v>2080.2508499999999</v>
      </c>
      <c r="O288" s="168">
        <v>522.18755051798496</v>
      </c>
      <c r="P288" s="174">
        <v>222.58099999999999</v>
      </c>
      <c r="Q288" s="180">
        <v>2.3460562694838498</v>
      </c>
      <c r="R288" s="181">
        <v>1080.0519249689901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2265.1956100000002</v>
      </c>
      <c r="Y288" s="168">
        <v>568.61264930140203</v>
      </c>
      <c r="Z288" s="179">
        <v>573</v>
      </c>
      <c r="AA288" s="184">
        <v>0.992343192498083</v>
      </c>
      <c r="AB288" s="185">
        <v>-309.66021346546199</v>
      </c>
      <c r="AC288" s="170">
        <v>6.0000000000000001E-3</v>
      </c>
      <c r="AD288" s="170"/>
      <c r="AE288" s="178">
        <v>18</v>
      </c>
      <c r="AF288" s="178">
        <v>475</v>
      </c>
      <c r="AG288" s="169"/>
      <c r="AH288" s="182">
        <v>190.45</v>
      </c>
      <c r="AI288" s="168">
        <v>47.807032020273098</v>
      </c>
      <c r="AJ288" s="183" t="s">
        <v>53</v>
      </c>
      <c r="AK288" s="190">
        <v>0.75884177809957198</v>
      </c>
      <c r="AL288" s="173">
        <v>-92.649331375783802</v>
      </c>
      <c r="AM288" s="170"/>
      <c r="AN288" s="170"/>
      <c r="AO288" s="178">
        <v>61</v>
      </c>
      <c r="AP288" s="178">
        <v>111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-59.098242889087899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-10.1964857781759</v>
      </c>
      <c r="BG288" s="170">
        <v>1.0999999999999999E-2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5.1999999999999998E-2</v>
      </c>
      <c r="G289" s="170">
        <v>3.6999999999999998E-2</v>
      </c>
      <c r="H289" s="171"/>
      <c r="I289" s="172">
        <v>6</v>
      </c>
      <c r="J289" s="172">
        <v>5</v>
      </c>
      <c r="K289" s="169"/>
      <c r="L289" s="173">
        <v>4143.0157600000002</v>
      </c>
      <c r="M289" s="173">
        <v>3821.5962100000002</v>
      </c>
      <c r="N289" s="173">
        <v>7964.6119699999999</v>
      </c>
      <c r="O289" s="168">
        <v>1588.51211969263</v>
      </c>
      <c r="P289" s="174">
        <v>268.01799999999997</v>
      </c>
      <c r="Q289" s="180">
        <v>5.9268859542740797</v>
      </c>
      <c r="R289" s="181">
        <v>6448.7936513294198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3173.2135950000002</v>
      </c>
      <c r="Y289" s="168">
        <v>632.88560359468499</v>
      </c>
      <c r="Z289" s="179">
        <v>573</v>
      </c>
      <c r="AA289" s="184">
        <v>1.1045123971984001</v>
      </c>
      <c r="AB289" s="185">
        <v>-67.478808488733605</v>
      </c>
      <c r="AC289" s="170">
        <v>1.7999999999999999E-2</v>
      </c>
      <c r="AD289" s="170">
        <v>0.01</v>
      </c>
      <c r="AE289" s="178">
        <v>0</v>
      </c>
      <c r="AF289" s="178">
        <v>275</v>
      </c>
      <c r="AG289" s="169"/>
      <c r="AH289" s="182">
        <v>308.14999999999998</v>
      </c>
      <c r="AI289" s="168">
        <v>61.459366950588802</v>
      </c>
      <c r="AJ289" s="183" t="s">
        <v>53</v>
      </c>
      <c r="AK289" s="184">
        <v>0.97554550715220401</v>
      </c>
      <c r="AL289" s="185">
        <v>-48.156494624415799</v>
      </c>
      <c r="AM289" s="170">
        <v>4.0000000000000001E-3</v>
      </c>
      <c r="AN289" s="170"/>
      <c r="AO289" s="178">
        <v>8</v>
      </c>
      <c r="AP289" s="178">
        <v>71</v>
      </c>
      <c r="AQ289" s="169"/>
      <c r="AR289" s="182">
        <v>54.5</v>
      </c>
      <c r="AS289" s="168">
        <v>10.869821511624499</v>
      </c>
      <c r="AT289" s="183" t="s">
        <v>54</v>
      </c>
      <c r="AU289" s="175">
        <v>0.67936384447653198</v>
      </c>
      <c r="AV289" s="176">
        <v>-35.990538317311902</v>
      </c>
      <c r="AW289" s="170"/>
      <c r="AX289" s="170"/>
      <c r="AY289" s="178">
        <v>26</v>
      </c>
      <c r="AZ289" s="178">
        <v>42</v>
      </c>
      <c r="BA289" s="169"/>
      <c r="BB289" s="186">
        <v>188.2</v>
      </c>
      <c r="BC289" s="182">
        <v>37.535787311701498</v>
      </c>
      <c r="BD289" s="183" t="s">
        <v>55</v>
      </c>
      <c r="BE289" s="180">
        <v>1.17299335349067</v>
      </c>
      <c r="BF289" s="181">
        <v>7.2189233653761304</v>
      </c>
      <c r="BG289" s="170">
        <v>0.02</v>
      </c>
      <c r="BH289" s="170">
        <v>1.7000000000000001E-2</v>
      </c>
      <c r="BI289" s="178">
        <v>0</v>
      </c>
      <c r="BJ289" s="178">
        <v>5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0.06</v>
      </c>
      <c r="G290" s="170">
        <v>0.06</v>
      </c>
      <c r="H290" s="171"/>
      <c r="I290" s="172">
        <v>5</v>
      </c>
      <c r="J290" s="172">
        <v>5</v>
      </c>
      <c r="K290" s="169"/>
      <c r="L290" s="173">
        <v>-3222.7905500000002</v>
      </c>
      <c r="M290" s="173">
        <v>216.99044000000001</v>
      </c>
      <c r="N290" s="173">
        <v>-3005.8001100000001</v>
      </c>
      <c r="O290" s="168">
        <v>-1605.3241052849301</v>
      </c>
      <c r="P290" s="174">
        <v>218.47</v>
      </c>
      <c r="Q290" s="175">
        <v>-7.3480299596508898</v>
      </c>
      <c r="R290" s="176">
        <v>-3467.22208877499</v>
      </c>
      <c r="S290" s="170"/>
      <c r="T290" s="170"/>
      <c r="U290" s="177">
        <v>3415</v>
      </c>
      <c r="V290" s="178">
        <v>3497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651.01662525121401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39.940153509295797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-25.792976886528098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17.814046226943901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1083.05331</v>
      </c>
      <c r="M291" s="173">
        <v>-132.38042999999999</v>
      </c>
      <c r="N291" s="173">
        <v>950.67287999999996</v>
      </c>
      <c r="O291" s="168">
        <v>470.72413823683502</v>
      </c>
      <c r="P291" s="174">
        <v>212.5</v>
      </c>
      <c r="Q291" s="180">
        <v>2.2151724152321601</v>
      </c>
      <c r="R291" s="181">
        <v>466.57556944026697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943.08112500000004</v>
      </c>
      <c r="Y291" s="168">
        <v>466.96509303289503</v>
      </c>
      <c r="Z291" s="179">
        <v>573</v>
      </c>
      <c r="AA291" s="190">
        <v>0.81494780634012998</v>
      </c>
      <c r="AB291" s="173">
        <v>-362.27303476812699</v>
      </c>
      <c r="AC291" s="170"/>
      <c r="AD291" s="170"/>
      <c r="AE291" s="178">
        <v>215</v>
      </c>
      <c r="AF291" s="178">
        <v>446</v>
      </c>
      <c r="AG291" s="169"/>
      <c r="AH291" s="182">
        <v>77.7</v>
      </c>
      <c r="AI291" s="168">
        <v>38.473029272700103</v>
      </c>
      <c r="AJ291" s="183" t="s">
        <v>53</v>
      </c>
      <c r="AK291" s="175">
        <v>0.61068300432857203</v>
      </c>
      <c r="AL291" s="176">
        <v>-65.820614424767896</v>
      </c>
      <c r="AM291" s="170"/>
      <c r="AN291" s="170"/>
      <c r="AO291" s="178">
        <v>50</v>
      </c>
      <c r="AP291" s="178">
        <v>75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-30.449679853909299</v>
      </c>
      <c r="AW291" s="170"/>
      <c r="AX291" s="170"/>
      <c r="AY291" s="178">
        <v>27</v>
      </c>
      <c r="AZ291" s="178">
        <v>33</v>
      </c>
      <c r="BA291" s="169"/>
      <c r="BB291" s="186">
        <v>58</v>
      </c>
      <c r="BC291" s="182">
        <v>28.718606149505799</v>
      </c>
      <c r="BD291" s="183" t="s">
        <v>55</v>
      </c>
      <c r="BE291" s="190">
        <v>0.897456442172057</v>
      </c>
      <c r="BF291" s="173">
        <v>-14.899359707818601</v>
      </c>
      <c r="BG291" s="170"/>
      <c r="BH291" s="170"/>
      <c r="BI291" s="178">
        <v>7</v>
      </c>
      <c r="BJ291" s="178">
        <v>20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1129.3476000000001</v>
      </c>
      <c r="M292" s="173">
        <v>549.47811999999999</v>
      </c>
      <c r="N292" s="173">
        <v>1678.82572</v>
      </c>
      <c r="O292" s="168">
        <v>580.10105200979103</v>
      </c>
      <c r="P292" s="174">
        <v>212.5</v>
      </c>
      <c r="Q292" s="180">
        <v>2.7298873035754898</v>
      </c>
      <c r="R292" s="181">
        <v>985.12843451876597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1367.2657850000001</v>
      </c>
      <c r="Y292" s="168">
        <v>472.444703941927</v>
      </c>
      <c r="Z292" s="179">
        <v>573</v>
      </c>
      <c r="AA292" s="190">
        <v>0.82451082712378199</v>
      </c>
      <c r="AB292" s="173">
        <v>-503.26854243881002</v>
      </c>
      <c r="AC292" s="170"/>
      <c r="AD292" s="170"/>
      <c r="AE292" s="178">
        <v>292</v>
      </c>
      <c r="AF292" s="178">
        <v>623</v>
      </c>
      <c r="AG292" s="169"/>
      <c r="AH292" s="182">
        <v>94.4</v>
      </c>
      <c r="AI292" s="168">
        <v>32.618954223386702</v>
      </c>
      <c r="AJ292" s="183" t="s">
        <v>53</v>
      </c>
      <c r="AK292" s="175">
        <v>0.51776117814899603</v>
      </c>
      <c r="AL292" s="176">
        <v>-111.26084228384801</v>
      </c>
      <c r="AM292" s="170"/>
      <c r="AN292" s="170"/>
      <c r="AO292" s="178">
        <v>88</v>
      </c>
      <c r="AP292" s="178">
        <v>125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-51.231325024469399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-41.262650048938802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4.1000000000000002E-2</v>
      </c>
      <c r="G293" s="170">
        <v>2.8000000000000001E-2</v>
      </c>
      <c r="H293" s="171"/>
      <c r="I293" s="172">
        <v>4</v>
      </c>
      <c r="J293" s="172">
        <v>4</v>
      </c>
      <c r="K293" s="169"/>
      <c r="L293" s="173">
        <v>2422.6076600000001</v>
      </c>
      <c r="M293" s="173">
        <v>-444.75997999999998</v>
      </c>
      <c r="N293" s="173">
        <v>1977.8476800000001</v>
      </c>
      <c r="O293" s="168">
        <v>534.30246722798995</v>
      </c>
      <c r="P293" s="174">
        <v>229.78899999999999</v>
      </c>
      <c r="Q293" s="180">
        <v>2.3251873119600601</v>
      </c>
      <c r="R293" s="181">
        <v>1018.34984876535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2218.5691900000002</v>
      </c>
      <c r="Y293" s="168">
        <v>599.33179077420402</v>
      </c>
      <c r="Z293" s="179">
        <v>573</v>
      </c>
      <c r="AA293" s="184">
        <v>1.04595425964084</v>
      </c>
      <c r="AB293" s="185">
        <v>-174.02687550989799</v>
      </c>
      <c r="AC293" s="170">
        <v>1.0999999999999999E-2</v>
      </c>
      <c r="AD293" s="170">
        <v>5.0000000000000001E-3</v>
      </c>
      <c r="AE293" s="178">
        <v>0</v>
      </c>
      <c r="AF293" s="178">
        <v>327</v>
      </c>
      <c r="AG293" s="169"/>
      <c r="AH293" s="182">
        <v>165.7</v>
      </c>
      <c r="AI293" s="168">
        <v>44.762758889338699</v>
      </c>
      <c r="AJ293" s="183" t="s">
        <v>53</v>
      </c>
      <c r="AK293" s="175">
        <v>0.71051998237045599</v>
      </c>
      <c r="AL293" s="176">
        <v>-97.360300396376203</v>
      </c>
      <c r="AM293" s="170"/>
      <c r="AN293" s="170"/>
      <c r="AO293" s="178">
        <v>68</v>
      </c>
      <c r="AP293" s="178">
        <v>115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-48.808965180032096</v>
      </c>
      <c r="AW293" s="170"/>
      <c r="AX293" s="170"/>
      <c r="AY293" s="178">
        <v>42</v>
      </c>
      <c r="AZ293" s="178">
        <v>54</v>
      </c>
      <c r="BA293" s="169"/>
      <c r="BB293" s="186">
        <v>133.80000000000001</v>
      </c>
      <c r="BC293" s="182">
        <v>36.145184908832398</v>
      </c>
      <c r="BD293" s="183" t="s">
        <v>55</v>
      </c>
      <c r="BE293" s="180">
        <v>1.12953702840101</v>
      </c>
      <c r="BF293" s="181">
        <v>0.18206963993588901</v>
      </c>
      <c r="BG293" s="170">
        <v>0.02</v>
      </c>
      <c r="BH293" s="170">
        <v>1.2999999999999999E-2</v>
      </c>
      <c r="BI293" s="178">
        <v>0</v>
      </c>
      <c r="BJ293" s="178">
        <v>9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4.8000000000000001E-2</v>
      </c>
      <c r="H294" s="171"/>
      <c r="I294" s="172">
        <v>5</v>
      </c>
      <c r="J294" s="172">
        <v>5</v>
      </c>
      <c r="K294" s="169"/>
      <c r="L294" s="173">
        <v>1409.4838400000001</v>
      </c>
      <c r="M294" s="173">
        <v>343.35840000000002</v>
      </c>
      <c r="N294" s="173">
        <v>1752.8422399999999</v>
      </c>
      <c r="O294" s="168">
        <v>506.297199740851</v>
      </c>
      <c r="P294" s="174">
        <v>212.5</v>
      </c>
      <c r="Q294" s="180">
        <v>2.3825750576039999</v>
      </c>
      <c r="R294" s="181">
        <v>922.98127070556598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2331.6493249999999</v>
      </c>
      <c r="Y294" s="168">
        <v>673.48190104384105</v>
      </c>
      <c r="Z294" s="179">
        <v>573</v>
      </c>
      <c r="AA294" s="180">
        <v>1.1753610838461499</v>
      </c>
      <c r="AB294" s="181">
        <v>93.953628973126797</v>
      </c>
      <c r="AC294" s="170">
        <v>0.02</v>
      </c>
      <c r="AD294" s="170">
        <v>1.7999999999999999E-2</v>
      </c>
      <c r="AE294" s="178">
        <v>0</v>
      </c>
      <c r="AF294" s="178">
        <v>49</v>
      </c>
      <c r="AG294" s="169"/>
      <c r="AH294" s="182">
        <v>187.8</v>
      </c>
      <c r="AI294" s="168">
        <v>54.244821320218598</v>
      </c>
      <c r="AJ294" s="183" t="s">
        <v>53</v>
      </c>
      <c r="AK294" s="190">
        <v>0.86102890984474001</v>
      </c>
      <c r="AL294" s="173">
        <v>-58.229369720232199</v>
      </c>
      <c r="AM294" s="170"/>
      <c r="AN294" s="170"/>
      <c r="AO294" s="178">
        <v>31</v>
      </c>
      <c r="AP294" s="178">
        <v>74</v>
      </c>
      <c r="AQ294" s="169"/>
      <c r="AR294" s="182">
        <v>34.9</v>
      </c>
      <c r="AS294" s="168">
        <v>10.0806403837893</v>
      </c>
      <c r="AT294" s="183" t="s">
        <v>54</v>
      </c>
      <c r="AU294" s="175">
        <v>0.63004002398683101</v>
      </c>
      <c r="AV294" s="176">
        <v>-27.583649452757399</v>
      </c>
      <c r="AW294" s="170"/>
      <c r="AX294" s="170"/>
      <c r="AY294" s="178">
        <v>21</v>
      </c>
      <c r="AZ294" s="178">
        <v>32</v>
      </c>
      <c r="BA294" s="169"/>
      <c r="BB294" s="186">
        <v>138.80000000000001</v>
      </c>
      <c r="BC294" s="182">
        <v>40.091486683952901</v>
      </c>
      <c r="BD294" s="183" t="s">
        <v>55</v>
      </c>
      <c r="BE294" s="180">
        <v>1.2528589588735299</v>
      </c>
      <c r="BF294" s="181">
        <v>13.8327010944852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2.7E-2</v>
      </c>
      <c r="H295" s="171"/>
      <c r="I295" s="172">
        <v>3</v>
      </c>
      <c r="J295" s="172">
        <v>3</v>
      </c>
      <c r="K295" s="169"/>
      <c r="L295" s="173">
        <v>6581.5316700000003</v>
      </c>
      <c r="M295" s="173">
        <v>3987.3066699999999</v>
      </c>
      <c r="N295" s="173">
        <v>10568.83834</v>
      </c>
      <c r="O295" s="168">
        <v>1028.3725078417399</v>
      </c>
      <c r="P295" s="174">
        <v>263.10899999999998</v>
      </c>
      <c r="Q295" s="180">
        <v>3.9085417368533202</v>
      </c>
      <c r="R295" s="181">
        <v>7518.6855080341302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4804.6173900000003</v>
      </c>
      <c r="Y295" s="168">
        <v>467.50042678525398</v>
      </c>
      <c r="Z295" s="179">
        <v>573</v>
      </c>
      <c r="AA295" s="190">
        <v>0.81588207117845402</v>
      </c>
      <c r="AB295" s="173">
        <v>-1838.01958827305</v>
      </c>
      <c r="AC295" s="170"/>
      <c r="AD295" s="170"/>
      <c r="AE295" s="178">
        <v>1085</v>
      </c>
      <c r="AF295" s="178">
        <v>2263</v>
      </c>
      <c r="AG295" s="169"/>
      <c r="AH295" s="182">
        <v>445.45</v>
      </c>
      <c r="AI295" s="168">
        <v>43.343319188105298</v>
      </c>
      <c r="AJ295" s="183" t="s">
        <v>53</v>
      </c>
      <c r="AK295" s="175">
        <v>0.68798919346198895</v>
      </c>
      <c r="AL295" s="176">
        <v>-284.89228556928799</v>
      </c>
      <c r="AM295" s="170"/>
      <c r="AN295" s="170"/>
      <c r="AO295" s="178">
        <v>203</v>
      </c>
      <c r="AP295" s="178">
        <v>332</v>
      </c>
      <c r="AQ295" s="169"/>
      <c r="AR295" s="182">
        <v>47.1</v>
      </c>
      <c r="AS295" s="168">
        <v>4.5829393506785499</v>
      </c>
      <c r="AT295" s="183" t="s">
        <v>54</v>
      </c>
      <c r="AU295" s="175">
        <v>0.28643370941740898</v>
      </c>
      <c r="AV295" s="176">
        <v>-138.38375506521601</v>
      </c>
      <c r="AW295" s="170"/>
      <c r="AX295" s="170"/>
      <c r="AY295" s="178">
        <v>118</v>
      </c>
      <c r="AZ295" s="178">
        <v>151</v>
      </c>
      <c r="BA295" s="169"/>
      <c r="BB295" s="186">
        <v>384.2</v>
      </c>
      <c r="BC295" s="182">
        <v>37.383551985789801</v>
      </c>
      <c r="BD295" s="183" t="s">
        <v>55</v>
      </c>
      <c r="BE295" s="180">
        <v>1.1682359995559299</v>
      </c>
      <c r="BF295" s="181">
        <v>13.232489869568001</v>
      </c>
      <c r="BG295" s="170">
        <v>0.02</v>
      </c>
      <c r="BH295" s="170">
        <v>1.7000000000000001E-2</v>
      </c>
      <c r="BI295" s="178">
        <v>0</v>
      </c>
      <c r="BJ295" s="178">
        <v>11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2.4E-2</v>
      </c>
      <c r="G296" s="170">
        <v>1.7000000000000001E-2</v>
      </c>
      <c r="H296" s="171"/>
      <c r="I296" s="172">
        <v>4</v>
      </c>
      <c r="J296" s="172">
        <v>4</v>
      </c>
      <c r="K296" s="169"/>
      <c r="L296" s="173">
        <v>1537.3201300000001</v>
      </c>
      <c r="M296" s="173">
        <v>419.17676</v>
      </c>
      <c r="N296" s="173">
        <v>1956.4968899999999</v>
      </c>
      <c r="O296" s="168">
        <v>490.19704430340403</v>
      </c>
      <c r="P296" s="174">
        <v>212.5</v>
      </c>
      <c r="Q296" s="180">
        <v>2.3068096202513102</v>
      </c>
      <c r="R296" s="181">
        <v>999.79527381740104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2451.5840750000002</v>
      </c>
      <c r="Y296" s="168">
        <v>614.24031572383103</v>
      </c>
      <c r="Z296" s="179">
        <v>573</v>
      </c>
      <c r="AA296" s="184">
        <v>1.0719726277902799</v>
      </c>
      <c r="AB296" s="185">
        <v>-128.13369475355</v>
      </c>
      <c r="AC296" s="170">
        <v>1.4E-2</v>
      </c>
      <c r="AD296" s="170">
        <v>7.0000000000000001E-3</v>
      </c>
      <c r="AE296" s="178">
        <v>0</v>
      </c>
      <c r="AF296" s="178">
        <v>293</v>
      </c>
      <c r="AG296" s="169"/>
      <c r="AH296" s="182">
        <v>210.55</v>
      </c>
      <c r="AI296" s="168">
        <v>52.752952588686</v>
      </c>
      <c r="AJ296" s="183" t="s">
        <v>53</v>
      </c>
      <c r="AK296" s="190">
        <v>0.83734845378866696</v>
      </c>
      <c r="AL296" s="173">
        <v>-73.083890915311798</v>
      </c>
      <c r="AM296" s="170"/>
      <c r="AN296" s="170"/>
      <c r="AO296" s="178">
        <v>41</v>
      </c>
      <c r="AP296" s="178">
        <v>92</v>
      </c>
      <c r="AQ296" s="169"/>
      <c r="AR296" s="182">
        <v>15.8</v>
      </c>
      <c r="AS296" s="168">
        <v>3.9586637421098998</v>
      </c>
      <c r="AT296" s="183" t="s">
        <v>54</v>
      </c>
      <c r="AU296" s="175">
        <v>0.24741648388186899</v>
      </c>
      <c r="AV296" s="176">
        <v>-56.234004041984001</v>
      </c>
      <c r="AW296" s="170"/>
      <c r="AX296" s="170"/>
      <c r="AY296" s="178">
        <v>49</v>
      </c>
      <c r="AZ296" s="178">
        <v>61</v>
      </c>
      <c r="BA296" s="169"/>
      <c r="BB296" s="186">
        <v>97.6</v>
      </c>
      <c r="BC296" s="182">
        <v>24.453517799362402</v>
      </c>
      <c r="BD296" s="183" t="s">
        <v>55</v>
      </c>
      <c r="BE296" s="190">
        <v>0.76417243123007506</v>
      </c>
      <c r="BF296" s="173">
        <v>-46.468008083967902</v>
      </c>
      <c r="BG296" s="170"/>
      <c r="BH296" s="170"/>
      <c r="BI296" s="178">
        <v>31</v>
      </c>
      <c r="BJ296" s="178">
        <v>56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5.8999999999999997E-2</v>
      </c>
      <c r="G297" s="170">
        <v>5.1999999999999998E-2</v>
      </c>
      <c r="H297" s="171"/>
      <c r="I297" s="172">
        <v>4</v>
      </c>
      <c r="J297" s="172">
        <v>4</v>
      </c>
      <c r="K297" s="169"/>
      <c r="L297" s="173">
        <v>231.08972</v>
      </c>
      <c r="M297" s="173">
        <v>35.912790000000001</v>
      </c>
      <c r="N297" s="173">
        <v>267.00250999999997</v>
      </c>
      <c r="O297" s="168">
        <v>141.36146946480099</v>
      </c>
      <c r="P297" s="174">
        <v>212.5</v>
      </c>
      <c r="Q297" s="175">
        <v>0.66523044454024205</v>
      </c>
      <c r="R297" s="176">
        <v>-185.74109750003399</v>
      </c>
      <c r="S297" s="170"/>
      <c r="T297" s="170"/>
      <c r="U297" s="177">
        <v>135</v>
      </c>
      <c r="V297" s="178">
        <v>215</v>
      </c>
      <c r="W297" s="169"/>
      <c r="X297" s="177">
        <v>1458.7644499999999</v>
      </c>
      <c r="Y297" s="168">
        <v>772.32639593917202</v>
      </c>
      <c r="Z297" s="179">
        <v>573</v>
      </c>
      <c r="AA297" s="180">
        <v>1.3478645653388699</v>
      </c>
      <c r="AB297" s="181">
        <v>237.95462836461499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177.75</v>
      </c>
      <c r="AI297" s="168">
        <v>94.107734033543196</v>
      </c>
      <c r="AJ297" s="183" t="s">
        <v>53</v>
      </c>
      <c r="AK297" s="180">
        <v>1.4937735560879899</v>
      </c>
      <c r="AL297" s="181">
        <v>43.524836364695901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13.6</v>
      </c>
      <c r="AS297" s="168">
        <v>7.2003667108646301</v>
      </c>
      <c r="AT297" s="183" t="s">
        <v>54</v>
      </c>
      <c r="AU297" s="175">
        <v>0.45002291942903899</v>
      </c>
      <c r="AV297" s="176">
        <v>-20.488930447061399</v>
      </c>
      <c r="AW297" s="170"/>
      <c r="AX297" s="170"/>
      <c r="AY297" s="178">
        <v>17</v>
      </c>
      <c r="AZ297" s="178">
        <v>23</v>
      </c>
      <c r="BA297" s="169"/>
      <c r="BB297" s="186">
        <v>67.400000000000006</v>
      </c>
      <c r="BC297" s="182">
        <v>35.684170317079101</v>
      </c>
      <c r="BD297" s="183" t="s">
        <v>55</v>
      </c>
      <c r="BE297" s="184">
        <v>1.1151303224087199</v>
      </c>
      <c r="BF297" s="185">
        <v>-0.77786089412273896</v>
      </c>
      <c r="BG297" s="170">
        <v>1.9E-2</v>
      </c>
      <c r="BH297" s="170">
        <v>1.2E-2</v>
      </c>
      <c r="BI297" s="178">
        <v>0</v>
      </c>
      <c r="BJ297" s="178">
        <v>6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0.03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2119.7171600000001</v>
      </c>
      <c r="M298" s="173">
        <v>427.67397999999997</v>
      </c>
      <c r="N298" s="173">
        <v>2547.3911400000002</v>
      </c>
      <c r="O298" s="168">
        <v>794.22528198017994</v>
      </c>
      <c r="P298" s="174">
        <v>236.798</v>
      </c>
      <c r="Q298" s="180">
        <v>3.3540202281276899</v>
      </c>
      <c r="R298" s="181">
        <v>1690.6708430195499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1746.0231200000001</v>
      </c>
      <c r="Y298" s="168">
        <v>544.37486377765799</v>
      </c>
      <c r="Z298" s="179">
        <v>573</v>
      </c>
      <c r="AA298" s="184">
        <v>0.95004339228212598</v>
      </c>
      <c r="AB298" s="185">
        <v>-327.05490502470201</v>
      </c>
      <c r="AC298" s="170">
        <v>1E-3</v>
      </c>
      <c r="AD298" s="170"/>
      <c r="AE298" s="178">
        <v>92</v>
      </c>
      <c r="AF298" s="178">
        <v>460</v>
      </c>
      <c r="AG298" s="169"/>
      <c r="AH298" s="182">
        <v>116.75</v>
      </c>
      <c r="AI298" s="168">
        <v>36.400299983451298</v>
      </c>
      <c r="AJ298" s="183" t="s">
        <v>53</v>
      </c>
      <c r="AK298" s="175">
        <v>0.57778253941986202</v>
      </c>
      <c r="AL298" s="176">
        <v>-111.180044636224</v>
      </c>
      <c r="AM298" s="170"/>
      <c r="AN298" s="170"/>
      <c r="AO298" s="178">
        <v>86</v>
      </c>
      <c r="AP298" s="178">
        <v>126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-45.886995463167999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4">
        <v>1.12240753696295</v>
      </c>
      <c r="BF298" s="185">
        <v>-0.57399092633589499</v>
      </c>
      <c r="BG298" s="170">
        <v>1.9E-2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685000.53384000005</v>
      </c>
      <c r="M299" s="196">
        <v>367190.67946000001</v>
      </c>
      <c r="N299" s="196">
        <v>1052191.2132999999</v>
      </c>
      <c r="O299" s="193">
        <v>908.46431960219104</v>
      </c>
      <c r="P299" s="197"/>
      <c r="Q299" s="191"/>
      <c r="R299" s="191"/>
      <c r="S299" s="191"/>
      <c r="T299" s="191"/>
      <c r="U299" s="198">
        <v>37690</v>
      </c>
      <c r="V299" s="198">
        <v>41809</v>
      </c>
      <c r="W299" s="194"/>
      <c r="X299" s="199">
        <v>651214.79226000002</v>
      </c>
      <c r="Y299" s="200">
        <v>562.26035314427702</v>
      </c>
      <c r="Z299" s="201"/>
      <c r="AA299" s="202"/>
      <c r="AB299" s="202"/>
      <c r="AC299" s="202"/>
      <c r="AD299" s="202"/>
      <c r="AE299" s="203">
        <v>71115</v>
      </c>
      <c r="AF299" s="203">
        <v>167666</v>
      </c>
      <c r="AG299" s="194"/>
      <c r="AH299" s="200">
        <v>61048.85</v>
      </c>
      <c r="AI299" s="204">
        <v>52.709717850431602</v>
      </c>
      <c r="AJ299" s="201"/>
      <c r="AK299" s="202"/>
      <c r="AL299" s="202"/>
      <c r="AM299" s="202"/>
      <c r="AN299" s="202"/>
      <c r="AO299" s="203">
        <v>15664</v>
      </c>
      <c r="AP299" s="203">
        <v>28652</v>
      </c>
      <c r="AQ299" s="194"/>
      <c r="AR299" s="200">
        <v>11379.4</v>
      </c>
      <c r="AS299" s="204">
        <v>9.8250001975008594</v>
      </c>
      <c r="AT299" s="201"/>
      <c r="AU299" s="202"/>
      <c r="AV299" s="202"/>
      <c r="AW299" s="202"/>
      <c r="AX299" s="205"/>
      <c r="AY299" s="203">
        <v>8725</v>
      </c>
      <c r="AZ299" s="203">
        <v>12026</v>
      </c>
      <c r="BA299" s="194"/>
      <c r="BB299" s="202">
        <v>45149.599999999999</v>
      </c>
      <c r="BC299" s="204">
        <v>38.982268741505301</v>
      </c>
      <c r="BD299" s="201"/>
      <c r="BE299" s="202"/>
      <c r="BF299" s="202"/>
      <c r="BG299" s="202"/>
      <c r="BH299" s="202"/>
      <c r="BI299" s="203">
        <v>1479</v>
      </c>
      <c r="BJ299" s="203">
        <v>4638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C11" sqref="C11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69" t="s">
        <v>19</v>
      </c>
      <c r="B2" s="270" t="s">
        <v>20</v>
      </c>
      <c r="C2" s="270" t="s">
        <v>21</v>
      </c>
      <c r="D2" s="271" t="s">
        <v>22</v>
      </c>
      <c r="E2" s="159"/>
      <c r="F2" s="272" t="s">
        <v>23</v>
      </c>
      <c r="G2" s="268" t="s">
        <v>24</v>
      </c>
      <c r="H2" s="160"/>
      <c r="I2" s="268" t="s">
        <v>25</v>
      </c>
      <c r="J2" s="272" t="s">
        <v>26</v>
      </c>
      <c r="K2" s="160"/>
      <c r="L2" s="273" t="s">
        <v>27</v>
      </c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161"/>
      <c r="X2" s="274" t="s">
        <v>28</v>
      </c>
      <c r="Y2" s="274"/>
      <c r="Z2" s="274"/>
      <c r="AA2" s="274"/>
      <c r="AB2" s="274"/>
      <c r="AC2" s="274"/>
      <c r="AD2" s="274"/>
      <c r="AE2" s="274"/>
      <c r="AF2" s="274"/>
      <c r="AG2" s="162"/>
      <c r="AH2" s="275" t="s">
        <v>29</v>
      </c>
      <c r="AI2" s="275"/>
      <c r="AJ2" s="275"/>
      <c r="AK2" s="275"/>
      <c r="AL2" s="275"/>
      <c r="AM2" s="275"/>
      <c r="AN2" s="275"/>
      <c r="AO2" s="275"/>
      <c r="AP2" s="275"/>
      <c r="AQ2" s="163"/>
      <c r="AR2" s="280" t="s">
        <v>30</v>
      </c>
      <c r="AS2" s="280"/>
      <c r="AT2" s="280"/>
      <c r="AU2" s="280"/>
      <c r="AV2" s="280"/>
      <c r="AW2" s="280"/>
      <c r="AX2" s="280"/>
      <c r="AY2" s="280"/>
      <c r="AZ2" s="280"/>
      <c r="BA2" s="163"/>
      <c r="BB2" s="278" t="s">
        <v>31</v>
      </c>
      <c r="BC2" s="278"/>
      <c r="BD2" s="278"/>
      <c r="BE2" s="278"/>
      <c r="BF2" s="278"/>
      <c r="BG2" s="278"/>
      <c r="BH2" s="278"/>
      <c r="BI2" s="278"/>
      <c r="BJ2" s="278"/>
      <c r="BK2" s="164"/>
      <c r="BL2" s="279" t="s">
        <v>32</v>
      </c>
      <c r="BM2" s="279"/>
      <c r="BN2" s="279"/>
      <c r="BO2" s="279"/>
      <c r="BP2" s="279"/>
      <c r="BQ2" s="279"/>
    </row>
    <row r="3" spans="1:69" s="158" customFormat="1" ht="20.25" customHeight="1" x14ac:dyDescent="0.2">
      <c r="A3" s="269"/>
      <c r="B3" s="270"/>
      <c r="C3" s="270"/>
      <c r="D3" s="271"/>
      <c r="E3" s="159"/>
      <c r="F3" s="272"/>
      <c r="G3" s="268"/>
      <c r="H3" s="160"/>
      <c r="I3" s="268"/>
      <c r="J3" s="272"/>
      <c r="K3" s="160"/>
      <c r="L3" s="273" t="s">
        <v>693</v>
      </c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161"/>
      <c r="X3" s="274" t="s">
        <v>694</v>
      </c>
      <c r="Y3" s="274"/>
      <c r="Z3" s="274"/>
      <c r="AA3" s="274"/>
      <c r="AB3" s="274"/>
      <c r="AC3" s="274"/>
      <c r="AD3" s="274"/>
      <c r="AE3" s="274"/>
      <c r="AF3" s="274"/>
      <c r="AG3" s="161"/>
      <c r="AH3" s="275" t="s">
        <v>695</v>
      </c>
      <c r="AI3" s="275"/>
      <c r="AJ3" s="275"/>
      <c r="AK3" s="275"/>
      <c r="AL3" s="275"/>
      <c r="AM3" s="275"/>
      <c r="AN3" s="275"/>
      <c r="AO3" s="275"/>
      <c r="AP3" s="275"/>
      <c r="AQ3" s="161"/>
      <c r="AR3" s="280" t="s">
        <v>696</v>
      </c>
      <c r="AS3" s="280"/>
      <c r="AT3" s="280"/>
      <c r="AU3" s="280"/>
      <c r="AV3" s="280"/>
      <c r="AW3" s="280"/>
      <c r="AX3" s="280"/>
      <c r="AY3" s="280"/>
      <c r="AZ3" s="280"/>
      <c r="BA3" s="161"/>
      <c r="BB3" s="278" t="s">
        <v>697</v>
      </c>
      <c r="BC3" s="278"/>
      <c r="BD3" s="278"/>
      <c r="BE3" s="278"/>
      <c r="BF3" s="278"/>
      <c r="BG3" s="278"/>
      <c r="BH3" s="278"/>
      <c r="BI3" s="278"/>
      <c r="BJ3" s="278"/>
      <c r="BK3" s="164"/>
      <c r="BL3" s="279" t="s">
        <v>687</v>
      </c>
      <c r="BM3" s="279"/>
      <c r="BN3" s="279"/>
      <c r="BO3" s="279"/>
      <c r="BP3" s="279"/>
      <c r="BQ3" s="279"/>
    </row>
    <row r="4" spans="1:69" s="158" customFormat="1" ht="20.25" customHeight="1" x14ac:dyDescent="0.2">
      <c r="A4" s="269"/>
      <c r="B4" s="270"/>
      <c r="C4" s="270"/>
      <c r="D4" s="271"/>
      <c r="E4" s="159"/>
      <c r="F4" s="272"/>
      <c r="G4" s="268"/>
      <c r="H4" s="160"/>
      <c r="I4" s="268"/>
      <c r="J4" s="272"/>
      <c r="K4" s="160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61"/>
      <c r="X4" s="281" t="s">
        <v>44</v>
      </c>
      <c r="Y4" s="281" t="s">
        <v>36</v>
      </c>
      <c r="Z4" s="281" t="s">
        <v>37</v>
      </c>
      <c r="AA4" s="281" t="s">
        <v>38</v>
      </c>
      <c r="AB4" s="281" t="s">
        <v>39</v>
      </c>
      <c r="AC4" s="281" t="s">
        <v>40</v>
      </c>
      <c r="AD4" s="281" t="s">
        <v>41</v>
      </c>
      <c r="AE4" s="281" t="s">
        <v>42</v>
      </c>
      <c r="AF4" s="281" t="s">
        <v>43</v>
      </c>
      <c r="AG4" s="161"/>
      <c r="AH4" s="277" t="s">
        <v>45</v>
      </c>
      <c r="AI4" s="277" t="s">
        <v>36</v>
      </c>
      <c r="AJ4" s="277" t="s">
        <v>37</v>
      </c>
      <c r="AK4" s="277" t="s">
        <v>38</v>
      </c>
      <c r="AL4" s="277" t="s">
        <v>39</v>
      </c>
      <c r="AM4" s="277" t="s">
        <v>40</v>
      </c>
      <c r="AN4" s="277" t="s">
        <v>41</v>
      </c>
      <c r="AO4" s="277" t="s">
        <v>42</v>
      </c>
      <c r="AP4" s="277" t="s">
        <v>43</v>
      </c>
      <c r="AQ4" s="161"/>
      <c r="AR4" s="282" t="s">
        <v>46</v>
      </c>
      <c r="AS4" s="282" t="s">
        <v>36</v>
      </c>
      <c r="AT4" s="282" t="s">
        <v>37</v>
      </c>
      <c r="AU4" s="282" t="s">
        <v>38</v>
      </c>
      <c r="AV4" s="282" t="s">
        <v>39</v>
      </c>
      <c r="AW4" s="282" t="s">
        <v>40</v>
      </c>
      <c r="AX4" s="282" t="s">
        <v>41</v>
      </c>
      <c r="AY4" s="282" t="s">
        <v>42</v>
      </c>
      <c r="AZ4" s="282" t="s">
        <v>43</v>
      </c>
      <c r="BA4" s="161"/>
      <c r="BB4" s="283" t="s">
        <v>47</v>
      </c>
      <c r="BC4" s="283" t="s">
        <v>36</v>
      </c>
      <c r="BD4" s="283" t="s">
        <v>37</v>
      </c>
      <c r="BE4" s="283" t="s">
        <v>38</v>
      </c>
      <c r="BF4" s="283" t="s">
        <v>39</v>
      </c>
      <c r="BG4" s="283" t="s">
        <v>40</v>
      </c>
      <c r="BH4" s="283" t="s">
        <v>41</v>
      </c>
      <c r="BI4" s="283" t="s">
        <v>42</v>
      </c>
      <c r="BJ4" s="283" t="s">
        <v>43</v>
      </c>
      <c r="BK4" s="164"/>
      <c r="BL4" s="284" t="s">
        <v>48</v>
      </c>
      <c r="BM4" s="284" t="s">
        <v>49</v>
      </c>
      <c r="BN4" s="284" t="s">
        <v>41</v>
      </c>
      <c r="BO4" s="284" t="s">
        <v>50</v>
      </c>
      <c r="BP4" s="284" t="s">
        <v>51</v>
      </c>
      <c r="BQ4" s="284" t="s">
        <v>41</v>
      </c>
    </row>
    <row r="5" spans="1:69" s="158" customFormat="1" ht="20.25" customHeight="1" x14ac:dyDescent="0.2">
      <c r="A5" s="269"/>
      <c r="B5" s="270"/>
      <c r="C5" s="270"/>
      <c r="D5" s="212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61"/>
      <c r="X5" s="281"/>
      <c r="Y5" s="281"/>
      <c r="Z5" s="281"/>
      <c r="AA5" s="281"/>
      <c r="AB5" s="281"/>
      <c r="AC5" s="281"/>
      <c r="AD5" s="281"/>
      <c r="AE5" s="281"/>
      <c r="AF5" s="281"/>
      <c r="AG5" s="161"/>
      <c r="AH5" s="277"/>
      <c r="AI5" s="277"/>
      <c r="AJ5" s="277"/>
      <c r="AK5" s="277"/>
      <c r="AL5" s="277"/>
      <c r="AM5" s="277"/>
      <c r="AN5" s="277"/>
      <c r="AO5" s="277"/>
      <c r="AP5" s="277"/>
      <c r="AQ5" s="161"/>
      <c r="AR5" s="282"/>
      <c r="AS5" s="282"/>
      <c r="AT5" s="282"/>
      <c r="AU5" s="282"/>
      <c r="AV5" s="282"/>
      <c r="AW5" s="282"/>
      <c r="AX5" s="282"/>
      <c r="AY5" s="282"/>
      <c r="AZ5" s="282"/>
      <c r="BA5" s="161"/>
      <c r="BB5" s="283"/>
      <c r="BC5" s="283"/>
      <c r="BD5" s="283"/>
      <c r="BE5" s="283"/>
      <c r="BF5" s="283"/>
      <c r="BG5" s="283"/>
      <c r="BH5" s="283"/>
      <c r="BI5" s="283"/>
      <c r="BJ5" s="283"/>
      <c r="BK5" s="164"/>
      <c r="BL5" s="284"/>
      <c r="BM5" s="284"/>
      <c r="BN5" s="284"/>
      <c r="BO5" s="284"/>
      <c r="BP5" s="284"/>
      <c r="BQ5" s="284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4.7500000000000001E-2</v>
      </c>
      <c r="G6" s="170">
        <v>3.7499999999999999E-2</v>
      </c>
      <c r="H6" s="171"/>
      <c r="I6" s="172">
        <v>6</v>
      </c>
      <c r="J6" s="172">
        <v>6</v>
      </c>
      <c r="K6" s="169"/>
      <c r="L6" s="173">
        <v>265.52704</v>
      </c>
      <c r="M6" s="173">
        <v>209.98823999999999</v>
      </c>
      <c r="N6" s="173">
        <v>475.51528000000002</v>
      </c>
      <c r="O6" s="168">
        <v>250.27753598804699</v>
      </c>
      <c r="P6" s="174">
        <v>234.65600000000001</v>
      </c>
      <c r="Q6" s="184">
        <v>1.0665720714068601</v>
      </c>
      <c r="R6" s="185">
        <v>-38.086770199417103</v>
      </c>
      <c r="S6" s="170">
        <v>5.4999999999999997E-3</v>
      </c>
      <c r="T6" s="170">
        <v>3.5000000000000001E-3</v>
      </c>
      <c r="U6" s="177">
        <v>0</v>
      </c>
      <c r="V6" s="178">
        <v>60</v>
      </c>
      <c r="W6" s="169"/>
      <c r="X6" s="177">
        <v>1546.044455</v>
      </c>
      <c r="Y6" s="168">
        <v>813.72820811432905</v>
      </c>
      <c r="Z6" s="179">
        <v>573</v>
      </c>
      <c r="AA6" s="180">
        <v>1.42011903684874</v>
      </c>
      <c r="AB6" s="181">
        <v>291.893805690943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123.1</v>
      </c>
      <c r="AI6" s="168">
        <v>64.791113926199401</v>
      </c>
      <c r="AJ6" s="183" t="s">
        <v>53</v>
      </c>
      <c r="AK6" s="184">
        <v>1.02843037978094</v>
      </c>
      <c r="AL6" s="185">
        <v>-14.7909090863361</v>
      </c>
      <c r="AM6" s="170">
        <v>7.0000000000000001E-3</v>
      </c>
      <c r="AN6" s="170">
        <v>3.0000000000000001E-3</v>
      </c>
      <c r="AO6" s="178">
        <v>0</v>
      </c>
      <c r="AP6" s="178">
        <v>21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-14.819913418752</v>
      </c>
      <c r="AW6" s="170"/>
      <c r="AX6" s="170"/>
      <c r="AY6" s="178">
        <v>11</v>
      </c>
      <c r="AZ6" s="178">
        <v>17</v>
      </c>
      <c r="BA6" s="169"/>
      <c r="BB6" s="186">
        <v>67.400000000000006</v>
      </c>
      <c r="BC6" s="182">
        <v>35.474582279657497</v>
      </c>
      <c r="BD6" s="183" t="s">
        <v>55</v>
      </c>
      <c r="BE6" s="184">
        <v>1.1085806962392999</v>
      </c>
      <c r="BF6" s="185">
        <v>-2.6398268375040299</v>
      </c>
      <c r="BG6" s="170">
        <v>1.4999999999999999E-2</v>
      </c>
      <c r="BH6" s="170">
        <v>1.0999999999999999E-2</v>
      </c>
      <c r="BI6" s="178">
        <v>0</v>
      </c>
      <c r="BJ6" s="178">
        <v>6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4.8000000000000001E-2</v>
      </c>
      <c r="G7" s="170">
        <v>4.3999999999999997E-2</v>
      </c>
      <c r="H7" s="171"/>
      <c r="I7" s="172">
        <v>5</v>
      </c>
      <c r="J7" s="172">
        <v>5</v>
      </c>
      <c r="K7" s="169"/>
      <c r="L7" s="173">
        <v>3150.5862900000002</v>
      </c>
      <c r="M7" s="173">
        <v>6668.3214900000003</v>
      </c>
      <c r="N7" s="173">
        <v>9818.9077799999995</v>
      </c>
      <c r="O7" s="168">
        <v>1068.2604356167201</v>
      </c>
      <c r="P7" s="174">
        <v>244.07400000000001</v>
      </c>
      <c r="Q7" s="180">
        <v>4.3767891525386604</v>
      </c>
      <c r="R7" s="181">
        <v>7234.5059803384602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5980.6178550000004</v>
      </c>
      <c r="Y7" s="168">
        <v>650.66885015997605</v>
      </c>
      <c r="Z7" s="179">
        <v>573</v>
      </c>
      <c r="AA7" s="184">
        <v>1.13554773151828</v>
      </c>
      <c r="AB7" s="185">
        <v>-86.649577033151203</v>
      </c>
      <c r="AC7" s="170">
        <v>1.7999999999999999E-2</v>
      </c>
      <c r="AD7" s="170">
        <v>1.4E-2</v>
      </c>
      <c r="AE7" s="178">
        <v>0</v>
      </c>
      <c r="AF7" s="178">
        <v>340</v>
      </c>
      <c r="AG7" s="169"/>
      <c r="AH7" s="182">
        <v>477.35</v>
      </c>
      <c r="AI7" s="168">
        <v>51.933894315650797</v>
      </c>
      <c r="AJ7" s="183" t="s">
        <v>53</v>
      </c>
      <c r="AK7" s="190">
        <v>0.82434752881985396</v>
      </c>
      <c r="AL7" s="173">
        <v>-189.73175954291199</v>
      </c>
      <c r="AM7" s="170"/>
      <c r="AN7" s="170"/>
      <c r="AO7" s="178">
        <v>102</v>
      </c>
      <c r="AP7" s="178">
        <v>218</v>
      </c>
      <c r="AQ7" s="169"/>
      <c r="AR7" s="182">
        <v>74.7</v>
      </c>
      <c r="AS7" s="168">
        <v>8.1270805601322298</v>
      </c>
      <c r="AT7" s="183" t="s">
        <v>54</v>
      </c>
      <c r="AU7" s="175">
        <v>0.50794253500826403</v>
      </c>
      <c r="AV7" s="176">
        <v>-94.717589725183998</v>
      </c>
      <c r="AW7" s="170"/>
      <c r="AX7" s="170"/>
      <c r="AY7" s="178">
        <v>73</v>
      </c>
      <c r="AZ7" s="178">
        <v>102</v>
      </c>
      <c r="BA7" s="169"/>
      <c r="BB7" s="186">
        <v>385</v>
      </c>
      <c r="BC7" s="182">
        <v>41.886559781136597</v>
      </c>
      <c r="BD7" s="183" t="s">
        <v>55</v>
      </c>
      <c r="BE7" s="180">
        <v>1.30895499316052</v>
      </c>
      <c r="BF7" s="181">
        <v>46.164820549632097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5.2499999999999998E-2</v>
      </c>
      <c r="G8" s="170">
        <v>5.0500000000000003E-2</v>
      </c>
      <c r="H8" s="171"/>
      <c r="I8" s="172">
        <v>6</v>
      </c>
      <c r="J8" s="172">
        <v>6</v>
      </c>
      <c r="K8" s="169"/>
      <c r="L8" s="173">
        <v>1159.26242</v>
      </c>
      <c r="M8" s="173">
        <v>857.93501000000003</v>
      </c>
      <c r="N8" s="173">
        <v>2017.1974299999999</v>
      </c>
      <c r="O8" s="168">
        <v>835.72730430959098</v>
      </c>
      <c r="P8" s="174">
        <v>214.66499999999999</v>
      </c>
      <c r="Q8" s="180">
        <v>3.8931698428229602</v>
      </c>
      <c r="R8" s="181">
        <v>1420.30298840662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2253.0179450000001</v>
      </c>
      <c r="Y8" s="168">
        <v>933.42802530537801</v>
      </c>
      <c r="Z8" s="179">
        <v>573</v>
      </c>
      <c r="AA8" s="180">
        <v>1.6290192413706399</v>
      </c>
      <c r="AB8" s="181">
        <v>659.74230606022604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113.35</v>
      </c>
      <c r="AI8" s="168">
        <v>46.961040369505199</v>
      </c>
      <c r="AJ8" s="183" t="s">
        <v>53</v>
      </c>
      <c r="AK8" s="175">
        <v>0.74541333919849495</v>
      </c>
      <c r="AL8" s="176">
        <v>-61.826902710655702</v>
      </c>
      <c r="AM8" s="170"/>
      <c r="AN8" s="170"/>
      <c r="AO8" s="178">
        <v>39</v>
      </c>
      <c r="AP8" s="178">
        <v>70</v>
      </c>
      <c r="AQ8" s="169"/>
      <c r="AR8" s="182">
        <v>39.1</v>
      </c>
      <c r="AS8" s="168">
        <v>16.199176695612302</v>
      </c>
      <c r="AT8" s="183" t="s">
        <v>54</v>
      </c>
      <c r="AU8" s="184">
        <v>1.01244854347577</v>
      </c>
      <c r="AV8" s="185">
        <v>-5.3893721169919298</v>
      </c>
      <c r="AW8" s="170">
        <v>2.5000000000000001E-3</v>
      </c>
      <c r="AX8" s="170">
        <v>5.0000000000000001E-4</v>
      </c>
      <c r="AY8" s="178">
        <v>0</v>
      </c>
      <c r="AZ8" s="178">
        <v>8</v>
      </c>
      <c r="BA8" s="169"/>
      <c r="BB8" s="186">
        <v>114.8</v>
      </c>
      <c r="BC8" s="182">
        <v>47.5617771011839</v>
      </c>
      <c r="BD8" s="183" t="s">
        <v>55</v>
      </c>
      <c r="BE8" s="180">
        <v>1.486305534412</v>
      </c>
      <c r="BF8" s="181">
        <v>25.821255766016101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/>
      <c r="G9" s="170"/>
      <c r="H9" s="171"/>
      <c r="I9" s="172">
        <v>2</v>
      </c>
      <c r="J9" s="172">
        <v>2</v>
      </c>
      <c r="K9" s="169"/>
      <c r="L9" s="173">
        <v>997.77229999999997</v>
      </c>
      <c r="M9" s="173">
        <v>-552.19554000000005</v>
      </c>
      <c r="N9" s="173">
        <v>445.57675999999998</v>
      </c>
      <c r="O9" s="168">
        <v>158.273449338604</v>
      </c>
      <c r="P9" s="174">
        <v>212.5</v>
      </c>
      <c r="Q9" s="175">
        <v>0.74481623218166504</v>
      </c>
      <c r="R9" s="176">
        <v>-243.59246771199901</v>
      </c>
      <c r="S9" s="170"/>
      <c r="T9" s="170"/>
      <c r="U9" s="177">
        <v>153</v>
      </c>
      <c r="V9" s="178">
        <v>273</v>
      </c>
      <c r="W9" s="169"/>
      <c r="X9" s="177">
        <v>1516.0708999999999</v>
      </c>
      <c r="Y9" s="168">
        <v>538.52398133350005</v>
      </c>
      <c r="Z9" s="179">
        <v>573</v>
      </c>
      <c r="AA9" s="190">
        <v>0.93983242815619605</v>
      </c>
      <c r="AB9" s="173">
        <v>-342.25365284223699</v>
      </c>
      <c r="AC9" s="170"/>
      <c r="AD9" s="170"/>
      <c r="AE9" s="178">
        <v>98</v>
      </c>
      <c r="AF9" s="178">
        <v>420</v>
      </c>
      <c r="AG9" s="169"/>
      <c r="AH9" s="182">
        <v>100.5</v>
      </c>
      <c r="AI9" s="168">
        <v>35.698633964952997</v>
      </c>
      <c r="AJ9" s="183" t="s">
        <v>53</v>
      </c>
      <c r="AK9" s="175">
        <v>0.56664498357068205</v>
      </c>
      <c r="AL9" s="176">
        <v>-103.81840633344</v>
      </c>
      <c r="AM9" s="170"/>
      <c r="AN9" s="170"/>
      <c r="AO9" s="178">
        <v>77</v>
      </c>
      <c r="AP9" s="178">
        <v>113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-44.890388910079899</v>
      </c>
      <c r="AW9" s="170"/>
      <c r="AX9" s="170"/>
      <c r="AY9" s="178">
        <v>39</v>
      </c>
      <c r="AZ9" s="178">
        <v>48</v>
      </c>
      <c r="BA9" s="169"/>
      <c r="BB9" s="186">
        <v>83</v>
      </c>
      <c r="BC9" s="182">
        <v>29.482453921304401</v>
      </c>
      <c r="BD9" s="183" t="s">
        <v>55</v>
      </c>
      <c r="BE9" s="190">
        <v>0.92132668504076298</v>
      </c>
      <c r="BF9" s="173">
        <v>-20.780777820159901</v>
      </c>
      <c r="BG9" s="170"/>
      <c r="BH9" s="170"/>
      <c r="BI9" s="178">
        <v>8</v>
      </c>
      <c r="BJ9" s="178">
        <v>26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0.05</v>
      </c>
      <c r="G10" s="170">
        <v>4.2000000000000003E-2</v>
      </c>
      <c r="H10" s="171"/>
      <c r="I10" s="172">
        <v>6</v>
      </c>
      <c r="J10" s="172">
        <v>6</v>
      </c>
      <c r="K10" s="169"/>
      <c r="L10" s="173">
        <v>2751.9059999999999</v>
      </c>
      <c r="M10" s="173">
        <v>3168.7971899999998</v>
      </c>
      <c r="N10" s="173">
        <v>5920.7031900000002</v>
      </c>
      <c r="O10" s="168">
        <v>886.68472671537404</v>
      </c>
      <c r="P10" s="174">
        <v>234.65600000000001</v>
      </c>
      <c r="Q10" s="180">
        <v>3.7786578085170399</v>
      </c>
      <c r="R10" s="181">
        <v>4115.6574778674103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4929.0041300000003</v>
      </c>
      <c r="Y10" s="168">
        <v>738.167839146147</v>
      </c>
      <c r="Z10" s="179">
        <v>573</v>
      </c>
      <c r="AA10" s="180">
        <v>1.28825102817827</v>
      </c>
      <c r="AB10" s="181">
        <v>521.31290091584299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420.8</v>
      </c>
      <c r="AI10" s="168">
        <v>63.019023421410402</v>
      </c>
      <c r="AJ10" s="183" t="s">
        <v>53</v>
      </c>
      <c r="AK10" s="184">
        <v>1.00030195907001</v>
      </c>
      <c r="AL10" s="185">
        <v>-63.815266024959598</v>
      </c>
      <c r="AM10" s="170">
        <v>4.0000000000000001E-3</v>
      </c>
      <c r="AN10" s="170">
        <v>1E-3</v>
      </c>
      <c r="AO10" s="178">
        <v>0</v>
      </c>
      <c r="AP10" s="178">
        <v>85</v>
      </c>
      <c r="AQ10" s="169"/>
      <c r="AR10" s="182">
        <v>55.7</v>
      </c>
      <c r="AS10" s="168">
        <v>8.3416340412845997</v>
      </c>
      <c r="AT10" s="183" t="s">
        <v>54</v>
      </c>
      <c r="AU10" s="175">
        <v>0.52135212758028804</v>
      </c>
      <c r="AV10" s="176">
        <v>-67.376892958719907</v>
      </c>
      <c r="AW10" s="170"/>
      <c r="AX10" s="170"/>
      <c r="AY10" s="178">
        <v>52</v>
      </c>
      <c r="AZ10" s="178">
        <v>73</v>
      </c>
      <c r="BA10" s="169"/>
      <c r="BB10" s="186">
        <v>237.8</v>
      </c>
      <c r="BC10" s="182">
        <v>35.612936714855998</v>
      </c>
      <c r="BD10" s="183" t="s">
        <v>55</v>
      </c>
      <c r="BE10" s="184">
        <v>1.1129042723392499</v>
      </c>
      <c r="BF10" s="185">
        <v>-8.3537859174398097</v>
      </c>
      <c r="BG10" s="170">
        <v>1.6E-2</v>
      </c>
      <c r="BH10" s="170">
        <v>1.0999999999999999E-2</v>
      </c>
      <c r="BI10" s="178">
        <v>0</v>
      </c>
      <c r="BJ10" s="178">
        <v>19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4.3999999999999997E-2</v>
      </c>
      <c r="G11" s="170">
        <v>3.5999999999999997E-2</v>
      </c>
      <c r="H11" s="171"/>
      <c r="I11" s="172">
        <v>6</v>
      </c>
      <c r="J11" s="172">
        <v>6</v>
      </c>
      <c r="K11" s="169"/>
      <c r="L11" s="173">
        <v>483.38405999999998</v>
      </c>
      <c r="M11" s="173">
        <v>330.4932</v>
      </c>
      <c r="N11" s="173">
        <v>813.87725999999998</v>
      </c>
      <c r="O11" s="168">
        <v>391.48526429939199</v>
      </c>
      <c r="P11" s="174">
        <v>214.66499999999999</v>
      </c>
      <c r="Q11" s="180">
        <v>1.8237032785940499</v>
      </c>
      <c r="R11" s="181">
        <v>299.76588315211097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1245.6219699999999</v>
      </c>
      <c r="Y11" s="168">
        <v>599.15993492996699</v>
      </c>
      <c r="Z11" s="179">
        <v>573</v>
      </c>
      <c r="AA11" s="184">
        <v>1.0456543367015101</v>
      </c>
      <c r="AB11" s="185">
        <v>-126.68287212070101</v>
      </c>
      <c r="AC11" s="170">
        <v>8.9999999999999993E-3</v>
      </c>
      <c r="AD11" s="170">
        <v>5.0000000000000001E-3</v>
      </c>
      <c r="AE11" s="178">
        <v>0</v>
      </c>
      <c r="AF11" s="178">
        <v>184</v>
      </c>
      <c r="AG11" s="169"/>
      <c r="AH11" s="182">
        <v>131.5</v>
      </c>
      <c r="AI11" s="168">
        <v>63.253164556250297</v>
      </c>
      <c r="AJ11" s="183" t="s">
        <v>53</v>
      </c>
      <c r="AK11" s="184">
        <v>1.0040184850198499</v>
      </c>
      <c r="AL11" s="185">
        <v>-19.3816842122236</v>
      </c>
      <c r="AM11" s="170">
        <v>5.0000000000000001E-3</v>
      </c>
      <c r="AN11" s="170">
        <v>1E-3</v>
      </c>
      <c r="AO11" s="178">
        <v>0</v>
      </c>
      <c r="AP11" s="178">
        <v>26</v>
      </c>
      <c r="AQ11" s="169"/>
      <c r="AR11" s="182">
        <v>25.4</v>
      </c>
      <c r="AS11" s="168">
        <v>12.217721518849901</v>
      </c>
      <c r="AT11" s="183" t="s">
        <v>54</v>
      </c>
      <c r="AU11" s="190">
        <v>0.76360759492811703</v>
      </c>
      <c r="AV11" s="173">
        <v>-12.919157895167899</v>
      </c>
      <c r="AW11" s="170"/>
      <c r="AX11" s="170"/>
      <c r="AY11" s="178">
        <v>8</v>
      </c>
      <c r="AZ11" s="178">
        <v>15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5.1616842096641697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3.7999999999999999E-2</v>
      </c>
      <c r="G12" s="170">
        <v>3.3000000000000002E-2</v>
      </c>
      <c r="H12" s="171"/>
      <c r="I12" s="172">
        <v>4</v>
      </c>
      <c r="J12" s="172">
        <v>4</v>
      </c>
      <c r="K12" s="169"/>
      <c r="L12" s="173">
        <v>2239.0366100000001</v>
      </c>
      <c r="M12" s="173">
        <v>2194.0407599999999</v>
      </c>
      <c r="N12" s="173">
        <v>4433.07737</v>
      </c>
      <c r="O12" s="168">
        <v>818.46041418629</v>
      </c>
      <c r="P12" s="174">
        <v>216.447</v>
      </c>
      <c r="Q12" s="180">
        <v>3.78134330430216</v>
      </c>
      <c r="R12" s="181">
        <v>3082.5242148739599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3205.5743200000002</v>
      </c>
      <c r="Y12" s="168">
        <v>591.83169312746202</v>
      </c>
      <c r="Z12" s="179">
        <v>573</v>
      </c>
      <c r="AA12" s="184">
        <v>1.0328650839920801</v>
      </c>
      <c r="AB12" s="185">
        <v>-369.74415467148998</v>
      </c>
      <c r="AC12" s="170">
        <v>8.0000000000000002E-3</v>
      </c>
      <c r="AD12" s="170">
        <v>3.0000000000000001E-3</v>
      </c>
      <c r="AE12" s="178">
        <v>0</v>
      </c>
      <c r="AF12" s="178">
        <v>519</v>
      </c>
      <c r="AG12" s="169"/>
      <c r="AH12" s="182">
        <v>324.10000000000002</v>
      </c>
      <c r="AI12" s="168">
        <v>59.837218730467697</v>
      </c>
      <c r="AJ12" s="183" t="s">
        <v>53</v>
      </c>
      <c r="AK12" s="190">
        <v>0.94979712270583605</v>
      </c>
      <c r="AL12" s="173">
        <v>-68.997842764928095</v>
      </c>
      <c r="AM12" s="170"/>
      <c r="AN12" s="170"/>
      <c r="AO12" s="178">
        <v>18</v>
      </c>
      <c r="AP12" s="178">
        <v>86</v>
      </c>
      <c r="AQ12" s="169"/>
      <c r="AR12" s="182">
        <v>50.2</v>
      </c>
      <c r="AS12" s="168">
        <v>9.2682146876565206</v>
      </c>
      <c r="AT12" s="183" t="s">
        <v>54</v>
      </c>
      <c r="AU12" s="175">
        <v>0.57926341797853298</v>
      </c>
      <c r="AV12" s="176">
        <v>-49.634372765696</v>
      </c>
      <c r="AW12" s="170"/>
      <c r="AX12" s="170"/>
      <c r="AY12" s="178">
        <v>37</v>
      </c>
      <c r="AZ12" s="178">
        <v>54</v>
      </c>
      <c r="BA12" s="169"/>
      <c r="BB12" s="186">
        <v>210.2</v>
      </c>
      <c r="BC12" s="182">
        <v>38.808341182179298</v>
      </c>
      <c r="BD12" s="183" t="s">
        <v>55</v>
      </c>
      <c r="BE12" s="180">
        <v>1.2127606619430999</v>
      </c>
      <c r="BF12" s="181">
        <v>10.531254468607999</v>
      </c>
      <c r="BG12" s="170">
        <v>0.02</v>
      </c>
      <c r="BH12" s="170">
        <v>0.02</v>
      </c>
      <c r="BI12" s="178">
        <v>0</v>
      </c>
      <c r="BJ12" s="178">
        <v>0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6.4000000000000001E-2</v>
      </c>
      <c r="G13" s="170">
        <v>0.06</v>
      </c>
      <c r="H13" s="171"/>
      <c r="I13" s="172">
        <v>6</v>
      </c>
      <c r="J13" s="172">
        <v>6</v>
      </c>
      <c r="K13" s="169"/>
      <c r="L13" s="173">
        <v>1992.38537</v>
      </c>
      <c r="M13" s="173">
        <v>1617.6458399999999</v>
      </c>
      <c r="N13" s="173">
        <v>3610.0312100000001</v>
      </c>
      <c r="O13" s="168">
        <v>1424.23396175933</v>
      </c>
      <c r="P13" s="174">
        <v>223.197</v>
      </c>
      <c r="Q13" s="180">
        <v>6.38106229814617</v>
      </c>
      <c r="R13" s="181">
        <v>2958.2971005981499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2256.3822700000001</v>
      </c>
      <c r="Y13" s="168">
        <v>890.19071379319701</v>
      </c>
      <c r="Z13" s="179">
        <v>573</v>
      </c>
      <c r="AA13" s="180">
        <v>1.55356145513647</v>
      </c>
      <c r="AB13" s="181">
        <v>583.22517251545696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175.45</v>
      </c>
      <c r="AI13" s="168">
        <v>69.218750214260595</v>
      </c>
      <c r="AJ13" s="183" t="s">
        <v>53</v>
      </c>
      <c r="AK13" s="184">
        <v>1.0987103208612801</v>
      </c>
      <c r="AL13" s="185">
        <v>-8.5096808752638804</v>
      </c>
      <c r="AM13" s="170">
        <v>1.4E-2</v>
      </c>
      <c r="AN13" s="170">
        <v>0.01</v>
      </c>
      <c r="AO13" s="178">
        <v>0</v>
      </c>
      <c r="AP13" s="178">
        <v>17</v>
      </c>
      <c r="AQ13" s="169"/>
      <c r="AR13" s="182">
        <v>38.4</v>
      </c>
      <c r="AS13" s="168">
        <v>15.1496153219014</v>
      </c>
      <c r="AT13" s="183" t="s">
        <v>54</v>
      </c>
      <c r="AU13" s="190">
        <v>0.94685095761883997</v>
      </c>
      <c r="AV13" s="173">
        <v>-8.3199189524479706</v>
      </c>
      <c r="AW13" s="170"/>
      <c r="AX13" s="170"/>
      <c r="AY13" s="178">
        <v>3</v>
      </c>
      <c r="AZ13" s="178">
        <v>11</v>
      </c>
      <c r="BA13" s="169"/>
      <c r="BB13" s="186">
        <v>147.80000000000001</v>
      </c>
      <c r="BC13" s="182">
        <v>58.310238140026897</v>
      </c>
      <c r="BD13" s="183" t="s">
        <v>55</v>
      </c>
      <c r="BE13" s="180">
        <v>1.8221949418758401</v>
      </c>
      <c r="BF13" s="181">
        <v>54.360162095104101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1009.74608</v>
      </c>
      <c r="M14" s="173">
        <v>-1069.59833</v>
      </c>
      <c r="N14" s="173">
        <v>-59.852249999999998</v>
      </c>
      <c r="O14" s="168">
        <v>-21.236061427918798</v>
      </c>
      <c r="P14" s="174">
        <v>212.5</v>
      </c>
      <c r="Q14" s="175">
        <v>-9.9934406719617896E-2</v>
      </c>
      <c r="R14" s="176">
        <v>-749.80273115360001</v>
      </c>
      <c r="S14" s="170"/>
      <c r="T14" s="170"/>
      <c r="U14" s="177">
        <v>659</v>
      </c>
      <c r="V14" s="178">
        <v>779</v>
      </c>
      <c r="W14" s="169"/>
      <c r="X14" s="177">
        <v>2124.2642850000002</v>
      </c>
      <c r="Y14" s="168">
        <v>753.706115399071</v>
      </c>
      <c r="Z14" s="179">
        <v>573</v>
      </c>
      <c r="AA14" s="180">
        <v>1.3153684387418301</v>
      </c>
      <c r="AB14" s="181">
        <v>263.83310523052899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152.69999999999999</v>
      </c>
      <c r="AI14" s="168">
        <v>54.179192595820602</v>
      </c>
      <c r="AJ14" s="183" t="s">
        <v>53</v>
      </c>
      <c r="AK14" s="190">
        <v>0.859987184060645</v>
      </c>
      <c r="AL14" s="173">
        <v>-51.850025000831899</v>
      </c>
      <c r="AM14" s="170"/>
      <c r="AN14" s="170"/>
      <c r="AO14" s="178">
        <v>25</v>
      </c>
      <c r="AP14" s="178">
        <v>61</v>
      </c>
      <c r="AQ14" s="169"/>
      <c r="AR14" s="182">
        <v>17.3</v>
      </c>
      <c r="AS14" s="168">
        <v>6.1381796457609497</v>
      </c>
      <c r="AT14" s="183" t="s">
        <v>54</v>
      </c>
      <c r="AU14" s="175">
        <v>0.38363622786005902</v>
      </c>
      <c r="AV14" s="176">
        <v>-34.649212698623998</v>
      </c>
      <c r="AW14" s="170"/>
      <c r="AX14" s="170"/>
      <c r="AY14" s="178">
        <v>28</v>
      </c>
      <c r="AZ14" s="178">
        <v>37</v>
      </c>
      <c r="BA14" s="169"/>
      <c r="BB14" s="186">
        <v>67.400000000000006</v>
      </c>
      <c r="BC14" s="182">
        <v>23.914064053427001</v>
      </c>
      <c r="BD14" s="183" t="s">
        <v>55</v>
      </c>
      <c r="BE14" s="175">
        <v>0.74731450166959501</v>
      </c>
      <c r="BF14" s="176">
        <v>-36.4984253972479</v>
      </c>
      <c r="BG14" s="170"/>
      <c r="BH14" s="170"/>
      <c r="BI14" s="178">
        <v>23</v>
      </c>
      <c r="BJ14" s="178">
        <v>41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8.9999999999999993E-3</v>
      </c>
      <c r="G15" s="170">
        <v>6.4999999999999997E-3</v>
      </c>
      <c r="H15" s="171"/>
      <c r="I15" s="172">
        <v>3</v>
      </c>
      <c r="J15" s="172">
        <v>3</v>
      </c>
      <c r="K15" s="169"/>
      <c r="L15" s="173">
        <v>2879.92571</v>
      </c>
      <c r="M15" s="173">
        <v>-1912.2658799999999</v>
      </c>
      <c r="N15" s="173">
        <v>967.65983000000006</v>
      </c>
      <c r="O15" s="168">
        <v>262.58663545981602</v>
      </c>
      <c r="P15" s="174">
        <v>231.52600000000001</v>
      </c>
      <c r="Q15" s="184">
        <v>1.1341561442767401</v>
      </c>
      <c r="R15" s="185">
        <v>-15.2243432113371</v>
      </c>
      <c r="S15" s="170">
        <v>8.9999999999999993E-3</v>
      </c>
      <c r="T15" s="170">
        <v>6.4999999999999997E-3</v>
      </c>
      <c r="U15" s="177">
        <v>0</v>
      </c>
      <c r="V15" s="178">
        <v>57</v>
      </c>
      <c r="W15" s="169"/>
      <c r="X15" s="177">
        <v>2023.9562550000001</v>
      </c>
      <c r="Y15" s="168">
        <v>549.22592303774798</v>
      </c>
      <c r="Z15" s="179">
        <v>573</v>
      </c>
      <c r="AA15" s="190">
        <v>0.95850946428926298</v>
      </c>
      <c r="AB15" s="173">
        <v>-408.56808891859299</v>
      </c>
      <c r="AC15" s="170">
        <v>0</v>
      </c>
      <c r="AD15" s="170"/>
      <c r="AE15" s="178">
        <v>88</v>
      </c>
      <c r="AF15" s="178">
        <v>510</v>
      </c>
      <c r="AG15" s="169"/>
      <c r="AH15" s="182">
        <v>175.5</v>
      </c>
      <c r="AI15" s="168">
        <v>47.624126882685403</v>
      </c>
      <c r="AJ15" s="183" t="s">
        <v>53</v>
      </c>
      <c r="AK15" s="175">
        <v>0.75593852194738698</v>
      </c>
      <c r="AL15" s="176">
        <v>-91.950320535552095</v>
      </c>
      <c r="AM15" s="170"/>
      <c r="AN15" s="170"/>
      <c r="AO15" s="178">
        <v>57</v>
      </c>
      <c r="AP15" s="178">
        <v>104</v>
      </c>
      <c r="AQ15" s="169"/>
      <c r="AR15" s="182">
        <v>18.600000000000001</v>
      </c>
      <c r="AS15" s="168">
        <v>5.0473433619256296</v>
      </c>
      <c r="AT15" s="183" t="s">
        <v>54</v>
      </c>
      <c r="AU15" s="175">
        <v>0.31545896012035202</v>
      </c>
      <c r="AV15" s="176">
        <v>-49.323890929664003</v>
      </c>
      <c r="AW15" s="170"/>
      <c r="AX15" s="170"/>
      <c r="AY15" s="178">
        <v>41</v>
      </c>
      <c r="AZ15" s="178">
        <v>53</v>
      </c>
      <c r="BA15" s="169"/>
      <c r="BB15" s="186">
        <v>99.4</v>
      </c>
      <c r="BC15" s="182">
        <v>26.973437106204699</v>
      </c>
      <c r="BD15" s="183" t="s">
        <v>55</v>
      </c>
      <c r="BE15" s="190">
        <v>0.84291990956889695</v>
      </c>
      <c r="BF15" s="173">
        <v>-36.447781859328103</v>
      </c>
      <c r="BG15" s="170"/>
      <c r="BH15" s="170"/>
      <c r="BI15" s="178">
        <v>19</v>
      </c>
      <c r="BJ15" s="178">
        <v>43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5.0999999999999997E-2</v>
      </c>
      <c r="G16" s="170">
        <v>4.5999999999999999E-2</v>
      </c>
      <c r="H16" s="171"/>
      <c r="I16" s="172">
        <v>6</v>
      </c>
      <c r="J16" s="172">
        <v>5</v>
      </c>
      <c r="K16" s="169"/>
      <c r="L16" s="173">
        <v>1465.193</v>
      </c>
      <c r="M16" s="173">
        <v>428.68234000000001</v>
      </c>
      <c r="N16" s="173">
        <v>1893.8753400000001</v>
      </c>
      <c r="O16" s="168">
        <v>633.80926127772102</v>
      </c>
      <c r="P16" s="174">
        <v>233.14400000000001</v>
      </c>
      <c r="Q16" s="180">
        <v>2.7185312994446398</v>
      </c>
      <c r="R16" s="181">
        <v>1091.3300861985399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2159.895845</v>
      </c>
      <c r="Y16" s="168">
        <v>722.83637737015397</v>
      </c>
      <c r="Z16" s="179">
        <v>573</v>
      </c>
      <c r="AA16" s="180">
        <v>1.2614945503842101</v>
      </c>
      <c r="AB16" s="181">
        <v>187.473520478529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181.3</v>
      </c>
      <c r="AI16" s="168">
        <v>60.674330903770503</v>
      </c>
      <c r="AJ16" s="183" t="s">
        <v>53</v>
      </c>
      <c r="AK16" s="184">
        <v>0.96308461752016705</v>
      </c>
      <c r="AL16" s="185">
        <v>-35.563187512831902</v>
      </c>
      <c r="AM16" s="170">
        <v>1E-3</v>
      </c>
      <c r="AN16" s="170"/>
      <c r="AO16" s="178">
        <v>7</v>
      </c>
      <c r="AP16" s="178">
        <v>45</v>
      </c>
      <c r="AQ16" s="169"/>
      <c r="AR16" s="182">
        <v>20.8</v>
      </c>
      <c r="AS16" s="168">
        <v>6.9609822548175799</v>
      </c>
      <c r="AT16" s="183" t="s">
        <v>54</v>
      </c>
      <c r="AU16" s="175">
        <v>0.43506139092609902</v>
      </c>
      <c r="AV16" s="176">
        <v>-34.276365082623997</v>
      </c>
      <c r="AW16" s="170"/>
      <c r="AX16" s="170"/>
      <c r="AY16" s="178">
        <v>28</v>
      </c>
      <c r="AZ16" s="178">
        <v>37</v>
      </c>
      <c r="BA16" s="169"/>
      <c r="BB16" s="186">
        <v>110.8</v>
      </c>
      <c r="BC16" s="182">
        <v>37.080617011239802</v>
      </c>
      <c r="BD16" s="183" t="s">
        <v>55</v>
      </c>
      <c r="BE16" s="180">
        <v>1.15876928160124</v>
      </c>
      <c r="BF16" s="181">
        <v>0.64726983475206601</v>
      </c>
      <c r="BG16" s="170">
        <v>0.02</v>
      </c>
      <c r="BH16" s="170">
        <v>1.6E-2</v>
      </c>
      <c r="BI16" s="178">
        <v>0</v>
      </c>
      <c r="BJ16" s="178">
        <v>4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4.4999999999999998E-2</v>
      </c>
      <c r="G17" s="170">
        <v>4.1000000000000002E-2</v>
      </c>
      <c r="H17" s="171"/>
      <c r="I17" s="172">
        <v>4</v>
      </c>
      <c r="J17" s="172">
        <v>4</v>
      </c>
      <c r="K17" s="169"/>
      <c r="L17" s="173">
        <v>1272.63824</v>
      </c>
      <c r="M17" s="173">
        <v>587.48716000000002</v>
      </c>
      <c r="N17" s="173">
        <v>1860.1253999999999</v>
      </c>
      <c r="O17" s="168">
        <v>498.44178720559501</v>
      </c>
      <c r="P17" s="174">
        <v>246.29499999999999</v>
      </c>
      <c r="Q17" s="180">
        <v>2.0237592610714601</v>
      </c>
      <c r="R17" s="181">
        <v>801.27195729086998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2738.2055</v>
      </c>
      <c r="Y17" s="168">
        <v>733.73335107202399</v>
      </c>
      <c r="Z17" s="179">
        <v>573</v>
      </c>
      <c r="AA17" s="180">
        <v>1.2805119564956799</v>
      </c>
      <c r="AB17" s="181">
        <v>274.80582614412998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146.6</v>
      </c>
      <c r="AI17" s="168">
        <v>39.2831397304398</v>
      </c>
      <c r="AJ17" s="183" t="s">
        <v>53</v>
      </c>
      <c r="AK17" s="175">
        <v>0.62354190048317104</v>
      </c>
      <c r="AL17" s="176">
        <v>-124.244990319232</v>
      </c>
      <c r="AM17" s="170"/>
      <c r="AN17" s="170"/>
      <c r="AO17" s="178">
        <v>89</v>
      </c>
      <c r="AP17" s="178">
        <v>136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-50.686029287423999</v>
      </c>
      <c r="AW17" s="170"/>
      <c r="AX17" s="170"/>
      <c r="AY17" s="178">
        <v>42</v>
      </c>
      <c r="AZ17" s="178">
        <v>54</v>
      </c>
      <c r="BA17" s="169"/>
      <c r="BB17" s="186">
        <v>132.19999999999999</v>
      </c>
      <c r="BC17" s="182">
        <v>35.424495718718497</v>
      </c>
      <c r="BD17" s="183" t="s">
        <v>55</v>
      </c>
      <c r="BE17" s="184">
        <v>1.1070154912099499</v>
      </c>
      <c r="BF17" s="185">
        <v>-5.3720585748479301</v>
      </c>
      <c r="BG17" s="170">
        <v>1.4999999999999999E-2</v>
      </c>
      <c r="BH17" s="170">
        <v>1.0999999999999999E-2</v>
      </c>
      <c r="BI17" s="178">
        <v>0</v>
      </c>
      <c r="BJ17" s="178">
        <v>12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394.63168000000002</v>
      </c>
      <c r="M18" s="173">
        <v>-824.82686999999999</v>
      </c>
      <c r="N18" s="173">
        <v>-430.19519000000003</v>
      </c>
      <c r="O18" s="168">
        <v>-178.24363428848599</v>
      </c>
      <c r="P18" s="174">
        <v>233.14400000000001</v>
      </c>
      <c r="Q18" s="175">
        <v>-0.76452164451363303</v>
      </c>
      <c r="R18" s="176">
        <v>-1078.42387317257</v>
      </c>
      <c r="S18" s="170"/>
      <c r="T18" s="170"/>
      <c r="U18" s="177">
        <v>993</v>
      </c>
      <c r="V18" s="178">
        <v>1106</v>
      </c>
      <c r="W18" s="169"/>
      <c r="X18" s="177">
        <v>1726.1867199999999</v>
      </c>
      <c r="Y18" s="168">
        <v>715.21439938303797</v>
      </c>
      <c r="Z18" s="179">
        <v>573</v>
      </c>
      <c r="AA18" s="180">
        <v>1.24819266908035</v>
      </c>
      <c r="AB18" s="181">
        <v>133.02954907609899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187.1</v>
      </c>
      <c r="AI18" s="168">
        <v>77.521517558984797</v>
      </c>
      <c r="AJ18" s="183" t="s">
        <v>53</v>
      </c>
      <c r="AK18" s="180">
        <v>1.23050027871404</v>
      </c>
      <c r="AL18" s="181">
        <v>11.9361225685763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-27.186064109567901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1.02787178086417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2357.0675099999999</v>
      </c>
      <c r="M19" s="173">
        <v>2019.3439100000001</v>
      </c>
      <c r="N19" s="173">
        <v>4376.4114200000004</v>
      </c>
      <c r="O19" s="168">
        <v>760.84535349450096</v>
      </c>
      <c r="P19" s="174">
        <v>212.5</v>
      </c>
      <c r="Q19" s="180">
        <v>3.5804487223270698</v>
      </c>
      <c r="R19" s="181">
        <v>2968.3125064751998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2748.7173349999998</v>
      </c>
      <c r="Y19" s="168">
        <v>477.86842042481902</v>
      </c>
      <c r="Z19" s="179">
        <v>573</v>
      </c>
      <c r="AA19" s="190">
        <v>0.83397630091591402</v>
      </c>
      <c r="AB19" s="173">
        <v>-1048.17997064569</v>
      </c>
      <c r="AC19" s="170"/>
      <c r="AD19" s="170"/>
      <c r="AE19" s="178">
        <v>548</v>
      </c>
      <c r="AF19" s="178">
        <v>1207</v>
      </c>
      <c r="AG19" s="169"/>
      <c r="AH19" s="182">
        <v>299.39999999999998</v>
      </c>
      <c r="AI19" s="168">
        <v>52.051116079999098</v>
      </c>
      <c r="AJ19" s="183" t="s">
        <v>53</v>
      </c>
      <c r="AK19" s="190">
        <v>0.82620819174601801</v>
      </c>
      <c r="AL19" s="173">
        <v>-118.059913186176</v>
      </c>
      <c r="AM19" s="170"/>
      <c r="AN19" s="170"/>
      <c r="AO19" s="178">
        <v>63</v>
      </c>
      <c r="AP19" s="178">
        <v>136</v>
      </c>
      <c r="AQ19" s="169"/>
      <c r="AR19" s="182">
        <v>28.8</v>
      </c>
      <c r="AS19" s="168">
        <v>5.0069209856512202</v>
      </c>
      <c r="AT19" s="183" t="s">
        <v>54</v>
      </c>
      <c r="AU19" s="175">
        <v>0.31293256160320099</v>
      </c>
      <c r="AV19" s="176">
        <v>-77.221565253631894</v>
      </c>
      <c r="AW19" s="170"/>
      <c r="AX19" s="170"/>
      <c r="AY19" s="178">
        <v>64</v>
      </c>
      <c r="AZ19" s="178">
        <v>82</v>
      </c>
      <c r="BA19" s="169"/>
      <c r="BB19" s="186">
        <v>151.4</v>
      </c>
      <c r="BC19" s="182">
        <v>26.321105459291498</v>
      </c>
      <c r="BD19" s="183" t="s">
        <v>55</v>
      </c>
      <c r="BE19" s="190">
        <v>0.82253454560285799</v>
      </c>
      <c r="BF19" s="173">
        <v>-60.643130507263798</v>
      </c>
      <c r="BG19" s="170"/>
      <c r="BH19" s="170"/>
      <c r="BI19" s="178">
        <v>33</v>
      </c>
      <c r="BJ19" s="178">
        <v>70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3.9E-2</v>
      </c>
      <c r="G20" s="170">
        <v>3.4000000000000002E-2</v>
      </c>
      <c r="H20" s="171"/>
      <c r="I20" s="172">
        <v>4</v>
      </c>
      <c r="J20" s="172">
        <v>4</v>
      </c>
      <c r="K20" s="169"/>
      <c r="L20" s="173">
        <v>1757.77928</v>
      </c>
      <c r="M20" s="173">
        <v>1306.43163</v>
      </c>
      <c r="N20" s="173">
        <v>3064.2109099999998</v>
      </c>
      <c r="O20" s="168">
        <v>824.95159281543795</v>
      </c>
      <c r="P20" s="174">
        <v>231.90199999999999</v>
      </c>
      <c r="Q20" s="180">
        <v>3.5573284957242199</v>
      </c>
      <c r="R20" s="181">
        <v>2071.90137981101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2218.1865349999998</v>
      </c>
      <c r="Y20" s="168">
        <v>597.18360418278405</v>
      </c>
      <c r="Z20" s="179">
        <v>573</v>
      </c>
      <c r="AA20" s="184">
        <v>1.04220524290189</v>
      </c>
      <c r="AB20" s="185">
        <v>-233.68262006675101</v>
      </c>
      <c r="AC20" s="170">
        <v>8.9999999999999993E-3</v>
      </c>
      <c r="AD20" s="170">
        <v>4.0000000000000001E-3</v>
      </c>
      <c r="AE20" s="178">
        <v>0</v>
      </c>
      <c r="AF20" s="178">
        <v>336</v>
      </c>
      <c r="AG20" s="169"/>
      <c r="AH20" s="182">
        <v>136.19999999999999</v>
      </c>
      <c r="AI20" s="168">
        <v>36.667974314295101</v>
      </c>
      <c r="AJ20" s="183" t="s">
        <v>53</v>
      </c>
      <c r="AK20" s="175">
        <v>0.58203133832214404</v>
      </c>
      <c r="AL20" s="176">
        <v>-133.37723694451199</v>
      </c>
      <c r="AM20" s="170"/>
      <c r="AN20" s="170"/>
      <c r="AO20" s="178">
        <v>98</v>
      </c>
      <c r="AP20" s="178">
        <v>145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-16.464060176383999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17.271879647232002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3.7999999999999999E-2</v>
      </c>
      <c r="G21" s="170">
        <v>3.4000000000000002E-2</v>
      </c>
      <c r="H21" s="171"/>
      <c r="I21" s="172">
        <v>5</v>
      </c>
      <c r="J21" s="172">
        <v>5</v>
      </c>
      <c r="K21" s="169"/>
      <c r="L21" s="173">
        <v>3095.9188100000001</v>
      </c>
      <c r="M21" s="173">
        <v>-775.15575000000001</v>
      </c>
      <c r="N21" s="173">
        <v>2320.7630600000002</v>
      </c>
      <c r="O21" s="168">
        <v>349.97793536315299</v>
      </c>
      <c r="P21" s="174">
        <v>218.77099999999999</v>
      </c>
      <c r="Q21" s="180">
        <v>1.59974555751518</v>
      </c>
      <c r="R21" s="181">
        <v>649.54788921204499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3954.5861599999998</v>
      </c>
      <c r="Y21" s="168">
        <v>596.36329246489299</v>
      </c>
      <c r="Z21" s="179">
        <v>573</v>
      </c>
      <c r="AA21" s="184">
        <v>1.04077363431918</v>
      </c>
      <c r="AB21" s="185">
        <v>-422.62239534553498</v>
      </c>
      <c r="AC21" s="170">
        <v>8.0000000000000002E-3</v>
      </c>
      <c r="AD21" s="170">
        <v>4.0000000000000001E-3</v>
      </c>
      <c r="AE21" s="178">
        <v>0</v>
      </c>
      <c r="AF21" s="178">
        <v>606</v>
      </c>
      <c r="AG21" s="169"/>
      <c r="AH21" s="182">
        <v>230.4</v>
      </c>
      <c r="AI21" s="168">
        <v>34.745001632208997</v>
      </c>
      <c r="AJ21" s="183" t="s">
        <v>53</v>
      </c>
      <c r="AK21" s="175">
        <v>0.55150796241601596</v>
      </c>
      <c r="AL21" s="176">
        <v>-250.863767865216</v>
      </c>
      <c r="AM21" s="170"/>
      <c r="AN21" s="170"/>
      <c r="AO21" s="178">
        <v>188</v>
      </c>
      <c r="AP21" s="178">
        <v>271</v>
      </c>
      <c r="AQ21" s="169"/>
      <c r="AR21" s="182">
        <v>47</v>
      </c>
      <c r="AS21" s="168">
        <v>7.0877390482370899</v>
      </c>
      <c r="AT21" s="183" t="s">
        <v>54</v>
      </c>
      <c r="AU21" s="175">
        <v>0.44298369051481801</v>
      </c>
      <c r="AV21" s="176">
        <v>-75.225718822912</v>
      </c>
      <c r="AW21" s="170"/>
      <c r="AX21" s="170"/>
      <c r="AY21" s="178">
        <v>60</v>
      </c>
      <c r="AZ21" s="178">
        <v>81</v>
      </c>
      <c r="BA21" s="169"/>
      <c r="BB21" s="186">
        <v>259.8</v>
      </c>
      <c r="BC21" s="182">
        <v>39.178608611319</v>
      </c>
      <c r="BD21" s="183" t="s">
        <v>55</v>
      </c>
      <c r="BE21" s="180">
        <v>1.2243315191037201</v>
      </c>
      <c r="BF21" s="181">
        <v>15.348562354176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3.4000000000000002E-2</v>
      </c>
      <c r="G22" s="170">
        <v>2.5999999999999999E-2</v>
      </c>
      <c r="H22" s="171"/>
      <c r="I22" s="172">
        <v>5</v>
      </c>
      <c r="J22" s="172">
        <v>5</v>
      </c>
      <c r="K22" s="169"/>
      <c r="L22" s="173">
        <v>2469.7280599999999</v>
      </c>
      <c r="M22" s="173">
        <v>-361.79946999999999</v>
      </c>
      <c r="N22" s="173">
        <v>2107.92859</v>
      </c>
      <c r="O22" s="168">
        <v>488.28476652794501</v>
      </c>
      <c r="P22" s="174">
        <v>242.99700000000001</v>
      </c>
      <c r="Q22" s="180">
        <v>2.0094271391331802</v>
      </c>
      <c r="R22" s="181">
        <v>899.45793267249496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2484.3437899999999</v>
      </c>
      <c r="Y22" s="168">
        <v>575.47833130120398</v>
      </c>
      <c r="Z22" s="179">
        <v>573</v>
      </c>
      <c r="AA22" s="184">
        <v>1.0043251855169399</v>
      </c>
      <c r="AB22" s="185">
        <v>-365.29503948620902</v>
      </c>
      <c r="AC22" s="170">
        <v>5.0000000000000001E-3</v>
      </c>
      <c r="AD22" s="170">
        <v>1E-3</v>
      </c>
      <c r="AE22" s="178">
        <v>0</v>
      </c>
      <c r="AF22" s="178">
        <v>485</v>
      </c>
      <c r="AG22" s="169"/>
      <c r="AH22" s="182">
        <v>139</v>
      </c>
      <c r="AI22" s="168">
        <v>32.198236159121699</v>
      </c>
      <c r="AJ22" s="183" t="s">
        <v>53</v>
      </c>
      <c r="AK22" s="175">
        <v>0.51108311363685199</v>
      </c>
      <c r="AL22" s="176">
        <v>-174.31107549324801</v>
      </c>
      <c r="AM22" s="170"/>
      <c r="AN22" s="170"/>
      <c r="AO22" s="178">
        <v>133</v>
      </c>
      <c r="AP22" s="178">
        <v>188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-42.471066791936003</v>
      </c>
      <c r="AW22" s="170"/>
      <c r="AX22" s="170"/>
      <c r="AY22" s="178">
        <v>32</v>
      </c>
      <c r="AZ22" s="178">
        <v>46</v>
      </c>
      <c r="BA22" s="169"/>
      <c r="BB22" s="186">
        <v>158.4</v>
      </c>
      <c r="BC22" s="182">
        <v>36.692090702193298</v>
      </c>
      <c r="BD22" s="183" t="s">
        <v>55</v>
      </c>
      <c r="BE22" s="184">
        <v>1.1466278344435401</v>
      </c>
      <c r="BF22" s="185">
        <v>-0.74213358387200401</v>
      </c>
      <c r="BG22" s="170">
        <v>1.9E-2</v>
      </c>
      <c r="BH22" s="170">
        <v>1.4999999999999999E-2</v>
      </c>
      <c r="BI22" s="178">
        <v>0</v>
      </c>
      <c r="BJ22" s="178">
        <v>8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4373.03856</v>
      </c>
      <c r="M23" s="173">
        <v>2595.6632199999999</v>
      </c>
      <c r="N23" s="173">
        <v>6968.7017800000003</v>
      </c>
      <c r="O23" s="168">
        <v>1556.87271023054</v>
      </c>
      <c r="P23" s="174">
        <v>251.20400000000001</v>
      </c>
      <c r="Q23" s="180">
        <v>6.1976429922713798</v>
      </c>
      <c r="R23" s="181">
        <v>5673.3795969425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2271.9702550000002</v>
      </c>
      <c r="Y23" s="168">
        <v>507.57925939901702</v>
      </c>
      <c r="Z23" s="179">
        <v>573</v>
      </c>
      <c r="AA23" s="190">
        <v>0.88582767783423599</v>
      </c>
      <c r="AB23" s="173">
        <v>-682.67859968364598</v>
      </c>
      <c r="AC23" s="170"/>
      <c r="AD23" s="170"/>
      <c r="AE23" s="178">
        <v>293</v>
      </c>
      <c r="AF23" s="178">
        <v>806</v>
      </c>
      <c r="AG23" s="169"/>
      <c r="AH23" s="182">
        <v>92.5</v>
      </c>
      <c r="AI23" s="168">
        <v>20.665359236584301</v>
      </c>
      <c r="AJ23" s="183" t="s">
        <v>53</v>
      </c>
      <c r="AK23" s="175">
        <v>0.32802157518387798</v>
      </c>
      <c r="AL23" s="176">
        <v>-232.356680357888</v>
      </c>
      <c r="AM23" s="170"/>
      <c r="AN23" s="170"/>
      <c r="AO23" s="178">
        <v>190</v>
      </c>
      <c r="AP23" s="178">
        <v>246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-62.703283900415897</v>
      </c>
      <c r="AW23" s="170"/>
      <c r="AX23" s="170"/>
      <c r="AY23" s="178">
        <v>52</v>
      </c>
      <c r="AZ23" s="178">
        <v>67</v>
      </c>
      <c r="BA23" s="169"/>
      <c r="BB23" s="186">
        <v>121.6</v>
      </c>
      <c r="BC23" s="182">
        <v>27.1665695477692</v>
      </c>
      <c r="BD23" s="183" t="s">
        <v>55</v>
      </c>
      <c r="BE23" s="190">
        <v>0.84895529836778805</v>
      </c>
      <c r="BF23" s="173">
        <v>-43.406567800831802</v>
      </c>
      <c r="BG23" s="170"/>
      <c r="BH23" s="170"/>
      <c r="BI23" s="178">
        <v>22</v>
      </c>
      <c r="BJ23" s="178">
        <v>51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3.5000000000000003E-2</v>
      </c>
      <c r="G24" s="170">
        <v>2.7E-2</v>
      </c>
      <c r="H24" s="171"/>
      <c r="I24" s="172">
        <v>5</v>
      </c>
      <c r="J24" s="172">
        <v>5</v>
      </c>
      <c r="K24" s="169"/>
      <c r="L24" s="173">
        <v>4268.3462499999996</v>
      </c>
      <c r="M24" s="173">
        <v>4068.5357300000001</v>
      </c>
      <c r="N24" s="173">
        <v>8336.8819800000001</v>
      </c>
      <c r="O24" s="168">
        <v>1590.6608490117801</v>
      </c>
      <c r="P24" s="174">
        <v>248.62299999999999</v>
      </c>
      <c r="Q24" s="180">
        <v>6.3978829352544997</v>
      </c>
      <c r="R24" s="181">
        <v>6835.7466609965504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3258.909635</v>
      </c>
      <c r="Y24" s="168">
        <v>621.79361292358794</v>
      </c>
      <c r="Z24" s="179">
        <v>573</v>
      </c>
      <c r="AA24" s="184">
        <v>1.0851546473361</v>
      </c>
      <c r="AB24" s="185">
        <v>-200.748312128702</v>
      </c>
      <c r="AC24" s="170">
        <v>1.2999999999999999E-2</v>
      </c>
      <c r="AD24" s="170">
        <v>8.9999999999999993E-3</v>
      </c>
      <c r="AE24" s="178">
        <v>0</v>
      </c>
      <c r="AF24" s="178">
        <v>345</v>
      </c>
      <c r="AG24" s="169"/>
      <c r="AH24" s="182">
        <v>254.3</v>
      </c>
      <c r="AI24" s="168">
        <v>48.519944851575602</v>
      </c>
      <c r="AJ24" s="183" t="s">
        <v>53</v>
      </c>
      <c r="AK24" s="190">
        <v>0.77015785478691401</v>
      </c>
      <c r="AL24" s="173">
        <v>-126.08124026022401</v>
      </c>
      <c r="AM24" s="170"/>
      <c r="AN24" s="170"/>
      <c r="AO24" s="178">
        <v>76</v>
      </c>
      <c r="AP24" s="178">
        <v>142</v>
      </c>
      <c r="AQ24" s="169"/>
      <c r="AR24" s="182">
        <v>50.1</v>
      </c>
      <c r="AS24" s="168">
        <v>9.5589824501137901</v>
      </c>
      <c r="AT24" s="183" t="s">
        <v>54</v>
      </c>
      <c r="AU24" s="175">
        <v>0.59743640313211199</v>
      </c>
      <c r="AV24" s="176">
        <v>-46.504759431167898</v>
      </c>
      <c r="AW24" s="170"/>
      <c r="AX24" s="170"/>
      <c r="AY24" s="178">
        <v>34</v>
      </c>
      <c r="AZ24" s="178">
        <v>51</v>
      </c>
      <c r="BA24" s="169"/>
      <c r="BB24" s="186">
        <v>180.6</v>
      </c>
      <c r="BC24" s="182">
        <v>34.458128353104797</v>
      </c>
      <c r="BD24" s="183" t="s">
        <v>55</v>
      </c>
      <c r="BE24" s="184">
        <v>1.07681651103453</v>
      </c>
      <c r="BF24" s="185">
        <v>-12.6095188623359</v>
      </c>
      <c r="BG24" s="170">
        <v>1.2E-2</v>
      </c>
      <c r="BH24" s="170">
        <v>8.0000000000000002E-3</v>
      </c>
      <c r="BI24" s="178">
        <v>0</v>
      </c>
      <c r="BJ24" s="178">
        <v>21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0.03</v>
      </c>
      <c r="H25" s="171"/>
      <c r="I25" s="172">
        <v>4</v>
      </c>
      <c r="J25" s="172">
        <v>4</v>
      </c>
      <c r="K25" s="169"/>
      <c r="L25" s="173">
        <v>1461.43552</v>
      </c>
      <c r="M25" s="173">
        <v>585.71766000000002</v>
      </c>
      <c r="N25" s="173">
        <v>2047.15318</v>
      </c>
      <c r="O25" s="168">
        <v>484.82707751496901</v>
      </c>
      <c r="P25" s="174">
        <v>212.5</v>
      </c>
      <c r="Q25" s="180">
        <v>2.2815391883057399</v>
      </c>
      <c r="R25" s="181">
        <v>1013.499900912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1774.8702900000001</v>
      </c>
      <c r="Y25" s="168">
        <v>420.34234862134099</v>
      </c>
      <c r="Z25" s="179">
        <v>573</v>
      </c>
      <c r="AA25" s="175">
        <v>0.73358176024666799</v>
      </c>
      <c r="AB25" s="176">
        <v>-1012.34537549376</v>
      </c>
      <c r="AC25" s="170"/>
      <c r="AD25" s="170"/>
      <c r="AE25" s="178">
        <v>645</v>
      </c>
      <c r="AF25" s="178">
        <v>1129</v>
      </c>
      <c r="AG25" s="169"/>
      <c r="AH25" s="182">
        <v>133.85</v>
      </c>
      <c r="AI25" s="168">
        <v>31.699681762640999</v>
      </c>
      <c r="AJ25" s="183" t="s">
        <v>53</v>
      </c>
      <c r="AK25" s="175">
        <v>0.50316955178795297</v>
      </c>
      <c r="AL25" s="176">
        <v>-172.59779568255999</v>
      </c>
      <c r="AM25" s="170"/>
      <c r="AN25" s="170"/>
      <c r="AO25" s="178">
        <v>133</v>
      </c>
      <c r="AP25" s="178">
        <v>186</v>
      </c>
      <c r="AQ25" s="169"/>
      <c r="AR25" s="182">
        <v>38.4</v>
      </c>
      <c r="AS25" s="168">
        <v>9.0942680589123395</v>
      </c>
      <c r="AT25" s="183" t="s">
        <v>54</v>
      </c>
      <c r="AU25" s="175">
        <v>0.56839175368202099</v>
      </c>
      <c r="AV25" s="176">
        <v>-39.428011601920097</v>
      </c>
      <c r="AW25" s="170"/>
      <c r="AX25" s="170"/>
      <c r="AY25" s="178">
        <v>30</v>
      </c>
      <c r="AZ25" s="178">
        <v>43</v>
      </c>
      <c r="BA25" s="169"/>
      <c r="BB25" s="186">
        <v>162.4</v>
      </c>
      <c r="BC25" s="182">
        <v>38.4611753324834</v>
      </c>
      <c r="BD25" s="183" t="s">
        <v>55</v>
      </c>
      <c r="BE25" s="180">
        <v>1.20191172914011</v>
      </c>
      <c r="BF25" s="181">
        <v>6.7439767961598696</v>
      </c>
      <c r="BG25" s="170">
        <v>0.02</v>
      </c>
      <c r="BH25" s="170">
        <v>0.02</v>
      </c>
      <c r="BI25" s="178">
        <v>0</v>
      </c>
      <c r="BJ25" s="178">
        <v>0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0.03</v>
      </c>
      <c r="G26" s="170">
        <v>0.03</v>
      </c>
      <c r="H26" s="171"/>
      <c r="I26" s="172">
        <v>3</v>
      </c>
      <c r="J26" s="172">
        <v>3</v>
      </c>
      <c r="K26" s="169"/>
      <c r="L26" s="173">
        <v>2963.51091</v>
      </c>
      <c r="M26" s="173">
        <v>657.91094999999996</v>
      </c>
      <c r="N26" s="173">
        <v>3621.4218599999999</v>
      </c>
      <c r="O26" s="168">
        <v>1115.62895491175</v>
      </c>
      <c r="P26" s="174">
        <v>231.042</v>
      </c>
      <c r="Q26" s="180">
        <v>4.8286846327150501</v>
      </c>
      <c r="R26" s="181">
        <v>2757.4437168728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1720.5069800000001</v>
      </c>
      <c r="Y26" s="168">
        <v>530.02590645867599</v>
      </c>
      <c r="Z26" s="179">
        <v>573</v>
      </c>
      <c r="AA26" s="190">
        <v>0.92500158195231297</v>
      </c>
      <c r="AB26" s="173">
        <v>-422.21804840127902</v>
      </c>
      <c r="AC26" s="170"/>
      <c r="AD26" s="170"/>
      <c r="AE26" s="178">
        <v>140</v>
      </c>
      <c r="AF26" s="178">
        <v>512</v>
      </c>
      <c r="AG26" s="169"/>
      <c r="AH26" s="182">
        <v>163.9</v>
      </c>
      <c r="AI26" s="168">
        <v>50.491655702888799</v>
      </c>
      <c r="AJ26" s="183" t="s">
        <v>53</v>
      </c>
      <c r="AK26" s="190">
        <v>0.80145485242680603</v>
      </c>
      <c r="AL26" s="173">
        <v>-71.687568567679904</v>
      </c>
      <c r="AM26" s="170"/>
      <c r="AN26" s="170"/>
      <c r="AO26" s="178">
        <v>41</v>
      </c>
      <c r="AP26" s="178">
        <v>82</v>
      </c>
      <c r="AQ26" s="169"/>
      <c r="AR26" s="182">
        <v>39.6</v>
      </c>
      <c r="AS26" s="168">
        <v>12.199326210093901</v>
      </c>
      <c r="AT26" s="183" t="s">
        <v>54</v>
      </c>
      <c r="AU26" s="175">
        <v>0.76245788813087101</v>
      </c>
      <c r="AV26" s="176">
        <v>-20.231763445759999</v>
      </c>
      <c r="AW26" s="170"/>
      <c r="AX26" s="170"/>
      <c r="AY26" s="178">
        <v>13</v>
      </c>
      <c r="AZ26" s="178">
        <v>23</v>
      </c>
      <c r="BA26" s="169"/>
      <c r="BB26" s="186">
        <v>146.6</v>
      </c>
      <c r="BC26" s="182">
        <v>45.162152080802301</v>
      </c>
      <c r="BD26" s="183" t="s">
        <v>55</v>
      </c>
      <c r="BE26" s="180">
        <v>1.4113172525250699</v>
      </c>
      <c r="BF26" s="181">
        <v>26.936473108480101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2.3E-2</v>
      </c>
      <c r="G27" s="170">
        <v>1.7999999999999999E-2</v>
      </c>
      <c r="H27" s="171"/>
      <c r="I27" s="172">
        <v>4</v>
      </c>
      <c r="J27" s="172">
        <v>4</v>
      </c>
      <c r="K27" s="169"/>
      <c r="L27" s="173">
        <v>388.41681999999997</v>
      </c>
      <c r="M27" s="173">
        <v>567.11971000000005</v>
      </c>
      <c r="N27" s="173">
        <v>955.53652999999997</v>
      </c>
      <c r="O27" s="168">
        <v>370.31789842122402</v>
      </c>
      <c r="P27" s="174">
        <v>212.5</v>
      </c>
      <c r="Q27" s="180">
        <v>1.7426724631587001</v>
      </c>
      <c r="R27" s="181">
        <v>323.87561503680001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1245.0255549999999</v>
      </c>
      <c r="Y27" s="168">
        <v>482.50928408599799</v>
      </c>
      <c r="Z27" s="179">
        <v>573</v>
      </c>
      <c r="AA27" s="190">
        <v>0.84207553941709901</v>
      </c>
      <c r="AB27" s="173">
        <v>-458.229523936063</v>
      </c>
      <c r="AC27" s="170"/>
      <c r="AD27" s="170"/>
      <c r="AE27" s="178">
        <v>234</v>
      </c>
      <c r="AF27" s="178">
        <v>530</v>
      </c>
      <c r="AG27" s="169"/>
      <c r="AH27" s="182">
        <v>145.05000000000001</v>
      </c>
      <c r="AI27" s="168">
        <v>56.214084422286398</v>
      </c>
      <c r="AJ27" s="183" t="s">
        <v>53</v>
      </c>
      <c r="AK27" s="190">
        <v>0.89228705432200595</v>
      </c>
      <c r="AL27" s="173">
        <v>-42.218883024383899</v>
      </c>
      <c r="AM27" s="170"/>
      <c r="AN27" s="170"/>
      <c r="AO27" s="178">
        <v>18</v>
      </c>
      <c r="AP27" s="178">
        <v>51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-37.260351244288003</v>
      </c>
      <c r="AW27" s="170"/>
      <c r="AX27" s="170"/>
      <c r="AY27" s="178">
        <v>31</v>
      </c>
      <c r="AZ27" s="178">
        <v>40</v>
      </c>
      <c r="BA27" s="169"/>
      <c r="BB27" s="186">
        <v>89.4</v>
      </c>
      <c r="BC27" s="182">
        <v>34.646943449516698</v>
      </c>
      <c r="BD27" s="183" t="s">
        <v>55</v>
      </c>
      <c r="BE27" s="184">
        <v>1.0827169827973999</v>
      </c>
      <c r="BF27" s="185">
        <v>-5.7207024885759399</v>
      </c>
      <c r="BG27" s="170">
        <v>1.2999999999999999E-2</v>
      </c>
      <c r="BH27" s="170">
        <v>8.0000000000000002E-3</v>
      </c>
      <c r="BI27" s="178">
        <v>0</v>
      </c>
      <c r="BJ27" s="178">
        <v>10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9140.7860999999994</v>
      </c>
      <c r="M28" s="173">
        <v>5938.8783299999996</v>
      </c>
      <c r="N28" s="173">
        <v>15079.664430000001</v>
      </c>
      <c r="O28" s="168">
        <v>1556.30272454941</v>
      </c>
      <c r="P28" s="174">
        <v>268.108</v>
      </c>
      <c r="Q28" s="180">
        <v>5.80476048663005</v>
      </c>
      <c r="R28" s="181">
        <v>12086.9873913225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6912.5033700000004</v>
      </c>
      <c r="Y28" s="168">
        <v>713.40764100729905</v>
      </c>
      <c r="Z28" s="179">
        <v>573</v>
      </c>
      <c r="AA28" s="180">
        <v>1.24503951310174</v>
      </c>
      <c r="AB28" s="181">
        <v>516.55866427622504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396.2</v>
      </c>
      <c r="AI28" s="168">
        <v>40.889977514338902</v>
      </c>
      <c r="AJ28" s="183" t="s">
        <v>53</v>
      </c>
      <c r="AK28" s="175">
        <v>0.64904726213236297</v>
      </c>
      <c r="AL28" s="176">
        <v>-307.01905141465602</v>
      </c>
      <c r="AM28" s="170"/>
      <c r="AN28" s="170"/>
      <c r="AO28" s="178">
        <v>215</v>
      </c>
      <c r="AP28" s="178">
        <v>337</v>
      </c>
      <c r="AQ28" s="169"/>
      <c r="AR28" s="182">
        <v>93.1</v>
      </c>
      <c r="AS28" s="168">
        <v>9.6084222781043707</v>
      </c>
      <c r="AT28" s="183" t="s">
        <v>54</v>
      </c>
      <c r="AU28" s="175">
        <v>0.60052639238152306</v>
      </c>
      <c r="AV28" s="176">
        <v>-85.495314644991893</v>
      </c>
      <c r="AW28" s="170"/>
      <c r="AX28" s="170"/>
      <c r="AY28" s="178">
        <v>62</v>
      </c>
      <c r="AZ28" s="178">
        <v>93</v>
      </c>
      <c r="BA28" s="169"/>
      <c r="BB28" s="186">
        <v>434.8</v>
      </c>
      <c r="BC28" s="182">
        <v>44.873705762833303</v>
      </c>
      <c r="BD28" s="183" t="s">
        <v>55</v>
      </c>
      <c r="BE28" s="180">
        <v>1.4023033050885401</v>
      </c>
      <c r="BF28" s="181">
        <v>77.609370710016094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1.7999999999999999E-2</v>
      </c>
      <c r="G29" s="170">
        <v>1.2E-2</v>
      </c>
      <c r="H29" s="171"/>
      <c r="I29" s="172">
        <v>4</v>
      </c>
      <c r="J29" s="172">
        <v>3</v>
      </c>
      <c r="K29" s="169"/>
      <c r="L29" s="173">
        <v>4031.9843599999999</v>
      </c>
      <c r="M29" s="173">
        <v>4.5928699999999996</v>
      </c>
      <c r="N29" s="173">
        <v>4036.5772299999999</v>
      </c>
      <c r="O29" s="168">
        <v>911.56450882360002</v>
      </c>
      <c r="P29" s="174">
        <v>241.767</v>
      </c>
      <c r="Q29" s="180">
        <v>3.7704256942577001</v>
      </c>
      <c r="R29" s="181">
        <v>2803.2584097824101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2476.7910400000001</v>
      </c>
      <c r="Y29" s="168">
        <v>559.32407066476298</v>
      </c>
      <c r="Z29" s="179">
        <v>573</v>
      </c>
      <c r="AA29" s="184">
        <v>0.97613275857724802</v>
      </c>
      <c r="AB29" s="185">
        <v>-446.23685042623902</v>
      </c>
      <c r="AC29" s="170">
        <v>2E-3</v>
      </c>
      <c r="AD29" s="170"/>
      <c r="AE29" s="178">
        <v>61</v>
      </c>
      <c r="AF29" s="178">
        <v>569</v>
      </c>
      <c r="AG29" s="169"/>
      <c r="AH29" s="182">
        <v>174.9</v>
      </c>
      <c r="AI29" s="168">
        <v>39.496985566964497</v>
      </c>
      <c r="AJ29" s="183" t="s">
        <v>53</v>
      </c>
      <c r="AK29" s="175">
        <v>0.62693627884070702</v>
      </c>
      <c r="AL29" s="176">
        <v>-146.48002983743999</v>
      </c>
      <c r="AM29" s="170"/>
      <c r="AN29" s="170"/>
      <c r="AO29" s="178">
        <v>105</v>
      </c>
      <c r="AP29" s="178">
        <v>160</v>
      </c>
      <c r="AQ29" s="169"/>
      <c r="AR29" s="182">
        <v>20.5</v>
      </c>
      <c r="AS29" s="168">
        <v>4.6294351293469003</v>
      </c>
      <c r="AT29" s="183" t="s">
        <v>54</v>
      </c>
      <c r="AU29" s="175">
        <v>0.28933969558418099</v>
      </c>
      <c r="AV29" s="176">
        <v>-61.120325038079997</v>
      </c>
      <c r="AW29" s="170"/>
      <c r="AX29" s="170"/>
      <c r="AY29" s="178">
        <v>51</v>
      </c>
      <c r="AZ29" s="178">
        <v>65</v>
      </c>
      <c r="BA29" s="169"/>
      <c r="BB29" s="186">
        <v>144.19999999999999</v>
      </c>
      <c r="BC29" s="182">
        <v>32.564124178137703</v>
      </c>
      <c r="BD29" s="183" t="s">
        <v>55</v>
      </c>
      <c r="BE29" s="184">
        <v>1.0176288805667999</v>
      </c>
      <c r="BF29" s="185">
        <v>-19.040650076159899</v>
      </c>
      <c r="BG29" s="170">
        <v>6.0000000000000001E-3</v>
      </c>
      <c r="BH29" s="170">
        <v>2E-3</v>
      </c>
      <c r="BI29" s="178">
        <v>0</v>
      </c>
      <c r="BJ29" s="178">
        <v>26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0.03</v>
      </c>
      <c r="G30" s="170">
        <v>0.03</v>
      </c>
      <c r="H30" s="171"/>
      <c r="I30" s="172">
        <v>3</v>
      </c>
      <c r="J30" s="172">
        <v>3</v>
      </c>
      <c r="K30" s="169"/>
      <c r="L30" s="173">
        <v>3124.12266</v>
      </c>
      <c r="M30" s="173">
        <v>2134.95939</v>
      </c>
      <c r="N30" s="173">
        <v>5259.08205</v>
      </c>
      <c r="O30" s="168">
        <v>842.31230879201303</v>
      </c>
      <c r="P30" s="174">
        <v>244.696</v>
      </c>
      <c r="Q30" s="180">
        <v>3.4422806616863899</v>
      </c>
      <c r="R30" s="181">
        <v>3499.06794393582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2315.6029899999999</v>
      </c>
      <c r="Y30" s="168">
        <v>370.87478046717098</v>
      </c>
      <c r="Z30" s="179">
        <v>573</v>
      </c>
      <c r="AA30" s="175">
        <v>0.64725092577167698</v>
      </c>
      <c r="AB30" s="176">
        <v>-1805.78878908416</v>
      </c>
      <c r="AC30" s="170"/>
      <c r="AD30" s="170"/>
      <c r="AE30" s="178">
        <v>1262</v>
      </c>
      <c r="AF30" s="178">
        <v>1978</v>
      </c>
      <c r="AG30" s="169"/>
      <c r="AH30" s="182">
        <v>357.7</v>
      </c>
      <c r="AI30" s="168">
        <v>57.290437758981703</v>
      </c>
      <c r="AJ30" s="183" t="s">
        <v>53</v>
      </c>
      <c r="AK30" s="190">
        <v>0.90937202792034499</v>
      </c>
      <c r="AL30" s="173">
        <v>-95.437316024959998</v>
      </c>
      <c r="AM30" s="170"/>
      <c r="AN30" s="170"/>
      <c r="AO30" s="178">
        <v>36</v>
      </c>
      <c r="AP30" s="178">
        <v>115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-77.382492958719993</v>
      </c>
      <c r="AW30" s="170"/>
      <c r="AX30" s="170"/>
      <c r="AY30" s="178">
        <v>63</v>
      </c>
      <c r="AZ30" s="178">
        <v>83</v>
      </c>
      <c r="BA30" s="169"/>
      <c r="BB30" s="186">
        <v>243.4</v>
      </c>
      <c r="BC30" s="182">
        <v>38.983764468929699</v>
      </c>
      <c r="BD30" s="183" t="s">
        <v>55</v>
      </c>
      <c r="BE30" s="180">
        <v>1.21824263965405</v>
      </c>
      <c r="BF30" s="181">
        <v>13.235014082559999</v>
      </c>
      <c r="BG30" s="170">
        <v>0.02</v>
      </c>
      <c r="BH30" s="170">
        <v>0.02</v>
      </c>
      <c r="BI30" s="178">
        <v>0</v>
      </c>
      <c r="BJ30" s="178">
        <v>0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4.9000000000000002E-2</v>
      </c>
      <c r="G31" s="170">
        <v>4.2000000000000003E-2</v>
      </c>
      <c r="H31" s="171"/>
      <c r="I31" s="172">
        <v>5</v>
      </c>
      <c r="J31" s="172">
        <v>4</v>
      </c>
      <c r="K31" s="169"/>
      <c r="L31" s="173">
        <v>1112.00881</v>
      </c>
      <c r="M31" s="173">
        <v>543.22037999999998</v>
      </c>
      <c r="N31" s="173">
        <v>1655.22919</v>
      </c>
      <c r="O31" s="168">
        <v>582.78374983016795</v>
      </c>
      <c r="P31" s="174">
        <v>255.976</v>
      </c>
      <c r="Q31" s="180">
        <v>2.27671246456765</v>
      </c>
      <c r="R31" s="181">
        <v>817.69522093021396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1974.235545</v>
      </c>
      <c r="Y31" s="168">
        <v>695.10156110955597</v>
      </c>
      <c r="Z31" s="179">
        <v>573</v>
      </c>
      <c r="AA31" s="180">
        <v>1.21309172968509</v>
      </c>
      <c r="AB31" s="181">
        <v>99.423202135873495</v>
      </c>
      <c r="AC31" s="170">
        <v>0.02</v>
      </c>
      <c r="AD31" s="170">
        <v>0.02</v>
      </c>
      <c r="AE31" s="178">
        <v>0</v>
      </c>
      <c r="AF31" s="178">
        <v>0</v>
      </c>
      <c r="AG31" s="169"/>
      <c r="AH31" s="182">
        <v>176.05</v>
      </c>
      <c r="AI31" s="168">
        <v>61.984817436430802</v>
      </c>
      <c r="AJ31" s="183" t="s">
        <v>53</v>
      </c>
      <c r="AK31" s="184">
        <v>0.98388599105445596</v>
      </c>
      <c r="AL31" s="185">
        <v>-30.081200000767801</v>
      </c>
      <c r="AM31" s="170">
        <v>2E-3</v>
      </c>
      <c r="AN31" s="170"/>
      <c r="AO31" s="178">
        <v>3</v>
      </c>
      <c r="AP31" s="178">
        <v>39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-30.150780952576</v>
      </c>
      <c r="AW31" s="170"/>
      <c r="AX31" s="170"/>
      <c r="AY31" s="178">
        <v>24</v>
      </c>
      <c r="AZ31" s="178">
        <v>33</v>
      </c>
      <c r="BA31" s="169"/>
      <c r="BB31" s="186">
        <v>101.8</v>
      </c>
      <c r="BC31" s="182">
        <v>35.842399403741297</v>
      </c>
      <c r="BD31" s="183" t="s">
        <v>55</v>
      </c>
      <c r="BE31" s="184">
        <v>1.12007498136691</v>
      </c>
      <c r="BF31" s="185">
        <v>-2.9015619051519201</v>
      </c>
      <c r="BG31" s="170">
        <v>1.7000000000000001E-2</v>
      </c>
      <c r="BH31" s="170">
        <v>1.2E-2</v>
      </c>
      <c r="BI31" s="178">
        <v>0</v>
      </c>
      <c r="BJ31" s="178">
        <v>8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5858.8981100000001</v>
      </c>
      <c r="M32" s="173">
        <v>1968.87085</v>
      </c>
      <c r="N32" s="173">
        <v>7827.7689600000003</v>
      </c>
      <c r="O32" s="168">
        <v>1044.8212346583</v>
      </c>
      <c r="P32" s="174">
        <v>282.02199999999999</v>
      </c>
      <c r="Q32" s="180">
        <v>3.7047508161005198</v>
      </c>
      <c r="R32" s="181">
        <v>5393.7078612803898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3676.7632349999999</v>
      </c>
      <c r="Y32" s="168">
        <v>490.76056311438998</v>
      </c>
      <c r="Z32" s="179">
        <v>573</v>
      </c>
      <c r="AA32" s="190">
        <v>0.85647567733750496</v>
      </c>
      <c r="AB32" s="173">
        <v>-1268.6559506179201</v>
      </c>
      <c r="AC32" s="170"/>
      <c r="AD32" s="170"/>
      <c r="AE32" s="178">
        <v>617</v>
      </c>
      <c r="AF32" s="178">
        <v>1475</v>
      </c>
      <c r="AG32" s="169"/>
      <c r="AH32" s="182">
        <v>237.8</v>
      </c>
      <c r="AI32" s="168">
        <v>31.7406518857889</v>
      </c>
      <c r="AJ32" s="183" t="s">
        <v>53</v>
      </c>
      <c r="AK32" s="175">
        <v>0.50381987120299798</v>
      </c>
      <c r="AL32" s="176">
        <v>-305.93718794751999</v>
      </c>
      <c r="AM32" s="170"/>
      <c r="AN32" s="170"/>
      <c r="AO32" s="178">
        <v>235</v>
      </c>
      <c r="AP32" s="178">
        <v>329</v>
      </c>
      <c r="AQ32" s="169"/>
      <c r="AR32" s="182">
        <v>49.2</v>
      </c>
      <c r="AS32" s="168">
        <v>6.5670314246459798</v>
      </c>
      <c r="AT32" s="183" t="s">
        <v>54</v>
      </c>
      <c r="AU32" s="175">
        <v>0.41043946404037401</v>
      </c>
      <c r="AV32" s="176">
        <v>-88.891984240639999</v>
      </c>
      <c r="AW32" s="170"/>
      <c r="AX32" s="170"/>
      <c r="AY32" s="178">
        <v>71</v>
      </c>
      <c r="AZ32" s="178">
        <v>95</v>
      </c>
      <c r="BA32" s="169"/>
      <c r="BB32" s="186">
        <v>189</v>
      </c>
      <c r="BC32" s="182">
        <v>25.227010960530301</v>
      </c>
      <c r="BD32" s="183" t="s">
        <v>55</v>
      </c>
      <c r="BE32" s="190">
        <v>0.788344092516571</v>
      </c>
      <c r="BF32" s="173">
        <v>-87.183968481279905</v>
      </c>
      <c r="BG32" s="170"/>
      <c r="BH32" s="170"/>
      <c r="BI32" s="178">
        <v>51</v>
      </c>
      <c r="BJ32" s="178">
        <v>99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2.5999999999999999E-2</v>
      </c>
      <c r="H33" s="171"/>
      <c r="I33" s="172">
        <v>3</v>
      </c>
      <c r="J33" s="172">
        <v>3</v>
      </c>
      <c r="K33" s="169"/>
      <c r="L33" s="173">
        <v>4696.3698700000004</v>
      </c>
      <c r="M33" s="173">
        <v>3978.81918</v>
      </c>
      <c r="N33" s="173">
        <v>8675.1890500000009</v>
      </c>
      <c r="O33" s="168">
        <v>1074.82836231841</v>
      </c>
      <c r="P33" s="174">
        <v>276.94400000000002</v>
      </c>
      <c r="Q33" s="180">
        <v>3.8810314082211899</v>
      </c>
      <c r="R33" s="181">
        <v>6100.1473318551698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4007.2077800000002</v>
      </c>
      <c r="Y33" s="168">
        <v>496.48031308862397</v>
      </c>
      <c r="Z33" s="179">
        <v>573</v>
      </c>
      <c r="AA33" s="190">
        <v>0.86645778898538195</v>
      </c>
      <c r="AB33" s="173">
        <v>-1320.58016448333</v>
      </c>
      <c r="AC33" s="170"/>
      <c r="AD33" s="170"/>
      <c r="AE33" s="178">
        <v>618</v>
      </c>
      <c r="AF33" s="178">
        <v>1543</v>
      </c>
      <c r="AG33" s="169"/>
      <c r="AH33" s="182">
        <v>355.15</v>
      </c>
      <c r="AI33" s="168">
        <v>44.001956692503903</v>
      </c>
      <c r="AJ33" s="183" t="s">
        <v>53</v>
      </c>
      <c r="AK33" s="175">
        <v>0.69844375702387196</v>
      </c>
      <c r="AL33" s="176">
        <v>-230.627732115968</v>
      </c>
      <c r="AM33" s="170"/>
      <c r="AN33" s="170"/>
      <c r="AO33" s="178">
        <v>154</v>
      </c>
      <c r="AP33" s="178">
        <v>256</v>
      </c>
      <c r="AQ33" s="169"/>
      <c r="AR33" s="182">
        <v>63.6</v>
      </c>
      <c r="AS33" s="168">
        <v>7.8798379435259802</v>
      </c>
      <c r="AT33" s="183" t="s">
        <v>54</v>
      </c>
      <c r="AU33" s="175">
        <v>0.49248987147037399</v>
      </c>
      <c r="AV33" s="176">
        <v>-85.168947838975996</v>
      </c>
      <c r="AW33" s="170"/>
      <c r="AX33" s="170"/>
      <c r="AY33" s="178">
        <v>66</v>
      </c>
      <c r="AZ33" s="178">
        <v>92</v>
      </c>
      <c r="BA33" s="169"/>
      <c r="BB33" s="186">
        <v>298.8</v>
      </c>
      <c r="BC33" s="182">
        <v>37.020370715810699</v>
      </c>
      <c r="BD33" s="183" t="s">
        <v>55</v>
      </c>
      <c r="BE33" s="180">
        <v>1.1568865848690899</v>
      </c>
      <c r="BF33" s="181">
        <v>1.2621043220481201</v>
      </c>
      <c r="BG33" s="170">
        <v>0.02</v>
      </c>
      <c r="BH33" s="170">
        <v>1.6E-2</v>
      </c>
      <c r="BI33" s="178">
        <v>0</v>
      </c>
      <c r="BJ33" s="178">
        <v>12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1360.47057</v>
      </c>
      <c r="M34" s="173">
        <v>230.44345999999999</v>
      </c>
      <c r="N34" s="173">
        <v>1590.9140299999999</v>
      </c>
      <c r="O34" s="168">
        <v>1110.6897372777901</v>
      </c>
      <c r="P34" s="174">
        <v>276.94400000000002</v>
      </c>
      <c r="Q34" s="180">
        <v>4.0105210341361097</v>
      </c>
      <c r="R34" s="181">
        <v>1133.9327682236799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430.847555</v>
      </c>
      <c r="Y34" s="168">
        <v>300.79435384055898</v>
      </c>
      <c r="Z34" s="179">
        <v>573</v>
      </c>
      <c r="AA34" s="175">
        <v>0.52494651630115097</v>
      </c>
      <c r="AB34" s="176">
        <v>-514.65140145990199</v>
      </c>
      <c r="AC34" s="170"/>
      <c r="AD34" s="170"/>
      <c r="AE34" s="178">
        <v>390</v>
      </c>
      <c r="AF34" s="178">
        <v>555</v>
      </c>
      <c r="AG34" s="169"/>
      <c r="AH34" s="182">
        <v>31.3</v>
      </c>
      <c r="AI34" s="168">
        <v>21.8519593901595</v>
      </c>
      <c r="AJ34" s="183" t="s">
        <v>53</v>
      </c>
      <c r="AK34" s="175">
        <v>0.3468564982565</v>
      </c>
      <c r="AL34" s="176">
        <v>-72.655382647423707</v>
      </c>
      <c r="AM34" s="170"/>
      <c r="AN34" s="170"/>
      <c r="AO34" s="178">
        <v>59</v>
      </c>
      <c r="AP34" s="178">
        <v>77</v>
      </c>
      <c r="AQ34" s="169"/>
      <c r="AR34" s="182">
        <v>5.8</v>
      </c>
      <c r="AS34" s="168">
        <v>4.0492448710199698</v>
      </c>
      <c r="AT34" s="183" t="s">
        <v>54</v>
      </c>
      <c r="AU34" s="175">
        <v>0.253077804438748</v>
      </c>
      <c r="AV34" s="176">
        <v>-20.601367021567899</v>
      </c>
      <c r="AW34" s="170"/>
      <c r="AX34" s="170"/>
      <c r="AY34" s="178">
        <v>18</v>
      </c>
      <c r="AZ34" s="178">
        <v>22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-25.402734043135901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4.1000000000000002E-2</v>
      </c>
      <c r="G35" s="170">
        <v>3.2000000000000001E-2</v>
      </c>
      <c r="H35" s="171"/>
      <c r="I35" s="172">
        <v>4</v>
      </c>
      <c r="J35" s="172">
        <v>4</v>
      </c>
      <c r="K35" s="169"/>
      <c r="L35" s="173">
        <v>1715.4240199999999</v>
      </c>
      <c r="M35" s="173">
        <v>729.26436000000001</v>
      </c>
      <c r="N35" s="173">
        <v>2444.6883800000001</v>
      </c>
      <c r="O35" s="168">
        <v>1010.50184215782</v>
      </c>
      <c r="P35" s="174">
        <v>237.21100000000001</v>
      </c>
      <c r="Q35" s="180">
        <v>4.2599282586297402</v>
      </c>
      <c r="R35" s="181">
        <v>1783.5784169261401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1603.8145750000001</v>
      </c>
      <c r="Y35" s="168">
        <v>662.93012875410398</v>
      </c>
      <c r="Z35" s="179">
        <v>573</v>
      </c>
      <c r="AA35" s="180">
        <v>1.1569461234801099</v>
      </c>
      <c r="AB35" s="181">
        <v>6.85655517241503</v>
      </c>
      <c r="AC35" s="170">
        <v>0.02</v>
      </c>
      <c r="AD35" s="170">
        <v>1.6E-2</v>
      </c>
      <c r="AE35" s="178">
        <v>0</v>
      </c>
      <c r="AF35" s="178">
        <v>60</v>
      </c>
      <c r="AG35" s="169"/>
      <c r="AH35" s="182">
        <v>161.69999999999999</v>
      </c>
      <c r="AI35" s="168">
        <v>66.838026970504799</v>
      </c>
      <c r="AJ35" s="183" t="s">
        <v>53</v>
      </c>
      <c r="AK35" s="184">
        <v>1.0609210630238901</v>
      </c>
      <c r="AL35" s="185">
        <v>-13.8817718135041</v>
      </c>
      <c r="AM35" s="170">
        <v>1.0999999999999999E-2</v>
      </c>
      <c r="AN35" s="170">
        <v>6.0000000000000001E-3</v>
      </c>
      <c r="AO35" s="178">
        <v>0</v>
      </c>
      <c r="AP35" s="178">
        <v>22</v>
      </c>
      <c r="AQ35" s="169"/>
      <c r="AR35" s="182">
        <v>25.4</v>
      </c>
      <c r="AS35" s="168">
        <v>10.4989850652494</v>
      </c>
      <c r="AT35" s="183" t="s">
        <v>54</v>
      </c>
      <c r="AU35" s="175">
        <v>0.65618656657808505</v>
      </c>
      <c r="AV35" s="176">
        <v>-19.192196016128001</v>
      </c>
      <c r="AW35" s="170"/>
      <c r="AX35" s="170"/>
      <c r="AY35" s="178">
        <v>14</v>
      </c>
      <c r="AZ35" s="178">
        <v>22</v>
      </c>
      <c r="BA35" s="169"/>
      <c r="BB35" s="186">
        <v>72.2</v>
      </c>
      <c r="BC35" s="182">
        <v>29.8435717209057</v>
      </c>
      <c r="BD35" s="183" t="s">
        <v>55</v>
      </c>
      <c r="BE35" s="190">
        <v>0.93261161627830202</v>
      </c>
      <c r="BF35" s="173">
        <v>-16.984392032256</v>
      </c>
      <c r="BG35" s="170"/>
      <c r="BH35" s="170"/>
      <c r="BI35" s="178">
        <v>6</v>
      </c>
      <c r="BJ35" s="178">
        <v>21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0.03</v>
      </c>
      <c r="H36" s="171"/>
      <c r="I36" s="172">
        <v>3</v>
      </c>
      <c r="J36" s="172">
        <v>3</v>
      </c>
      <c r="K36" s="169"/>
      <c r="L36" s="173">
        <v>1435.16165</v>
      </c>
      <c r="M36" s="173">
        <v>2066.0479599999999</v>
      </c>
      <c r="N36" s="173">
        <v>3501.2096099999999</v>
      </c>
      <c r="O36" s="168">
        <v>1429.48612418425</v>
      </c>
      <c r="P36" s="174">
        <v>282.02199999999999</v>
      </c>
      <c r="Q36" s="180">
        <v>5.0687043003178802</v>
      </c>
      <c r="R36" s="181">
        <v>2705.46512941015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1184.4326699999999</v>
      </c>
      <c r="Y36" s="168">
        <v>483.58431953335702</v>
      </c>
      <c r="Z36" s="179">
        <v>573</v>
      </c>
      <c r="AA36" s="190">
        <v>0.84395169203029097</v>
      </c>
      <c r="AB36" s="173">
        <v>-432.32626149465602</v>
      </c>
      <c r="AC36" s="170"/>
      <c r="AD36" s="170"/>
      <c r="AE36" s="178">
        <v>220</v>
      </c>
      <c r="AF36" s="178">
        <v>500</v>
      </c>
      <c r="AG36" s="169"/>
      <c r="AH36" s="182">
        <v>139.1</v>
      </c>
      <c r="AI36" s="168">
        <v>56.7922352623808</v>
      </c>
      <c r="AJ36" s="183" t="s">
        <v>53</v>
      </c>
      <c r="AK36" s="190">
        <v>0.90146405178382305</v>
      </c>
      <c r="AL36" s="173">
        <v>-38.658835399936002</v>
      </c>
      <c r="AM36" s="170"/>
      <c r="AN36" s="170"/>
      <c r="AO36" s="178">
        <v>16</v>
      </c>
      <c r="AP36" s="178">
        <v>47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-29.545101053951999</v>
      </c>
      <c r="AW36" s="170"/>
      <c r="AX36" s="170"/>
      <c r="AY36" s="178">
        <v>24</v>
      </c>
      <c r="AZ36" s="178">
        <v>32</v>
      </c>
      <c r="BA36" s="169"/>
      <c r="BB36" s="186">
        <v>94.6</v>
      </c>
      <c r="BC36" s="182">
        <v>38.6236193804545</v>
      </c>
      <c r="BD36" s="183" t="s">
        <v>55</v>
      </c>
      <c r="BE36" s="180">
        <v>1.2069881056392</v>
      </c>
      <c r="BF36" s="181">
        <v>4.3097978920960101</v>
      </c>
      <c r="BG36" s="170">
        <v>0.02</v>
      </c>
      <c r="BH36" s="170">
        <v>0.02</v>
      </c>
      <c r="BI36" s="178">
        <v>0</v>
      </c>
      <c r="BJ36" s="178">
        <v>0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2.5000000000000001E-2</v>
      </c>
      <c r="G37" s="170">
        <v>2.1000000000000001E-2</v>
      </c>
      <c r="H37" s="171"/>
      <c r="I37" s="172">
        <v>2</v>
      </c>
      <c r="J37" s="172">
        <v>2</v>
      </c>
      <c r="K37" s="169"/>
      <c r="L37" s="173">
        <v>1360.42273</v>
      </c>
      <c r="M37" s="173">
        <v>2021.17518</v>
      </c>
      <c r="N37" s="173">
        <v>3381.59791</v>
      </c>
      <c r="O37" s="168">
        <v>902.11047793664</v>
      </c>
      <c r="P37" s="174">
        <v>231.66</v>
      </c>
      <c r="Q37" s="180">
        <v>3.8941141238739601</v>
      </c>
      <c r="R37" s="181">
        <v>2381.2161367908002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2374.3151200000002</v>
      </c>
      <c r="Y37" s="168">
        <v>633.397170415034</v>
      </c>
      <c r="Z37" s="179">
        <v>573</v>
      </c>
      <c r="AA37" s="184">
        <v>1.10540518397039</v>
      </c>
      <c r="AB37" s="185">
        <v>-100.081651341057</v>
      </c>
      <c r="AC37" s="170">
        <v>1.4999999999999999E-2</v>
      </c>
      <c r="AD37" s="170">
        <v>1.0999999999999999E-2</v>
      </c>
      <c r="AE37" s="178">
        <v>0</v>
      </c>
      <c r="AF37" s="178">
        <v>204</v>
      </c>
      <c r="AG37" s="169"/>
      <c r="AH37" s="182">
        <v>196.7</v>
      </c>
      <c r="AI37" s="168">
        <v>52.473752271196901</v>
      </c>
      <c r="AJ37" s="183" t="s">
        <v>53</v>
      </c>
      <c r="AK37" s="190">
        <v>0.83291670271741103</v>
      </c>
      <c r="AL37" s="173">
        <v>-75.354095278336104</v>
      </c>
      <c r="AM37" s="170"/>
      <c r="AN37" s="170"/>
      <c r="AO37" s="178">
        <v>40</v>
      </c>
      <c r="AP37" s="178">
        <v>87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-50.993103562751998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-43.186207125503998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1.7000000000000001E-2</v>
      </c>
      <c r="G38" s="170">
        <v>1.2E-2</v>
      </c>
      <c r="H38" s="171"/>
      <c r="I38" s="172">
        <v>2</v>
      </c>
      <c r="J38" s="172">
        <v>2</v>
      </c>
      <c r="K38" s="169"/>
      <c r="L38" s="173">
        <v>1767.42786</v>
      </c>
      <c r="M38" s="173">
        <v>1479.1353200000001</v>
      </c>
      <c r="N38" s="173">
        <v>3246.5631800000001</v>
      </c>
      <c r="O38" s="168">
        <v>559.37354106735199</v>
      </c>
      <c r="P38" s="174">
        <v>236.59800000000001</v>
      </c>
      <c r="Q38" s="180">
        <v>2.3642361349941701</v>
      </c>
      <c r="R38" s="181">
        <v>1664.63964537421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3405.439445</v>
      </c>
      <c r="Y38" s="168">
        <v>586.74746666722399</v>
      </c>
      <c r="Z38" s="179">
        <v>573</v>
      </c>
      <c r="AA38" s="184">
        <v>1.02399208842447</v>
      </c>
      <c r="AB38" s="185">
        <v>-425.70953064889801</v>
      </c>
      <c r="AC38" s="170">
        <v>7.0000000000000001E-3</v>
      </c>
      <c r="AD38" s="170">
        <v>2E-3</v>
      </c>
      <c r="AE38" s="178">
        <v>0</v>
      </c>
      <c r="AF38" s="178">
        <v>586</v>
      </c>
      <c r="AG38" s="169"/>
      <c r="AH38" s="182">
        <v>272.5</v>
      </c>
      <c r="AI38" s="168">
        <v>46.950969837849698</v>
      </c>
      <c r="AJ38" s="183" t="s">
        <v>53</v>
      </c>
      <c r="AK38" s="175">
        <v>0.74525348948967696</v>
      </c>
      <c r="AL38" s="176">
        <v>-148.725803605376</v>
      </c>
      <c r="AM38" s="170"/>
      <c r="AN38" s="170"/>
      <c r="AO38" s="178">
        <v>94</v>
      </c>
      <c r="AP38" s="178">
        <v>167</v>
      </c>
      <c r="AQ38" s="169"/>
      <c r="AR38" s="182">
        <v>42.5</v>
      </c>
      <c r="AS38" s="168">
        <v>7.3226283233343503</v>
      </c>
      <c r="AT38" s="183" t="s">
        <v>54</v>
      </c>
      <c r="AU38" s="175">
        <v>0.45766427020839701</v>
      </c>
      <c r="AV38" s="176">
        <v>-64.477981868032003</v>
      </c>
      <c r="AW38" s="170"/>
      <c r="AX38" s="170"/>
      <c r="AY38" s="178">
        <v>51</v>
      </c>
      <c r="AZ38" s="178">
        <v>69</v>
      </c>
      <c r="BA38" s="169"/>
      <c r="BB38" s="186">
        <v>170.2</v>
      </c>
      <c r="BC38" s="182">
        <v>29.3249727207413</v>
      </c>
      <c r="BD38" s="183" t="s">
        <v>55</v>
      </c>
      <c r="BE38" s="190">
        <v>0.91640539752316696</v>
      </c>
      <c r="BF38" s="173">
        <v>-43.755963736063997</v>
      </c>
      <c r="BG38" s="170"/>
      <c r="BH38" s="170"/>
      <c r="BI38" s="178">
        <v>16</v>
      </c>
      <c r="BJ38" s="178">
        <v>53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2.3E-2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2093.4496899999999</v>
      </c>
      <c r="M39" s="173">
        <v>1762.90327</v>
      </c>
      <c r="N39" s="173">
        <v>3856.3529600000002</v>
      </c>
      <c r="O39" s="168">
        <v>1320.3817199856501</v>
      </c>
      <c r="P39" s="174">
        <v>240.53200000000001</v>
      </c>
      <c r="Q39" s="180">
        <v>5.4894222805516497</v>
      </c>
      <c r="R39" s="181">
        <v>3047.06586513406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1227.5145050000001</v>
      </c>
      <c r="Y39" s="168">
        <v>420.29029246825797</v>
      </c>
      <c r="Z39" s="179">
        <v>573</v>
      </c>
      <c r="AA39" s="175">
        <v>0.73349091181196802</v>
      </c>
      <c r="AB39" s="176">
        <v>-700.38492359238603</v>
      </c>
      <c r="AC39" s="170"/>
      <c r="AD39" s="170"/>
      <c r="AE39" s="178">
        <v>447</v>
      </c>
      <c r="AF39" s="178">
        <v>781</v>
      </c>
      <c r="AG39" s="169"/>
      <c r="AH39" s="182">
        <v>138.94999999999999</v>
      </c>
      <c r="AI39" s="168">
        <v>47.575271738613303</v>
      </c>
      <c r="AJ39" s="183" t="s">
        <v>53</v>
      </c>
      <c r="AK39" s="175">
        <v>0.75516304347005303</v>
      </c>
      <c r="AL39" s="176">
        <v>-73.018000002304206</v>
      </c>
      <c r="AM39" s="170"/>
      <c r="AN39" s="170"/>
      <c r="AO39" s="178">
        <v>46</v>
      </c>
      <c r="AP39" s="178">
        <v>82</v>
      </c>
      <c r="AQ39" s="169"/>
      <c r="AR39" s="182">
        <v>22.1</v>
      </c>
      <c r="AS39" s="168">
        <v>7.5668478260047101</v>
      </c>
      <c r="AT39" s="183" t="s">
        <v>54</v>
      </c>
      <c r="AU39" s="175">
        <v>0.47292798912529399</v>
      </c>
      <c r="AV39" s="176">
        <v>-31.733142857728001</v>
      </c>
      <c r="AW39" s="170"/>
      <c r="AX39" s="170"/>
      <c r="AY39" s="178">
        <v>25</v>
      </c>
      <c r="AZ39" s="178">
        <v>34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-6.4662857154560998</v>
      </c>
      <c r="BG39" s="170">
        <v>1.2999999999999999E-2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3.5000000000000003E-2</v>
      </c>
      <c r="G40" s="170">
        <v>3.1E-2</v>
      </c>
      <c r="H40" s="171"/>
      <c r="I40" s="172">
        <v>4</v>
      </c>
      <c r="J40" s="172">
        <v>4</v>
      </c>
      <c r="K40" s="169"/>
      <c r="L40" s="173">
        <v>1506.3793700000001</v>
      </c>
      <c r="M40" s="173">
        <v>1055.4202</v>
      </c>
      <c r="N40" s="173">
        <v>2561.7995700000001</v>
      </c>
      <c r="O40" s="168">
        <v>619.21323911444802</v>
      </c>
      <c r="P40" s="174">
        <v>228.25</v>
      </c>
      <c r="Q40" s="180">
        <v>2.7128728986394202</v>
      </c>
      <c r="R40" s="181">
        <v>1473.9516630375699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2893.0565750000001</v>
      </c>
      <c r="Y40" s="168">
        <v>699.28145578816702</v>
      </c>
      <c r="Z40" s="179">
        <v>573</v>
      </c>
      <c r="AA40" s="180">
        <v>1.2203864847960999</v>
      </c>
      <c r="AB40" s="181">
        <v>162.11747011731401</v>
      </c>
      <c r="AC40" s="170">
        <v>0.02</v>
      </c>
      <c r="AD40" s="170">
        <v>0.02</v>
      </c>
      <c r="AE40" s="178">
        <v>0</v>
      </c>
      <c r="AF40" s="178">
        <v>0</v>
      </c>
      <c r="AG40" s="169"/>
      <c r="AH40" s="182">
        <v>184.3</v>
      </c>
      <c r="AI40" s="168">
        <v>44.547200844753299</v>
      </c>
      <c r="AJ40" s="183" t="s">
        <v>53</v>
      </c>
      <c r="AK40" s="175">
        <v>0.70709842610719598</v>
      </c>
      <c r="AL40" s="176">
        <v>-115.960320432128</v>
      </c>
      <c r="AM40" s="170"/>
      <c r="AN40" s="170"/>
      <c r="AO40" s="178">
        <v>77</v>
      </c>
      <c r="AP40" s="178">
        <v>129</v>
      </c>
      <c r="AQ40" s="169"/>
      <c r="AR40" s="182">
        <v>29.8</v>
      </c>
      <c r="AS40" s="168">
        <v>7.20296573615654</v>
      </c>
      <c r="AT40" s="183" t="s">
        <v>54</v>
      </c>
      <c r="AU40" s="175">
        <v>0.45018535850978397</v>
      </c>
      <c r="AV40" s="176">
        <v>-46.456589316096</v>
      </c>
      <c r="AW40" s="170"/>
      <c r="AX40" s="170"/>
      <c r="AY40" s="178">
        <v>37</v>
      </c>
      <c r="AZ40" s="178">
        <v>50</v>
      </c>
      <c r="BA40" s="169"/>
      <c r="BB40" s="186">
        <v>134</v>
      </c>
      <c r="BC40" s="182">
        <v>32.3891747867441</v>
      </c>
      <c r="BD40" s="183" t="s">
        <v>55</v>
      </c>
      <c r="BE40" s="184">
        <v>1.01216171208575</v>
      </c>
      <c r="BF40" s="185">
        <v>-18.513178632191899</v>
      </c>
      <c r="BG40" s="170">
        <v>5.0000000000000001E-3</v>
      </c>
      <c r="BH40" s="170">
        <v>1E-3</v>
      </c>
      <c r="BI40" s="178">
        <v>0</v>
      </c>
      <c r="BJ40" s="178">
        <v>25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0.04</v>
      </c>
      <c r="G41" s="170">
        <v>3.2000000000000001E-2</v>
      </c>
      <c r="H41" s="171"/>
      <c r="I41" s="172">
        <v>4</v>
      </c>
      <c r="J41" s="172">
        <v>4</v>
      </c>
      <c r="K41" s="169"/>
      <c r="L41" s="173">
        <v>5845.28215</v>
      </c>
      <c r="M41" s="173">
        <v>2202.3481299999999</v>
      </c>
      <c r="N41" s="173">
        <v>8047.6302800000003</v>
      </c>
      <c r="O41" s="168">
        <v>1048.0637334313401</v>
      </c>
      <c r="P41" s="174">
        <v>287.5</v>
      </c>
      <c r="Q41" s="180">
        <v>3.6454390728046602</v>
      </c>
      <c r="R41" s="181">
        <v>5504.4880418752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5144.5087050000002</v>
      </c>
      <c r="Y41" s="168">
        <v>669.98269210154399</v>
      </c>
      <c r="Z41" s="179">
        <v>573</v>
      </c>
      <c r="AA41" s="180">
        <v>1.1692542619573201</v>
      </c>
      <c r="AB41" s="181">
        <v>75.915653015613302</v>
      </c>
      <c r="AC41" s="170">
        <v>0.02</v>
      </c>
      <c r="AD41" s="170">
        <v>1.7000000000000001E-2</v>
      </c>
      <c r="AE41" s="178">
        <v>0</v>
      </c>
      <c r="AF41" s="178">
        <v>136</v>
      </c>
      <c r="AG41" s="169"/>
      <c r="AH41" s="182">
        <v>331.55</v>
      </c>
      <c r="AI41" s="168">
        <v>43.178615161127802</v>
      </c>
      <c r="AJ41" s="183" t="s">
        <v>53</v>
      </c>
      <c r="AK41" s="175">
        <v>0.68537484382742497</v>
      </c>
      <c r="AL41" s="176">
        <v>-225.729864354304</v>
      </c>
      <c r="AM41" s="170"/>
      <c r="AN41" s="170"/>
      <c r="AO41" s="178">
        <v>153</v>
      </c>
      <c r="AP41" s="178">
        <v>249</v>
      </c>
      <c r="AQ41" s="169"/>
      <c r="AR41" s="182">
        <v>74.400000000000006</v>
      </c>
      <c r="AS41" s="168">
        <v>9.6893046840232504</v>
      </c>
      <c r="AT41" s="183" t="s">
        <v>54</v>
      </c>
      <c r="AU41" s="175">
        <v>0.60558154275145304</v>
      </c>
      <c r="AV41" s="176">
        <v>-67.131394121728107</v>
      </c>
      <c r="AW41" s="170"/>
      <c r="AX41" s="170"/>
      <c r="AY41" s="178">
        <v>49</v>
      </c>
      <c r="AZ41" s="178">
        <v>74</v>
      </c>
      <c r="BA41" s="169"/>
      <c r="BB41" s="186">
        <v>259</v>
      </c>
      <c r="BC41" s="182">
        <v>33.7302407683067</v>
      </c>
      <c r="BD41" s="183" t="s">
        <v>55</v>
      </c>
      <c r="BE41" s="184">
        <v>1.0540700240095899</v>
      </c>
      <c r="BF41" s="185">
        <v>-24.062788243456101</v>
      </c>
      <c r="BG41" s="170">
        <v>0.01</v>
      </c>
      <c r="BH41" s="170">
        <v>5.0000000000000001E-3</v>
      </c>
      <c r="BI41" s="178">
        <v>0</v>
      </c>
      <c r="BJ41" s="178">
        <v>36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1746.08887</v>
      </c>
      <c r="M42" s="173">
        <v>1155.72604</v>
      </c>
      <c r="N42" s="173">
        <v>2901.8149100000001</v>
      </c>
      <c r="O42" s="168">
        <v>1198.8124309504501</v>
      </c>
      <c r="P42" s="174">
        <v>276.94400000000002</v>
      </c>
      <c r="Q42" s="180">
        <v>4.3287178308627396</v>
      </c>
      <c r="R42" s="181">
        <v>2129.5560317506502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1205.9249600000001</v>
      </c>
      <c r="Y42" s="168">
        <v>498.19780988078998</v>
      </c>
      <c r="Z42" s="179">
        <v>573</v>
      </c>
      <c r="AA42" s="190">
        <v>0.86945516558602098</v>
      </c>
      <c r="AB42" s="173">
        <v>-391.88664536742198</v>
      </c>
      <c r="AC42" s="170"/>
      <c r="AD42" s="170"/>
      <c r="AE42" s="178">
        <v>182</v>
      </c>
      <c r="AF42" s="178">
        <v>459</v>
      </c>
      <c r="AG42" s="169"/>
      <c r="AH42" s="182">
        <v>99.85</v>
      </c>
      <c r="AI42" s="168">
        <v>41.250536282619798</v>
      </c>
      <c r="AJ42" s="183" t="s">
        <v>53</v>
      </c>
      <c r="AK42" s="175">
        <v>0.65477041718444196</v>
      </c>
      <c r="AL42" s="176">
        <v>-75.825621532543806</v>
      </c>
      <c r="AM42" s="170"/>
      <c r="AN42" s="170"/>
      <c r="AO42" s="178">
        <v>53</v>
      </c>
      <c r="AP42" s="178">
        <v>84</v>
      </c>
      <c r="AQ42" s="169"/>
      <c r="AR42" s="182">
        <v>12.6</v>
      </c>
      <c r="AS42" s="168">
        <v>5.2053756350627003</v>
      </c>
      <c r="AT42" s="183" t="s">
        <v>54</v>
      </c>
      <c r="AU42" s="175">
        <v>0.32533597719141899</v>
      </c>
      <c r="AV42" s="176">
        <v>-32.016030865407899</v>
      </c>
      <c r="AW42" s="170"/>
      <c r="AX42" s="170"/>
      <c r="AY42" s="178">
        <v>27</v>
      </c>
      <c r="AZ42" s="178">
        <v>34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-25.632061730815899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191.56234000000001</v>
      </c>
      <c r="M43" s="173">
        <v>1010.92017</v>
      </c>
      <c r="N43" s="173">
        <v>1202.48251</v>
      </c>
      <c r="O43" s="168">
        <v>744.21645375425305</v>
      </c>
      <c r="P43" s="174">
        <v>244.696</v>
      </c>
      <c r="Q43" s="180">
        <v>3.04139198742216</v>
      </c>
      <c r="R43" s="181">
        <v>747.01348224927995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753.79404</v>
      </c>
      <c r="Y43" s="168">
        <v>466.52314910583698</v>
      </c>
      <c r="Z43" s="179">
        <v>573</v>
      </c>
      <c r="AA43" s="190">
        <v>0.81417652549011799</v>
      </c>
      <c r="AB43" s="173">
        <v>-312.76917681254503</v>
      </c>
      <c r="AC43" s="170"/>
      <c r="AD43" s="170"/>
      <c r="AE43" s="178">
        <v>173</v>
      </c>
      <c r="AF43" s="178">
        <v>358</v>
      </c>
      <c r="AG43" s="169"/>
      <c r="AH43" s="182">
        <v>74.099999999999994</v>
      </c>
      <c r="AI43" s="168">
        <v>45.8604917448572</v>
      </c>
      <c r="AJ43" s="183" t="s">
        <v>53</v>
      </c>
      <c r="AK43" s="175">
        <v>0.72794431341043098</v>
      </c>
      <c r="AL43" s="176">
        <v>-43.166112843264102</v>
      </c>
      <c r="AM43" s="170"/>
      <c r="AN43" s="170"/>
      <c r="AO43" s="178">
        <v>28</v>
      </c>
      <c r="AP43" s="178">
        <v>49</v>
      </c>
      <c r="AQ43" s="169"/>
      <c r="AR43" s="182">
        <v>8</v>
      </c>
      <c r="AS43" s="168">
        <v>4.9512001883786398</v>
      </c>
      <c r="AT43" s="183" t="s">
        <v>54</v>
      </c>
      <c r="AU43" s="175">
        <v>0.30945001177366499</v>
      </c>
      <c r="AV43" s="176">
        <v>-21.781869928448</v>
      </c>
      <c r="AW43" s="170"/>
      <c r="AX43" s="170"/>
      <c r="AY43" s="178">
        <v>18</v>
      </c>
      <c r="AZ43" s="178">
        <v>24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-17.563739856895999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0.05</v>
      </c>
      <c r="G44" s="170">
        <v>0.05</v>
      </c>
      <c r="H44" s="171"/>
      <c r="I44" s="172">
        <v>5</v>
      </c>
      <c r="J44" s="172">
        <v>5</v>
      </c>
      <c r="K44" s="169"/>
      <c r="L44" s="173">
        <v>736.09851000000003</v>
      </c>
      <c r="M44" s="173">
        <v>1451.4196400000001</v>
      </c>
      <c r="N44" s="173">
        <v>2187.5181499999999</v>
      </c>
      <c r="O44" s="168">
        <v>917.11146558113705</v>
      </c>
      <c r="P44" s="174">
        <v>239.304</v>
      </c>
      <c r="Q44" s="180">
        <v>3.8324117673801399</v>
      </c>
      <c r="R44" s="181">
        <v>1529.96330940345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1266.24775</v>
      </c>
      <c r="Y44" s="168">
        <v>530.871174619199</v>
      </c>
      <c r="Z44" s="179">
        <v>573</v>
      </c>
      <c r="AA44" s="190">
        <v>0.92647674453612405</v>
      </c>
      <c r="AB44" s="173">
        <v>-308.23041861324998</v>
      </c>
      <c r="AC44" s="170"/>
      <c r="AD44" s="170"/>
      <c r="AE44" s="178">
        <v>101</v>
      </c>
      <c r="AF44" s="178">
        <v>374</v>
      </c>
      <c r="AG44" s="169"/>
      <c r="AH44" s="182">
        <v>180.1</v>
      </c>
      <c r="AI44" s="168">
        <v>75.506470632558006</v>
      </c>
      <c r="AJ44" s="183" t="s">
        <v>53</v>
      </c>
      <c r="AK44" s="180">
        <v>1.198515406866</v>
      </c>
      <c r="AL44" s="181">
        <v>6.98983486451184</v>
      </c>
      <c r="AM44" s="170">
        <v>0.02</v>
      </c>
      <c r="AN44" s="170">
        <v>0.02</v>
      </c>
      <c r="AO44" s="178">
        <v>0</v>
      </c>
      <c r="AP44" s="178">
        <v>1</v>
      </c>
      <c r="AQ44" s="169"/>
      <c r="AR44" s="182">
        <v>32.4</v>
      </c>
      <c r="AS44" s="168">
        <v>13.583618259272001</v>
      </c>
      <c r="AT44" s="183" t="s">
        <v>54</v>
      </c>
      <c r="AU44" s="190">
        <v>0.84897614120449705</v>
      </c>
      <c r="AV44" s="173">
        <v>-11.564486383616</v>
      </c>
      <c r="AW44" s="170"/>
      <c r="AX44" s="170"/>
      <c r="AY44" s="178">
        <v>6</v>
      </c>
      <c r="AZ44" s="178">
        <v>14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23.671027232767901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4.8000000000000001E-2</v>
      </c>
      <c r="G45" s="170">
        <v>4.2999999999999997E-2</v>
      </c>
      <c r="H45" s="171"/>
      <c r="I45" s="172">
        <v>5</v>
      </c>
      <c r="J45" s="172">
        <v>5</v>
      </c>
      <c r="K45" s="169"/>
      <c r="L45" s="173">
        <v>3177.3970899999999</v>
      </c>
      <c r="M45" s="173">
        <v>1893.62923</v>
      </c>
      <c r="N45" s="173">
        <v>5071.0263199999999</v>
      </c>
      <c r="O45" s="168">
        <v>1724.48606636611</v>
      </c>
      <c r="P45" s="174">
        <v>287.5</v>
      </c>
      <c r="Q45" s="180">
        <v>5.9982124047516896</v>
      </c>
      <c r="R45" s="181">
        <v>4097.0991019488001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1904.8742199999999</v>
      </c>
      <c r="Y45" s="168">
        <v>647.78386923655501</v>
      </c>
      <c r="Z45" s="179">
        <v>573</v>
      </c>
      <c r="AA45" s="184">
        <v>1.13051286079678</v>
      </c>
      <c r="AB45" s="185">
        <v>-36.205070237697797</v>
      </c>
      <c r="AC45" s="170">
        <v>1.7999999999999999E-2</v>
      </c>
      <c r="AD45" s="170">
        <v>1.2999999999999999E-2</v>
      </c>
      <c r="AE45" s="178">
        <v>0</v>
      </c>
      <c r="AF45" s="178">
        <v>118</v>
      </c>
      <c r="AG45" s="169"/>
      <c r="AH45" s="182">
        <v>107.85</v>
      </c>
      <c r="AI45" s="168">
        <v>36.676169777321299</v>
      </c>
      <c r="AJ45" s="183" t="s">
        <v>53</v>
      </c>
      <c r="AK45" s="175">
        <v>0.58216142503684498</v>
      </c>
      <c r="AL45" s="176">
        <v>-105.567094738176</v>
      </c>
      <c r="AM45" s="170"/>
      <c r="AN45" s="170"/>
      <c r="AO45" s="178">
        <v>78</v>
      </c>
      <c r="AP45" s="178">
        <v>115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-36.401166917631997</v>
      </c>
      <c r="AW45" s="170"/>
      <c r="AX45" s="170"/>
      <c r="AY45" s="178">
        <v>30</v>
      </c>
      <c r="AZ45" s="178">
        <v>39</v>
      </c>
      <c r="BA45" s="169"/>
      <c r="BB45" s="186">
        <v>122</v>
      </c>
      <c r="BC45" s="182">
        <v>41.488110457424099</v>
      </c>
      <c r="BD45" s="183" t="s">
        <v>55</v>
      </c>
      <c r="BE45" s="180">
        <v>1.2965034517945</v>
      </c>
      <c r="BF45" s="181">
        <v>13.5976661647359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2.1999999999999999E-2</v>
      </c>
      <c r="G46" s="170">
        <v>1.7000000000000001E-2</v>
      </c>
      <c r="H46" s="171"/>
      <c r="I46" s="172">
        <v>3</v>
      </c>
      <c r="J46" s="172">
        <v>3</v>
      </c>
      <c r="K46" s="169"/>
      <c r="L46" s="173">
        <v>3857.9786600000002</v>
      </c>
      <c r="M46" s="173">
        <v>4722.2818500000003</v>
      </c>
      <c r="N46" s="173">
        <v>8580.2605100000001</v>
      </c>
      <c r="O46" s="168">
        <v>990.44664677544802</v>
      </c>
      <c r="P46" s="174">
        <v>276.44</v>
      </c>
      <c r="Q46" s="180">
        <v>3.58286299658316</v>
      </c>
      <c r="R46" s="181">
        <v>5821.4444132230801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4340.6493</v>
      </c>
      <c r="Y46" s="168">
        <v>501.05489676014503</v>
      </c>
      <c r="Z46" s="179">
        <v>573</v>
      </c>
      <c r="AA46" s="190">
        <v>0.87444135560234604</v>
      </c>
      <c r="AB46" s="173">
        <v>-1377.77648300237</v>
      </c>
      <c r="AC46" s="170"/>
      <c r="AD46" s="170"/>
      <c r="AE46" s="178">
        <v>624</v>
      </c>
      <c r="AF46" s="178">
        <v>1617</v>
      </c>
      <c r="AG46" s="169"/>
      <c r="AH46" s="182">
        <v>500.75</v>
      </c>
      <c r="AI46" s="168">
        <v>57.803158516547803</v>
      </c>
      <c r="AJ46" s="183" t="s">
        <v>53</v>
      </c>
      <c r="AK46" s="190">
        <v>0.91751045264361597</v>
      </c>
      <c r="AL46" s="173">
        <v>-127.977442110208</v>
      </c>
      <c r="AM46" s="170"/>
      <c r="AN46" s="170"/>
      <c r="AO46" s="178">
        <v>46</v>
      </c>
      <c r="AP46" s="178">
        <v>155</v>
      </c>
      <c r="AQ46" s="169"/>
      <c r="AR46" s="182">
        <v>23</v>
      </c>
      <c r="AS46" s="168">
        <v>2.65496284748997</v>
      </c>
      <c r="AT46" s="183" t="s">
        <v>54</v>
      </c>
      <c r="AU46" s="175">
        <v>0.16593517796812299</v>
      </c>
      <c r="AV46" s="176">
        <v>-136.67681069465601</v>
      </c>
      <c r="AW46" s="170"/>
      <c r="AX46" s="170"/>
      <c r="AY46" s="178">
        <v>116</v>
      </c>
      <c r="AZ46" s="178">
        <v>144</v>
      </c>
      <c r="BA46" s="169"/>
      <c r="BB46" s="186">
        <v>298</v>
      </c>
      <c r="BC46" s="182">
        <v>34.399083850087401</v>
      </c>
      <c r="BD46" s="183" t="s">
        <v>55</v>
      </c>
      <c r="BE46" s="184">
        <v>1.0749713703152299</v>
      </c>
      <c r="BF46" s="185">
        <v>-21.353621389312099</v>
      </c>
      <c r="BG46" s="170">
        <v>1.2E-2</v>
      </c>
      <c r="BH46" s="170">
        <v>7.0000000000000001E-3</v>
      </c>
      <c r="BI46" s="178">
        <v>0</v>
      </c>
      <c r="BJ46" s="178">
        <v>35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475.94411000000002</v>
      </c>
      <c r="M47" s="173">
        <v>1112.4302399999999</v>
      </c>
      <c r="N47" s="173">
        <v>1588.37435</v>
      </c>
      <c r="O47" s="168">
        <v>687.66164956855005</v>
      </c>
      <c r="P47" s="174">
        <v>236.59800000000001</v>
      </c>
      <c r="Q47" s="180">
        <v>2.90645588537752</v>
      </c>
      <c r="R47" s="181">
        <v>958.80785273925505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1091.26297</v>
      </c>
      <c r="Y47" s="168">
        <v>472.44510972068701</v>
      </c>
      <c r="Z47" s="179">
        <v>573</v>
      </c>
      <c r="AA47" s="190">
        <v>0.82451153528915699</v>
      </c>
      <c r="AB47" s="173">
        <v>-433.43970259405</v>
      </c>
      <c r="AC47" s="170"/>
      <c r="AD47" s="170"/>
      <c r="AE47" s="178">
        <v>233</v>
      </c>
      <c r="AF47" s="178">
        <v>497</v>
      </c>
      <c r="AG47" s="169"/>
      <c r="AH47" s="182">
        <v>98.75</v>
      </c>
      <c r="AI47" s="168">
        <v>42.7522566672613</v>
      </c>
      <c r="AJ47" s="183" t="s">
        <v>53</v>
      </c>
      <c r="AK47" s="175">
        <v>0.67860724868668698</v>
      </c>
      <c r="AL47" s="176">
        <v>-68.887466620288194</v>
      </c>
      <c r="AM47" s="170"/>
      <c r="AN47" s="170"/>
      <c r="AO47" s="178">
        <v>47</v>
      </c>
      <c r="AP47" s="178">
        <v>76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-41.574594697216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-21.9491893944321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1650.86736</v>
      </c>
      <c r="M48" s="173">
        <v>1806.82844</v>
      </c>
      <c r="N48" s="173">
        <v>3457.6958</v>
      </c>
      <c r="O48" s="168">
        <v>1166.90511446244</v>
      </c>
      <c r="P48" s="174">
        <v>287.5</v>
      </c>
      <c r="Q48" s="180">
        <v>4.0588003981302299</v>
      </c>
      <c r="R48" s="181">
        <v>2476.3059382480001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1527.639275</v>
      </c>
      <c r="Y48" s="168">
        <v>515.54855781448396</v>
      </c>
      <c r="Z48" s="179">
        <v>573</v>
      </c>
      <c r="AA48" s="190">
        <v>0.89973570299212002</v>
      </c>
      <c r="AB48" s="173">
        <v>-428.31338859616301</v>
      </c>
      <c r="AC48" s="170"/>
      <c r="AD48" s="170"/>
      <c r="AE48" s="178">
        <v>171</v>
      </c>
      <c r="AF48" s="178">
        <v>510</v>
      </c>
      <c r="AG48" s="169"/>
      <c r="AH48" s="182">
        <v>166.5</v>
      </c>
      <c r="AI48" s="168">
        <v>56.190513219236003</v>
      </c>
      <c r="AJ48" s="183" t="s">
        <v>53</v>
      </c>
      <c r="AK48" s="190">
        <v>0.891912908241842</v>
      </c>
      <c r="AL48" s="173">
        <v>-48.552387096960302</v>
      </c>
      <c r="AM48" s="170"/>
      <c r="AN48" s="170"/>
      <c r="AO48" s="178">
        <v>21</v>
      </c>
      <c r="AP48" s="178">
        <v>58</v>
      </c>
      <c r="AQ48" s="169"/>
      <c r="AR48" s="182">
        <v>58.9</v>
      </c>
      <c r="AS48" s="168">
        <v>19.877604976654698</v>
      </c>
      <c r="AT48" s="183" t="s">
        <v>54</v>
      </c>
      <c r="AU48" s="180">
        <v>1.24235031104092</v>
      </c>
      <c r="AV48" s="181">
        <v>4.28352073727992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122</v>
      </c>
      <c r="BC48" s="182">
        <v>41.172628304785597</v>
      </c>
      <c r="BD48" s="183" t="s">
        <v>55</v>
      </c>
      <c r="BE48" s="180">
        <v>1.2866446345245499</v>
      </c>
      <c r="BF48" s="181">
        <v>12.7670414745598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3625.0295299999998</v>
      </c>
      <c r="M49" s="173">
        <v>96.404079999999993</v>
      </c>
      <c r="N49" s="173">
        <v>3721.43361</v>
      </c>
      <c r="O49" s="168">
        <v>1016.02121008431</v>
      </c>
      <c r="P49" s="174">
        <v>265.84899999999999</v>
      </c>
      <c r="Q49" s="180">
        <v>3.8217981263209899</v>
      </c>
      <c r="R49" s="181">
        <v>2599.6863651116601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1594.631875</v>
      </c>
      <c r="Y49" s="168">
        <v>435.36442593598002</v>
      </c>
      <c r="Z49" s="179">
        <v>573</v>
      </c>
      <c r="AA49" s="175">
        <v>0.75979830006279203</v>
      </c>
      <c r="AB49" s="176">
        <v>-823.13599819500496</v>
      </c>
      <c r="AC49" s="170"/>
      <c r="AD49" s="170"/>
      <c r="AE49" s="178">
        <v>505</v>
      </c>
      <c r="AF49" s="178">
        <v>924</v>
      </c>
      <c r="AG49" s="169"/>
      <c r="AH49" s="182">
        <v>122.6</v>
      </c>
      <c r="AI49" s="168">
        <v>33.472100650033198</v>
      </c>
      <c r="AJ49" s="183" t="s">
        <v>53</v>
      </c>
      <c r="AK49" s="175">
        <v>0.53130318492116202</v>
      </c>
      <c r="AL49" s="176">
        <v>-143.22788134604801</v>
      </c>
      <c r="AM49" s="170"/>
      <c r="AN49" s="170"/>
      <c r="AO49" s="178">
        <v>109</v>
      </c>
      <c r="AP49" s="178">
        <v>155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-62.711842881535901</v>
      </c>
      <c r="AW49" s="170"/>
      <c r="AX49" s="170"/>
      <c r="AY49" s="178">
        <v>54</v>
      </c>
      <c r="AZ49" s="178">
        <v>66</v>
      </c>
      <c r="BA49" s="169"/>
      <c r="BB49" s="186">
        <v>98.6</v>
      </c>
      <c r="BC49" s="182">
        <v>26.919650278085399</v>
      </c>
      <c r="BD49" s="183" t="s">
        <v>55</v>
      </c>
      <c r="BE49" s="190">
        <v>0.84123907119016905</v>
      </c>
      <c r="BF49" s="173">
        <v>-36.423685763071802</v>
      </c>
      <c r="BG49" s="170"/>
      <c r="BH49" s="170"/>
      <c r="BI49" s="178">
        <v>19</v>
      </c>
      <c r="BJ49" s="178">
        <v>43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2450.5290500000001</v>
      </c>
      <c r="M50" s="173">
        <v>2148.5998</v>
      </c>
      <c r="N50" s="173">
        <v>4599.1288500000001</v>
      </c>
      <c r="O50" s="168">
        <v>1018.85967123001</v>
      </c>
      <c r="P50" s="174">
        <v>287.5</v>
      </c>
      <c r="Q50" s="180">
        <v>3.54385972601743</v>
      </c>
      <c r="R50" s="181">
        <v>3104.0932546847998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1459.9819399999999</v>
      </c>
      <c r="Y50" s="168">
        <v>323.43445202457099</v>
      </c>
      <c r="Z50" s="179">
        <v>573</v>
      </c>
      <c r="AA50" s="175">
        <v>0.56445803145649398</v>
      </c>
      <c r="AB50" s="176">
        <v>-1519.68900301082</v>
      </c>
      <c r="AC50" s="170"/>
      <c r="AD50" s="170"/>
      <c r="AE50" s="178">
        <v>1127</v>
      </c>
      <c r="AF50" s="178">
        <v>1644</v>
      </c>
      <c r="AG50" s="169"/>
      <c r="AH50" s="182">
        <v>147.69999999999999</v>
      </c>
      <c r="AI50" s="168">
        <v>32.720451709169197</v>
      </c>
      <c r="AJ50" s="183" t="s">
        <v>53</v>
      </c>
      <c r="AK50" s="175">
        <v>0.51937224935189197</v>
      </c>
      <c r="AL50" s="176">
        <v>-179.907800016896</v>
      </c>
      <c r="AM50" s="170"/>
      <c r="AN50" s="170"/>
      <c r="AO50" s="178">
        <v>137</v>
      </c>
      <c r="AP50" s="178">
        <v>194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-66.101980956671994</v>
      </c>
      <c r="AW50" s="170"/>
      <c r="AX50" s="170"/>
      <c r="AY50" s="178">
        <v>56</v>
      </c>
      <c r="AZ50" s="178">
        <v>70</v>
      </c>
      <c r="BA50" s="169"/>
      <c r="BB50" s="186">
        <v>104.6</v>
      </c>
      <c r="BC50" s="182">
        <v>23.1723713526005</v>
      </c>
      <c r="BD50" s="183" t="s">
        <v>55</v>
      </c>
      <c r="BE50" s="175">
        <v>0.72413660476876596</v>
      </c>
      <c r="BF50" s="176">
        <v>-61.803961913344097</v>
      </c>
      <c r="BG50" s="170"/>
      <c r="BH50" s="170"/>
      <c r="BI50" s="178">
        <v>40</v>
      </c>
      <c r="BJ50" s="178">
        <v>69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3.7999999999999999E-2</v>
      </c>
      <c r="G51" s="170">
        <v>3.4000000000000002E-2</v>
      </c>
      <c r="H51" s="171"/>
      <c r="I51" s="172">
        <v>4</v>
      </c>
      <c r="J51" s="172">
        <v>4</v>
      </c>
      <c r="K51" s="169"/>
      <c r="L51" s="173">
        <v>134.19263000000001</v>
      </c>
      <c r="M51" s="173">
        <v>2188.4352100000001</v>
      </c>
      <c r="N51" s="173">
        <v>2322.6278400000001</v>
      </c>
      <c r="O51" s="168">
        <v>1051.04069349099</v>
      </c>
      <c r="P51" s="174">
        <v>287.5</v>
      </c>
      <c r="Q51" s="180">
        <v>3.6557937164904</v>
      </c>
      <c r="R51" s="181">
        <v>1590.7300691792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1123.290215</v>
      </c>
      <c r="Y51" s="168">
        <v>508.313775557447</v>
      </c>
      <c r="Z51" s="179">
        <v>573</v>
      </c>
      <c r="AA51" s="190">
        <v>0.88710955594667895</v>
      </c>
      <c r="AB51" s="173">
        <v>-335.413863888067</v>
      </c>
      <c r="AC51" s="170"/>
      <c r="AD51" s="170"/>
      <c r="AE51" s="178">
        <v>143</v>
      </c>
      <c r="AF51" s="178">
        <v>397</v>
      </c>
      <c r="AG51" s="169"/>
      <c r="AH51" s="182">
        <v>144.65</v>
      </c>
      <c r="AI51" s="168">
        <v>65.457338319629798</v>
      </c>
      <c r="AJ51" s="183" t="s">
        <v>53</v>
      </c>
      <c r="AK51" s="184">
        <v>1.0390053701528501</v>
      </c>
      <c r="AL51" s="185">
        <v>-15.731076736384299</v>
      </c>
      <c r="AM51" s="170">
        <v>8.0000000000000002E-3</v>
      </c>
      <c r="AN51" s="170">
        <v>4.0000000000000001E-3</v>
      </c>
      <c r="AO51" s="178">
        <v>0</v>
      </c>
      <c r="AP51" s="178">
        <v>23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-31.4317020282881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23.136595943423899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2.8000000000000001E-2</v>
      </c>
      <c r="G52" s="170">
        <v>0.02</v>
      </c>
      <c r="H52" s="171"/>
      <c r="I52" s="172">
        <v>4</v>
      </c>
      <c r="J52" s="172">
        <v>4</v>
      </c>
      <c r="K52" s="169"/>
      <c r="L52" s="173">
        <v>5702.8802100000003</v>
      </c>
      <c r="M52" s="173">
        <v>4598.6718899999996</v>
      </c>
      <c r="N52" s="173">
        <v>10301.552100000001</v>
      </c>
      <c r="O52" s="168">
        <v>1328.9856194138899</v>
      </c>
      <c r="P52" s="174">
        <v>287.5</v>
      </c>
      <c r="Q52" s="180">
        <v>4.6225586762222299</v>
      </c>
      <c r="R52" s="181">
        <v>7734.2752192879998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4692.9165499999999</v>
      </c>
      <c r="Y52" s="168">
        <v>605.42513861182601</v>
      </c>
      <c r="Z52" s="179">
        <v>573</v>
      </c>
      <c r="AA52" s="184">
        <v>1.0565883745407101</v>
      </c>
      <c r="AB52" s="185">
        <v>-423.77789399295898</v>
      </c>
      <c r="AC52" s="170">
        <v>0.01</v>
      </c>
      <c r="AD52" s="170">
        <v>6.0000000000000001E-3</v>
      </c>
      <c r="AE52" s="178">
        <v>0</v>
      </c>
      <c r="AF52" s="178">
        <v>637</v>
      </c>
      <c r="AG52" s="169"/>
      <c r="AH52" s="182">
        <v>437.7</v>
      </c>
      <c r="AI52" s="168">
        <v>56.466928475511999</v>
      </c>
      <c r="AJ52" s="183" t="s">
        <v>53</v>
      </c>
      <c r="AK52" s="190">
        <v>0.89630045199225294</v>
      </c>
      <c r="AL52" s="173">
        <v>-124.86849907776001</v>
      </c>
      <c r="AM52" s="170"/>
      <c r="AN52" s="170"/>
      <c r="AO52" s="178">
        <v>51</v>
      </c>
      <c r="AP52" s="178">
        <v>149</v>
      </c>
      <c r="AQ52" s="169"/>
      <c r="AR52" s="182">
        <v>82.6</v>
      </c>
      <c r="AS52" s="168">
        <v>10.656084743151199</v>
      </c>
      <c r="AT52" s="183" t="s">
        <v>54</v>
      </c>
      <c r="AU52" s="175">
        <v>0.66600529644695095</v>
      </c>
      <c r="AV52" s="176">
        <v>-60.274539448319899</v>
      </c>
      <c r="AW52" s="170"/>
      <c r="AX52" s="170"/>
      <c r="AY52" s="178">
        <v>42</v>
      </c>
      <c r="AZ52" s="178">
        <v>67</v>
      </c>
      <c r="BA52" s="169"/>
      <c r="BB52" s="186">
        <v>257.60000000000002</v>
      </c>
      <c r="BC52" s="182">
        <v>33.232535470166503</v>
      </c>
      <c r="BD52" s="183" t="s">
        <v>55</v>
      </c>
      <c r="BE52" s="184">
        <v>1.0385167334426999</v>
      </c>
      <c r="BF52" s="185">
        <v>-28.149078896639899</v>
      </c>
      <c r="BG52" s="170">
        <v>8.0000000000000002E-3</v>
      </c>
      <c r="BH52" s="170">
        <v>4.0000000000000001E-3</v>
      </c>
      <c r="BI52" s="178">
        <v>0</v>
      </c>
      <c r="BJ52" s="178">
        <v>41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2.3E-2</v>
      </c>
      <c r="G53" s="170">
        <v>1.7999999999999999E-2</v>
      </c>
      <c r="H53" s="171"/>
      <c r="I53" s="172">
        <v>3</v>
      </c>
      <c r="J53" s="172">
        <v>3</v>
      </c>
      <c r="K53" s="169"/>
      <c r="L53" s="173">
        <v>1301.6352300000001</v>
      </c>
      <c r="M53" s="173">
        <v>1440.46777</v>
      </c>
      <c r="N53" s="173">
        <v>2742.1030000000001</v>
      </c>
      <c r="O53" s="168">
        <v>573.67502894239203</v>
      </c>
      <c r="P53" s="174">
        <v>284.87700000000001</v>
      </c>
      <c r="Q53" s="180">
        <v>2.0137639365143301</v>
      </c>
      <c r="R53" s="181">
        <v>1173.44711202744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2345.832465</v>
      </c>
      <c r="Y53" s="168">
        <v>490.77131940444201</v>
      </c>
      <c r="Z53" s="179">
        <v>573</v>
      </c>
      <c r="AA53" s="190">
        <v>0.85649444922241202</v>
      </c>
      <c r="AB53" s="173">
        <v>-809.35318989062398</v>
      </c>
      <c r="AC53" s="170"/>
      <c r="AD53" s="170"/>
      <c r="AE53" s="178">
        <v>394</v>
      </c>
      <c r="AF53" s="178">
        <v>941</v>
      </c>
      <c r="AG53" s="169"/>
      <c r="AH53" s="182">
        <v>169.75</v>
      </c>
      <c r="AI53" s="168">
        <v>35.513376471624603</v>
      </c>
      <c r="AJ53" s="183" t="s">
        <v>53</v>
      </c>
      <c r="AK53" s="175">
        <v>0.56370438843848503</v>
      </c>
      <c r="AL53" s="176">
        <v>-177.155229071744</v>
      </c>
      <c r="AM53" s="170"/>
      <c r="AN53" s="170"/>
      <c r="AO53" s="178">
        <v>132</v>
      </c>
      <c r="AP53" s="178">
        <v>192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-63.902915319808002</v>
      </c>
      <c r="AW53" s="170"/>
      <c r="AX53" s="170"/>
      <c r="AY53" s="178">
        <v>53</v>
      </c>
      <c r="AZ53" s="178">
        <v>68</v>
      </c>
      <c r="BA53" s="169"/>
      <c r="BB53" s="186">
        <v>165.8</v>
      </c>
      <c r="BC53" s="182">
        <v>34.686997460944603</v>
      </c>
      <c r="BD53" s="183" t="s">
        <v>55</v>
      </c>
      <c r="BE53" s="184">
        <v>1.08396867065452</v>
      </c>
      <c r="BF53" s="185">
        <v>-10.405830639615999</v>
      </c>
      <c r="BG53" s="170">
        <v>1.2999999999999999E-2</v>
      </c>
      <c r="BH53" s="170">
        <v>8.0000000000000002E-3</v>
      </c>
      <c r="BI53" s="178">
        <v>0</v>
      </c>
      <c r="BJ53" s="178">
        <v>18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6.0999999999999999E-2</v>
      </c>
      <c r="G54" s="170">
        <v>5.5E-2</v>
      </c>
      <c r="H54" s="171"/>
      <c r="I54" s="172">
        <v>5</v>
      </c>
      <c r="J54" s="172">
        <v>5</v>
      </c>
      <c r="K54" s="169"/>
      <c r="L54" s="173">
        <v>1282.325</v>
      </c>
      <c r="M54" s="173">
        <v>-337.92811</v>
      </c>
      <c r="N54" s="173">
        <v>944.39688999999998</v>
      </c>
      <c r="O54" s="168">
        <v>374.94013510238102</v>
      </c>
      <c r="P54" s="174">
        <v>239.02500000000001</v>
      </c>
      <c r="Q54" s="180">
        <v>1.5686230942469599</v>
      </c>
      <c r="R54" s="181">
        <v>250.82988765882899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1736.730775</v>
      </c>
      <c r="Y54" s="168">
        <v>689.50891125336398</v>
      </c>
      <c r="Z54" s="179">
        <v>573</v>
      </c>
      <c r="AA54" s="180">
        <v>1.20333143325194</v>
      </c>
      <c r="AB54" s="181">
        <v>74.085058687937405</v>
      </c>
      <c r="AC54" s="170">
        <v>0.02</v>
      </c>
      <c r="AD54" s="170">
        <v>0.02</v>
      </c>
      <c r="AE54" s="178">
        <v>0</v>
      </c>
      <c r="AF54" s="178">
        <v>0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-14.003979280383801</v>
      </c>
      <c r="AM54" s="170">
        <v>1.0999999999999999E-2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-30.626407436288002</v>
      </c>
      <c r="AW54" s="170"/>
      <c r="AX54" s="170"/>
      <c r="AY54" s="178">
        <v>25</v>
      </c>
      <c r="AZ54" s="178">
        <v>33</v>
      </c>
      <c r="BA54" s="169"/>
      <c r="BB54" s="186">
        <v>95.8</v>
      </c>
      <c r="BC54" s="182">
        <v>38.034077963564698</v>
      </c>
      <c r="BD54" s="183" t="s">
        <v>55</v>
      </c>
      <c r="BE54" s="180">
        <v>1.1885649363613999</v>
      </c>
      <c r="BF54" s="181">
        <v>2.9471851274240799</v>
      </c>
      <c r="BG54" s="170">
        <v>0.02</v>
      </c>
      <c r="BH54" s="170">
        <v>1.9E-2</v>
      </c>
      <c r="BI54" s="178">
        <v>0</v>
      </c>
      <c r="BJ54" s="178">
        <v>1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/>
      <c r="G55" s="170"/>
      <c r="H55" s="171"/>
      <c r="I55" s="172">
        <v>1</v>
      </c>
      <c r="J55" s="172">
        <v>1</v>
      </c>
      <c r="K55" s="169"/>
      <c r="L55" s="173">
        <v>145.56924000000001</v>
      </c>
      <c r="M55" s="173">
        <v>490.56531999999999</v>
      </c>
      <c r="N55" s="173">
        <v>636.13455999999996</v>
      </c>
      <c r="O55" s="168">
        <v>247.55165087912599</v>
      </c>
      <c r="P55" s="174">
        <v>273.43799999999999</v>
      </c>
      <c r="Q55" s="190">
        <v>0.90533009632577099</v>
      </c>
      <c r="R55" s="173">
        <v>-173.32379788972</v>
      </c>
      <c r="S55" s="170"/>
      <c r="T55" s="170"/>
      <c r="U55" s="177">
        <v>67</v>
      </c>
      <c r="V55" s="178">
        <v>208</v>
      </c>
      <c r="W55" s="169"/>
      <c r="X55" s="177">
        <v>1039.0668599999999</v>
      </c>
      <c r="Y55" s="168">
        <v>404.35268375733199</v>
      </c>
      <c r="Z55" s="179">
        <v>573</v>
      </c>
      <c r="AA55" s="175">
        <v>0.70567658596393101</v>
      </c>
      <c r="AB55" s="176">
        <v>-657.18471831321801</v>
      </c>
      <c r="AC55" s="170"/>
      <c r="AD55" s="170"/>
      <c r="AE55" s="178">
        <v>434</v>
      </c>
      <c r="AF55" s="178">
        <v>728</v>
      </c>
      <c r="AG55" s="169"/>
      <c r="AH55" s="182">
        <v>101.1</v>
      </c>
      <c r="AI55" s="168">
        <v>39.343047018039201</v>
      </c>
      <c r="AJ55" s="183" t="s">
        <v>53</v>
      </c>
      <c r="AK55" s="175">
        <v>0.62449280981014499</v>
      </c>
      <c r="AL55" s="176">
        <v>-85.398864631296107</v>
      </c>
      <c r="AM55" s="170"/>
      <c r="AN55" s="170"/>
      <c r="AO55" s="178">
        <v>61</v>
      </c>
      <c r="AP55" s="178">
        <v>94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-40.364791017472001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-35.329582034944103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2.4E-2</v>
      </c>
      <c r="G56" s="170">
        <v>0.02</v>
      </c>
      <c r="H56" s="171"/>
      <c r="I56" s="172">
        <v>3</v>
      </c>
      <c r="J56" s="172">
        <v>3</v>
      </c>
      <c r="K56" s="169"/>
      <c r="L56" s="173">
        <v>2487.5550800000001</v>
      </c>
      <c r="M56" s="173">
        <v>789.82159000000001</v>
      </c>
      <c r="N56" s="173">
        <v>3277.3766700000001</v>
      </c>
      <c r="O56" s="168">
        <v>625.51310305724598</v>
      </c>
      <c r="P56" s="174">
        <v>287.5</v>
      </c>
      <c r="Q56" s="180">
        <v>2.1756977497643399</v>
      </c>
      <c r="R56" s="181">
        <v>1542.0538641328001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2417.3446399999998</v>
      </c>
      <c r="Y56" s="168">
        <v>461.36922886108198</v>
      </c>
      <c r="Z56" s="179">
        <v>573</v>
      </c>
      <c r="AA56" s="190">
        <v>0.80518190028112102</v>
      </c>
      <c r="AB56" s="173">
        <v>-1041.22916091097</v>
      </c>
      <c r="AC56" s="170"/>
      <c r="AD56" s="170"/>
      <c r="AE56" s="178">
        <v>585</v>
      </c>
      <c r="AF56" s="178">
        <v>1186</v>
      </c>
      <c r="AG56" s="169"/>
      <c r="AH56" s="182">
        <v>149.80000000000001</v>
      </c>
      <c r="AI56" s="168">
        <v>28.590507675144799</v>
      </c>
      <c r="AJ56" s="183" t="s">
        <v>53</v>
      </c>
      <c r="AK56" s="175">
        <v>0.453817582145156</v>
      </c>
      <c r="AL56" s="176">
        <v>-230.46204093785599</v>
      </c>
      <c r="AM56" s="170"/>
      <c r="AN56" s="170"/>
      <c r="AO56" s="178">
        <v>181</v>
      </c>
      <c r="AP56" s="178">
        <v>247</v>
      </c>
      <c r="AQ56" s="169"/>
      <c r="AR56" s="182">
        <v>29.3</v>
      </c>
      <c r="AS56" s="168">
        <v>5.5921353463400703</v>
      </c>
      <c r="AT56" s="183" t="s">
        <v>54</v>
      </c>
      <c r="AU56" s="175">
        <v>0.349508459146254</v>
      </c>
      <c r="AV56" s="176">
        <v>-67.274486587391905</v>
      </c>
      <c r="AW56" s="170"/>
      <c r="AX56" s="170"/>
      <c r="AY56" s="178">
        <v>55</v>
      </c>
      <c r="AZ56" s="178">
        <v>72</v>
      </c>
      <c r="BA56" s="169"/>
      <c r="BB56" s="186">
        <v>183.8</v>
      </c>
      <c r="BC56" s="182">
        <v>35.079674971239101</v>
      </c>
      <c r="BD56" s="183" t="s">
        <v>55</v>
      </c>
      <c r="BE56" s="184">
        <v>1.0962398428512199</v>
      </c>
      <c r="BF56" s="185">
        <v>-9.3489731747837901</v>
      </c>
      <c r="BG56" s="170">
        <v>1.4E-2</v>
      </c>
      <c r="BH56" s="170">
        <v>0.01</v>
      </c>
      <c r="BI56" s="178">
        <v>0</v>
      </c>
      <c r="BJ56" s="178">
        <v>18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306.17003999999997</v>
      </c>
      <c r="M57" s="173">
        <v>2645.66291</v>
      </c>
      <c r="N57" s="173">
        <v>2951.83295</v>
      </c>
      <c r="O57" s="168">
        <v>1120.1364743138499</v>
      </c>
      <c r="P57" s="174">
        <v>269.755</v>
      </c>
      <c r="Q57" s="180">
        <v>4.1524215466399097</v>
      </c>
      <c r="R57" s="181">
        <v>2132.9104200483698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1872.1274000000001</v>
      </c>
      <c r="Y57" s="168">
        <v>710.41899078413405</v>
      </c>
      <c r="Z57" s="179">
        <v>573</v>
      </c>
      <c r="AA57" s="180">
        <v>1.23982371864596</v>
      </c>
      <c r="AB57" s="181">
        <v>132.613360733696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147.44999999999999</v>
      </c>
      <c r="AI57" s="168">
        <v>55.953072526538797</v>
      </c>
      <c r="AJ57" s="183" t="s">
        <v>53</v>
      </c>
      <c r="AK57" s="190">
        <v>0.88814400835775897</v>
      </c>
      <c r="AL57" s="173">
        <v>-43.805470285824001</v>
      </c>
      <c r="AM57" s="170"/>
      <c r="AN57" s="170"/>
      <c r="AO57" s="178">
        <v>19</v>
      </c>
      <c r="AP57" s="178">
        <v>52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14.827182149632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137.80000000000001</v>
      </c>
      <c r="BC57" s="182">
        <v>52.291172561255003</v>
      </c>
      <c r="BD57" s="183" t="s">
        <v>55</v>
      </c>
      <c r="BE57" s="180">
        <v>1.63409914253922</v>
      </c>
      <c r="BF57" s="181">
        <v>40.654364299264003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2.7E-2</v>
      </c>
      <c r="H58" s="171"/>
      <c r="I58" s="172">
        <v>3</v>
      </c>
      <c r="J58" s="172">
        <v>3</v>
      </c>
      <c r="K58" s="169"/>
      <c r="L58" s="173">
        <v>4186.8213100000003</v>
      </c>
      <c r="M58" s="173">
        <v>967.32651999999996</v>
      </c>
      <c r="N58" s="173">
        <v>5154.1478299999999</v>
      </c>
      <c r="O58" s="168">
        <v>962.32545164363898</v>
      </c>
      <c r="P58" s="174">
        <v>280.08499999999998</v>
      </c>
      <c r="Q58" s="180">
        <v>3.4358335921011101</v>
      </c>
      <c r="R58" s="181">
        <v>3426.01457179729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1938.418885</v>
      </c>
      <c r="Y58" s="168">
        <v>361.92012540357899</v>
      </c>
      <c r="Z58" s="179">
        <v>573</v>
      </c>
      <c r="AA58" s="175">
        <v>0.63162325550362797</v>
      </c>
      <c r="AB58" s="176">
        <v>-1597.00913488736</v>
      </c>
      <c r="AC58" s="170"/>
      <c r="AD58" s="170"/>
      <c r="AE58" s="178">
        <v>1131</v>
      </c>
      <c r="AF58" s="178">
        <v>1745</v>
      </c>
      <c r="AG58" s="169"/>
      <c r="AH58" s="182">
        <v>240.2</v>
      </c>
      <c r="AI58" s="168">
        <v>44.847486162383099</v>
      </c>
      <c r="AJ58" s="183" t="s">
        <v>53</v>
      </c>
      <c r="AK58" s="175">
        <v>0.71186485972036695</v>
      </c>
      <c r="AL58" s="176">
        <v>-148.51198124416001</v>
      </c>
      <c r="AM58" s="170"/>
      <c r="AN58" s="170"/>
      <c r="AO58" s="178">
        <v>98</v>
      </c>
      <c r="AP58" s="178">
        <v>165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-71.820503173120002</v>
      </c>
      <c r="AW58" s="170"/>
      <c r="AX58" s="170"/>
      <c r="AY58" s="178">
        <v>59</v>
      </c>
      <c r="AZ58" s="178">
        <v>76</v>
      </c>
      <c r="BA58" s="169"/>
      <c r="BB58" s="186">
        <v>200.2</v>
      </c>
      <c r="BC58" s="182">
        <v>37.379128766482502</v>
      </c>
      <c r="BD58" s="183" t="s">
        <v>55</v>
      </c>
      <c r="BE58" s="180">
        <v>1.16809777395258</v>
      </c>
      <c r="BF58" s="181">
        <v>2.7589936537599402</v>
      </c>
      <c r="BG58" s="170">
        <v>0.02</v>
      </c>
      <c r="BH58" s="170">
        <v>1.7000000000000001E-2</v>
      </c>
      <c r="BI58" s="178">
        <v>0</v>
      </c>
      <c r="BJ58" s="178">
        <v>6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466.33019000000002</v>
      </c>
      <c r="M59" s="173">
        <v>1475.0558799999999</v>
      </c>
      <c r="N59" s="173">
        <v>1941.38607</v>
      </c>
      <c r="O59" s="168">
        <v>1403.9622402579</v>
      </c>
      <c r="P59" s="174">
        <v>280.08499999999998</v>
      </c>
      <c r="Q59" s="180">
        <v>5.0126291670667804</v>
      </c>
      <c r="R59" s="181">
        <v>1495.21766653346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700.52949999999998</v>
      </c>
      <c r="Y59" s="168">
        <v>506.605554343319</v>
      </c>
      <c r="Z59" s="179">
        <v>573</v>
      </c>
      <c r="AA59" s="190">
        <v>0.88412836709130804</v>
      </c>
      <c r="AB59" s="173">
        <v>-212.24517621017301</v>
      </c>
      <c r="AC59" s="170"/>
      <c r="AD59" s="170"/>
      <c r="AE59" s="178">
        <v>92</v>
      </c>
      <c r="AF59" s="178">
        <v>251</v>
      </c>
      <c r="AG59" s="169"/>
      <c r="AH59" s="182">
        <v>62.8</v>
      </c>
      <c r="AI59" s="168">
        <v>45.4154019391909</v>
      </c>
      <c r="AJ59" s="183" t="s">
        <v>53</v>
      </c>
      <c r="AK59" s="175">
        <v>0.72087939586017302</v>
      </c>
      <c r="AL59" s="176">
        <v>-37.557425133055702</v>
      </c>
      <c r="AM59" s="170"/>
      <c r="AN59" s="170"/>
      <c r="AO59" s="178">
        <v>25</v>
      </c>
      <c r="AP59" s="178">
        <v>42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-20.4876000337919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-16.975200067583799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4.9000000000000002E-2</v>
      </c>
      <c r="H60" s="171"/>
      <c r="I60" s="172">
        <v>4</v>
      </c>
      <c r="J60" s="172">
        <v>4</v>
      </c>
      <c r="K60" s="169"/>
      <c r="L60" s="173">
        <v>1541.43714</v>
      </c>
      <c r="M60" s="173">
        <v>822.56421999999998</v>
      </c>
      <c r="N60" s="173">
        <v>2364.0013600000002</v>
      </c>
      <c r="O60" s="168">
        <v>787.30005583673005</v>
      </c>
      <c r="P60" s="174">
        <v>239.26400000000001</v>
      </c>
      <c r="Q60" s="180">
        <v>3.2905077898753299</v>
      </c>
      <c r="R60" s="181">
        <v>1536.369352837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2053.51919</v>
      </c>
      <c r="Y60" s="168">
        <v>683.89798766816102</v>
      </c>
      <c r="Z60" s="179">
        <v>573</v>
      </c>
      <c r="AA60" s="180">
        <v>1.19353924549417</v>
      </c>
      <c r="AB60" s="181">
        <v>71.469487142908804</v>
      </c>
      <c r="AC60" s="170">
        <v>0.02</v>
      </c>
      <c r="AD60" s="170">
        <v>1.9E-2</v>
      </c>
      <c r="AE60" s="178">
        <v>0</v>
      </c>
      <c r="AF60" s="178">
        <v>12</v>
      </c>
      <c r="AG60" s="169"/>
      <c r="AH60" s="182">
        <v>171.8</v>
      </c>
      <c r="AI60" s="168">
        <v>57.215766404106603</v>
      </c>
      <c r="AJ60" s="183" t="s">
        <v>53</v>
      </c>
      <c r="AK60" s="190">
        <v>0.90818676831915202</v>
      </c>
      <c r="AL60" s="173">
        <v>-46.121695078528298</v>
      </c>
      <c r="AM60" s="170"/>
      <c r="AN60" s="170"/>
      <c r="AO60" s="178">
        <v>18</v>
      </c>
      <c r="AP60" s="178">
        <v>56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-23.845192400896099</v>
      </c>
      <c r="AW60" s="170"/>
      <c r="AX60" s="170"/>
      <c r="AY60" s="178">
        <v>17</v>
      </c>
      <c r="AZ60" s="178">
        <v>27</v>
      </c>
      <c r="BA60" s="169"/>
      <c r="BB60" s="186">
        <v>131.80000000000001</v>
      </c>
      <c r="BC60" s="182">
        <v>43.894284121427503</v>
      </c>
      <c r="BD60" s="183" t="s">
        <v>55</v>
      </c>
      <c r="BE60" s="180">
        <v>1.3716963787946099</v>
      </c>
      <c r="BF60" s="181">
        <v>21.109615198207798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4.1000000000000002E-2</v>
      </c>
      <c r="G61" s="170">
        <v>3.4000000000000002E-2</v>
      </c>
      <c r="H61" s="171"/>
      <c r="I61" s="172">
        <v>4</v>
      </c>
      <c r="J61" s="172">
        <v>4</v>
      </c>
      <c r="K61" s="169"/>
      <c r="L61" s="173">
        <v>5902.3992399999997</v>
      </c>
      <c r="M61" s="173">
        <v>3786.4012400000001</v>
      </c>
      <c r="N61" s="173">
        <v>9688.8004799999999</v>
      </c>
      <c r="O61" s="168">
        <v>1196.5999687229601</v>
      </c>
      <c r="P61" s="174">
        <v>262.83</v>
      </c>
      <c r="Q61" s="180">
        <v>4.5527526109004297</v>
      </c>
      <c r="R61" s="181">
        <v>7237.2071019112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4928.43289</v>
      </c>
      <c r="Y61" s="168">
        <v>608.67830380043199</v>
      </c>
      <c r="Z61" s="179">
        <v>573</v>
      </c>
      <c r="AA61" s="184">
        <v>1.0622658006988299</v>
      </c>
      <c r="AB61" s="185">
        <v>-416.32610115353901</v>
      </c>
      <c r="AC61" s="170">
        <v>1.0999999999999999E-2</v>
      </c>
      <c r="AD61" s="170">
        <v>6.0000000000000001E-3</v>
      </c>
      <c r="AE61" s="178">
        <v>0</v>
      </c>
      <c r="AF61" s="178">
        <v>640</v>
      </c>
      <c r="AG61" s="169"/>
      <c r="AH61" s="182">
        <v>422.8</v>
      </c>
      <c r="AI61" s="168">
        <v>52.217244830297901</v>
      </c>
      <c r="AJ61" s="183" t="s">
        <v>53</v>
      </c>
      <c r="AK61" s="190">
        <v>0.82884515603647402</v>
      </c>
      <c r="AL61" s="173">
        <v>-164.843658713216</v>
      </c>
      <c r="AM61" s="170"/>
      <c r="AN61" s="170"/>
      <c r="AO61" s="178">
        <v>88</v>
      </c>
      <c r="AP61" s="178">
        <v>190</v>
      </c>
      <c r="AQ61" s="169"/>
      <c r="AR61" s="182">
        <v>36.9</v>
      </c>
      <c r="AS61" s="168">
        <v>4.5572760980084901</v>
      </c>
      <c r="AT61" s="183" t="s">
        <v>54</v>
      </c>
      <c r="AU61" s="175">
        <v>0.28482975612553102</v>
      </c>
      <c r="AV61" s="176">
        <v>-112.342833958912</v>
      </c>
      <c r="AW61" s="170"/>
      <c r="AX61" s="170"/>
      <c r="AY61" s="178">
        <v>93</v>
      </c>
      <c r="AZ61" s="178">
        <v>119</v>
      </c>
      <c r="BA61" s="169"/>
      <c r="BB61" s="186">
        <v>305.60000000000002</v>
      </c>
      <c r="BC61" s="182">
        <v>37.742644323886097</v>
      </c>
      <c r="BD61" s="183" t="s">
        <v>55</v>
      </c>
      <c r="BE61" s="180">
        <v>1.1794576351214401</v>
      </c>
      <c r="BF61" s="181">
        <v>7.1143320821758502</v>
      </c>
      <c r="BG61" s="170">
        <v>0.02</v>
      </c>
      <c r="BH61" s="170">
        <v>1.7999999999999999E-2</v>
      </c>
      <c r="BI61" s="178">
        <v>0</v>
      </c>
      <c r="BJ61" s="178">
        <v>6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5.3999999999999999E-2</v>
      </c>
      <c r="G62" s="170">
        <v>4.5999999999999999E-2</v>
      </c>
      <c r="H62" s="171"/>
      <c r="I62" s="172">
        <v>5</v>
      </c>
      <c r="J62" s="172">
        <v>5</v>
      </c>
      <c r="K62" s="169"/>
      <c r="L62" s="173">
        <v>2344.30879</v>
      </c>
      <c r="M62" s="173">
        <v>526.97019</v>
      </c>
      <c r="N62" s="173">
        <v>2871.27898</v>
      </c>
      <c r="O62" s="168">
        <v>1514.85075657114</v>
      </c>
      <c r="P62" s="174">
        <v>248.27199999999999</v>
      </c>
      <c r="Q62" s="180">
        <v>6.1015771273890698</v>
      </c>
      <c r="R62" s="181">
        <v>2329.1710436580702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1087.45571</v>
      </c>
      <c r="Y62" s="168">
        <v>573.72798550947698</v>
      </c>
      <c r="Z62" s="179">
        <v>573</v>
      </c>
      <c r="AA62" s="184">
        <v>1.00127048081933</v>
      </c>
      <c r="AB62" s="185">
        <v>-163.70369389542401</v>
      </c>
      <c r="AC62" s="170">
        <v>4.0000000000000001E-3</v>
      </c>
      <c r="AD62" s="170">
        <v>1E-3</v>
      </c>
      <c r="AE62" s="178">
        <v>0</v>
      </c>
      <c r="AF62" s="178">
        <v>216</v>
      </c>
      <c r="AG62" s="169"/>
      <c r="AH62" s="182">
        <v>137.4</v>
      </c>
      <c r="AI62" s="168">
        <v>72.490515690981297</v>
      </c>
      <c r="AJ62" s="183" t="s">
        <v>53</v>
      </c>
      <c r="AK62" s="180">
        <v>1.15064310620605</v>
      </c>
      <c r="AL62" s="181">
        <v>-0.16202870054399901</v>
      </c>
      <c r="AM62" s="170">
        <v>0.02</v>
      </c>
      <c r="AN62" s="170">
        <v>1.4999999999999999E-2</v>
      </c>
      <c r="AO62" s="178">
        <v>0</v>
      </c>
      <c r="AP62" s="178">
        <v>6</v>
      </c>
      <c r="AQ62" s="169"/>
      <c r="AR62" s="182">
        <v>28.9</v>
      </c>
      <c r="AS62" s="168">
        <v>15.2472773178265</v>
      </c>
      <c r="AT62" s="183" t="s">
        <v>54</v>
      </c>
      <c r="AU62" s="190">
        <v>0.95295483236415501</v>
      </c>
      <c r="AV62" s="173">
        <v>-6.0363882414079999</v>
      </c>
      <c r="AW62" s="170"/>
      <c r="AX62" s="170"/>
      <c r="AY62" s="178">
        <v>2</v>
      </c>
      <c r="AZ62" s="178">
        <v>8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12.127223517183999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4.2999999999999997E-2</v>
      </c>
      <c r="G63" s="170">
        <v>3.5999999999999997E-2</v>
      </c>
      <c r="H63" s="171"/>
      <c r="I63" s="172">
        <v>4</v>
      </c>
      <c r="J63" s="172">
        <v>3</v>
      </c>
      <c r="K63" s="169"/>
      <c r="L63" s="173">
        <v>894.07150000000001</v>
      </c>
      <c r="M63" s="173">
        <v>695.5652</v>
      </c>
      <c r="N63" s="173">
        <v>1589.6367</v>
      </c>
      <c r="O63" s="168">
        <v>749.681009433187</v>
      </c>
      <c r="P63" s="174">
        <v>256.27100000000002</v>
      </c>
      <c r="Q63" s="180">
        <v>2.9253446914913801</v>
      </c>
      <c r="R63" s="181">
        <v>963.63816939046501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1200.1435200000001</v>
      </c>
      <c r="Y63" s="168">
        <v>565.99398185654502</v>
      </c>
      <c r="Z63" s="179">
        <v>573</v>
      </c>
      <c r="AA63" s="184">
        <v>0.98777309224527898</v>
      </c>
      <c r="AB63" s="185">
        <v>-199.53556206259501</v>
      </c>
      <c r="AC63" s="170">
        <v>3.0000000000000001E-3</v>
      </c>
      <c r="AD63" s="170"/>
      <c r="AE63" s="178">
        <v>15</v>
      </c>
      <c r="AF63" s="178">
        <v>258</v>
      </c>
      <c r="AG63" s="169"/>
      <c r="AH63" s="182">
        <v>141.5</v>
      </c>
      <c r="AI63" s="168">
        <v>66.732142529670995</v>
      </c>
      <c r="AJ63" s="183" t="s">
        <v>53</v>
      </c>
      <c r="AK63" s="184">
        <v>1.0592403576138301</v>
      </c>
      <c r="AL63" s="185">
        <v>-12.391417399552299</v>
      </c>
      <c r="AM63" s="170">
        <v>0.01</v>
      </c>
      <c r="AN63" s="170">
        <v>6.0000000000000001E-3</v>
      </c>
      <c r="AO63" s="178">
        <v>0</v>
      </c>
      <c r="AP63" s="178">
        <v>19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-26.283534577664099</v>
      </c>
      <c r="AW63" s="170"/>
      <c r="AX63" s="170"/>
      <c r="AY63" s="178">
        <v>22</v>
      </c>
      <c r="AZ63" s="178">
        <v>28</v>
      </c>
      <c r="BA63" s="169"/>
      <c r="BB63" s="186">
        <v>90.8</v>
      </c>
      <c r="BC63" s="182">
        <v>42.821756478403699</v>
      </c>
      <c r="BD63" s="183" t="s">
        <v>55</v>
      </c>
      <c r="BE63" s="180">
        <v>1.33817988995012</v>
      </c>
      <c r="BF63" s="181">
        <v>12.632930844671799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1615.69109</v>
      </c>
      <c r="M64" s="173">
        <v>2813.27711</v>
      </c>
      <c r="N64" s="173">
        <v>4428.9682000000003</v>
      </c>
      <c r="O64" s="168">
        <v>1736.4799900892799</v>
      </c>
      <c r="P64" s="174">
        <v>273.43799999999999</v>
      </c>
      <c r="Q64" s="180">
        <v>6.3505437799036004</v>
      </c>
      <c r="R64" s="181">
        <v>3625.5454470467998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1786.4096099999999</v>
      </c>
      <c r="Y64" s="168">
        <v>700.40343524439697</v>
      </c>
      <c r="Z64" s="179">
        <v>573</v>
      </c>
      <c r="AA64" s="180">
        <v>1.22234456412635</v>
      </c>
      <c r="AB64" s="181">
        <v>102.80587737254599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124.45</v>
      </c>
      <c r="AI64" s="168">
        <v>48.793516911368002</v>
      </c>
      <c r="AJ64" s="183" t="s">
        <v>53</v>
      </c>
      <c r="AK64" s="190">
        <v>0.774500268434412</v>
      </c>
      <c r="AL64" s="173">
        <v>-60.658263796735802</v>
      </c>
      <c r="AM64" s="170"/>
      <c r="AN64" s="170"/>
      <c r="AO64" s="178">
        <v>37</v>
      </c>
      <c r="AP64" s="178">
        <v>69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-36.411622551551901</v>
      </c>
      <c r="AW64" s="170"/>
      <c r="AX64" s="170"/>
      <c r="AY64" s="178">
        <v>31</v>
      </c>
      <c r="AZ64" s="178">
        <v>39</v>
      </c>
      <c r="BA64" s="169"/>
      <c r="BB64" s="186">
        <v>102.8</v>
      </c>
      <c r="BC64" s="182">
        <v>40.305130883797702</v>
      </c>
      <c r="BD64" s="183" t="s">
        <v>55</v>
      </c>
      <c r="BE64" s="180">
        <v>1.25953534011868</v>
      </c>
      <c r="BF64" s="181">
        <v>8.7767548968960902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2852.4804199999999</v>
      </c>
      <c r="M65" s="173">
        <v>859.24388999999996</v>
      </c>
      <c r="N65" s="173">
        <v>3711.7243100000001</v>
      </c>
      <c r="O65" s="168">
        <v>1327.8492877886499</v>
      </c>
      <c r="P65" s="174">
        <v>264.72899999999998</v>
      </c>
      <c r="Q65" s="180">
        <v>5.0158814779969303</v>
      </c>
      <c r="R65" s="181">
        <v>2859.2507370344001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1410.7564199999999</v>
      </c>
      <c r="Y65" s="168">
        <v>504.69047566204102</v>
      </c>
      <c r="Z65" s="179">
        <v>573</v>
      </c>
      <c r="AA65" s="190">
        <v>0.88078617043986196</v>
      </c>
      <c r="AB65" s="173">
        <v>-434.40356364095902</v>
      </c>
      <c r="AC65" s="170"/>
      <c r="AD65" s="170"/>
      <c r="AE65" s="178">
        <v>191</v>
      </c>
      <c r="AF65" s="178">
        <v>512</v>
      </c>
      <c r="AG65" s="169"/>
      <c r="AH65" s="182">
        <v>155.25</v>
      </c>
      <c r="AI65" s="168">
        <v>55.5398474433537</v>
      </c>
      <c r="AJ65" s="183" t="s">
        <v>53</v>
      </c>
      <c r="AK65" s="190">
        <v>0.88158488005323399</v>
      </c>
      <c r="AL65" s="173">
        <v>-47.620992965759797</v>
      </c>
      <c r="AM65" s="170"/>
      <c r="AN65" s="170"/>
      <c r="AO65" s="178">
        <v>21</v>
      </c>
      <c r="AP65" s="178">
        <v>57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-37.522791864319998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21.154416271360098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2197.92515</v>
      </c>
      <c r="M66" s="173">
        <v>1245.6798100000001</v>
      </c>
      <c r="N66" s="173">
        <v>3443.6049600000001</v>
      </c>
      <c r="O66" s="168">
        <v>2423.21712745476</v>
      </c>
      <c r="P66" s="174">
        <v>287.5</v>
      </c>
      <c r="Q66" s="180">
        <v>8.42858131288612</v>
      </c>
      <c r="R66" s="181">
        <v>2972.9405899648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983.22652000000005</v>
      </c>
      <c r="Y66" s="168">
        <v>691.882887586425</v>
      </c>
      <c r="Z66" s="179">
        <v>573</v>
      </c>
      <c r="AA66" s="180">
        <v>1.20747449840563</v>
      </c>
      <c r="AB66" s="181">
        <v>45.171966851582702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64.2</v>
      </c>
      <c r="AI66" s="168">
        <v>45.176651035662204</v>
      </c>
      <c r="AJ66" s="183" t="s">
        <v>53</v>
      </c>
      <c r="AK66" s="175">
        <v>0.71708969897876496</v>
      </c>
      <c r="AL66" s="176">
        <v>-38.936888042496101</v>
      </c>
      <c r="AM66" s="170"/>
      <c r="AN66" s="170"/>
      <c r="AO66" s="178">
        <v>26</v>
      </c>
      <c r="AP66" s="178">
        <v>44</v>
      </c>
      <c r="AQ66" s="169"/>
      <c r="AR66" s="182">
        <v>11.6</v>
      </c>
      <c r="AS66" s="168">
        <v>8.1627593771601408</v>
      </c>
      <c r="AT66" s="183" t="s">
        <v>54</v>
      </c>
      <c r="AU66" s="175">
        <v>0.51017246107250902</v>
      </c>
      <c r="AV66" s="176">
        <v>-14.593495375871999</v>
      </c>
      <c r="AW66" s="170"/>
      <c r="AX66" s="170"/>
      <c r="AY66" s="178">
        <v>12</v>
      </c>
      <c r="AZ66" s="178">
        <v>16</v>
      </c>
      <c r="BA66" s="169"/>
      <c r="BB66" s="186">
        <v>43.6</v>
      </c>
      <c r="BC66" s="182">
        <v>30.6807162796709</v>
      </c>
      <c r="BD66" s="183" t="s">
        <v>55</v>
      </c>
      <c r="BE66" s="190">
        <v>0.95877238373971496</v>
      </c>
      <c r="BF66" s="173">
        <v>-8.7869907517440708</v>
      </c>
      <c r="BG66" s="170">
        <v>0</v>
      </c>
      <c r="BH66" s="170"/>
      <c r="BI66" s="178">
        <v>2</v>
      </c>
      <c r="BJ66" s="178">
        <v>11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3553.2466899999999</v>
      </c>
      <c r="M67" s="173">
        <v>2073.85358</v>
      </c>
      <c r="N67" s="173">
        <v>5627.1002699999999</v>
      </c>
      <c r="O67" s="168">
        <v>1291.6297727507499</v>
      </c>
      <c r="P67" s="174">
        <v>287.5</v>
      </c>
      <c r="Q67" s="180">
        <v>4.4926252965243503</v>
      </c>
      <c r="R67" s="181">
        <v>4184.1979393616002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1986.975715</v>
      </c>
      <c r="Y67" s="168">
        <v>456.08517141755198</v>
      </c>
      <c r="Z67" s="179">
        <v>573</v>
      </c>
      <c r="AA67" s="190">
        <v>0.79596015954197596</v>
      </c>
      <c r="AB67" s="173">
        <v>-888.79136484627395</v>
      </c>
      <c r="AC67" s="170"/>
      <c r="AD67" s="170"/>
      <c r="AE67" s="178">
        <v>510</v>
      </c>
      <c r="AF67" s="178">
        <v>1009</v>
      </c>
      <c r="AG67" s="169"/>
      <c r="AH67" s="182">
        <v>160.9</v>
      </c>
      <c r="AI67" s="168">
        <v>36.932562148140903</v>
      </c>
      <c r="AJ67" s="183" t="s">
        <v>53</v>
      </c>
      <c r="AK67" s="175">
        <v>0.58623114520858499</v>
      </c>
      <c r="AL67" s="176">
        <v>-155.283815061632</v>
      </c>
      <c r="AM67" s="170"/>
      <c r="AN67" s="170"/>
      <c r="AO67" s="178">
        <v>114</v>
      </c>
      <c r="AP67" s="178">
        <v>169</v>
      </c>
      <c r="AQ67" s="169"/>
      <c r="AR67" s="182">
        <v>50.4</v>
      </c>
      <c r="AS67" s="168">
        <v>11.568683233476101</v>
      </c>
      <c r="AT67" s="183" t="s">
        <v>54</v>
      </c>
      <c r="AU67" s="175">
        <v>0.72304270209225396</v>
      </c>
      <c r="AV67" s="176">
        <v>-29.900651444224099</v>
      </c>
      <c r="AW67" s="170"/>
      <c r="AX67" s="170"/>
      <c r="AY67" s="178">
        <v>20</v>
      </c>
      <c r="AZ67" s="178">
        <v>34</v>
      </c>
      <c r="BA67" s="169"/>
      <c r="BB67" s="186">
        <v>194.6</v>
      </c>
      <c r="BC67" s="182">
        <v>44.667971373699302</v>
      </c>
      <c r="BD67" s="183" t="s">
        <v>55</v>
      </c>
      <c r="BE67" s="180">
        <v>1.3958741054281001</v>
      </c>
      <c r="BF67" s="181">
        <v>33.998697111551799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4.8000000000000001E-2</v>
      </c>
      <c r="G68" s="170">
        <v>0.04</v>
      </c>
      <c r="H68" s="171"/>
      <c r="I68" s="172">
        <v>5</v>
      </c>
      <c r="J68" s="172">
        <v>5</v>
      </c>
      <c r="K68" s="169"/>
      <c r="L68" s="173">
        <v>5184.4554099999996</v>
      </c>
      <c r="M68" s="173">
        <v>1881.6251999999999</v>
      </c>
      <c r="N68" s="173">
        <v>7066.08061</v>
      </c>
      <c r="O68" s="168">
        <v>1554.0116141403601</v>
      </c>
      <c r="P68" s="174">
        <v>287.5</v>
      </c>
      <c r="Q68" s="180">
        <v>5.4052577883142998</v>
      </c>
      <c r="R68" s="181">
        <v>5560.1163837759996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2810.4459449999999</v>
      </c>
      <c r="Y68" s="168">
        <v>618.08885017003604</v>
      </c>
      <c r="Z68" s="179">
        <v>573</v>
      </c>
      <c r="AA68" s="184">
        <v>1.07868909279238</v>
      </c>
      <c r="AB68" s="185">
        <v>-191.00623456992199</v>
      </c>
      <c r="AC68" s="170">
        <v>1.2E-2</v>
      </c>
      <c r="AD68" s="170">
        <v>8.0000000000000002E-3</v>
      </c>
      <c r="AE68" s="178">
        <v>0</v>
      </c>
      <c r="AF68" s="178">
        <v>317</v>
      </c>
      <c r="AG68" s="169"/>
      <c r="AH68" s="182">
        <v>292.55</v>
      </c>
      <c r="AI68" s="168">
        <v>64.3392175675679</v>
      </c>
      <c r="AJ68" s="183" t="s">
        <v>53</v>
      </c>
      <c r="AK68" s="184">
        <v>1.0212574217074299</v>
      </c>
      <c r="AL68" s="185">
        <v>-37.452595659520199</v>
      </c>
      <c r="AM68" s="170">
        <v>6.0000000000000001E-3</v>
      </c>
      <c r="AN68" s="170">
        <v>2E-3</v>
      </c>
      <c r="AO68" s="178">
        <v>0</v>
      </c>
      <c r="AP68" s="178">
        <v>52</v>
      </c>
      <c r="AQ68" s="169"/>
      <c r="AR68" s="182">
        <v>46.2</v>
      </c>
      <c r="AS68" s="168">
        <v>10.160560080743901</v>
      </c>
      <c r="AT68" s="183" t="s">
        <v>54</v>
      </c>
      <c r="AU68" s="175">
        <v>0.63503500504649601</v>
      </c>
      <c r="AV68" s="176">
        <v>-37.610183024640101</v>
      </c>
      <c r="AW68" s="170"/>
      <c r="AX68" s="170"/>
      <c r="AY68" s="178">
        <v>27</v>
      </c>
      <c r="AZ68" s="178">
        <v>42</v>
      </c>
      <c r="BA68" s="169"/>
      <c r="BB68" s="186">
        <v>215.8</v>
      </c>
      <c r="BC68" s="182">
        <v>47.459932152046299</v>
      </c>
      <c r="BD68" s="183" t="s">
        <v>55</v>
      </c>
      <c r="BE68" s="180">
        <v>1.48312287975145</v>
      </c>
      <c r="BF68" s="181">
        <v>48.179633950719897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2.0500000000000001E-2</v>
      </c>
      <c r="G69" s="170">
        <v>1.2500000000000001E-2</v>
      </c>
      <c r="H69" s="171"/>
      <c r="I69" s="172">
        <v>4</v>
      </c>
      <c r="J69" s="172">
        <v>3</v>
      </c>
      <c r="K69" s="169"/>
      <c r="L69" s="173">
        <v>703.77817000000005</v>
      </c>
      <c r="M69" s="173">
        <v>-289.29102</v>
      </c>
      <c r="N69" s="173">
        <v>414.48714999999999</v>
      </c>
      <c r="O69" s="168">
        <v>274.43647474884102</v>
      </c>
      <c r="P69" s="174">
        <v>287.5</v>
      </c>
      <c r="Q69" s="190">
        <v>0.95456165130031601</v>
      </c>
      <c r="R69" s="173">
        <v>-85.731139881601393</v>
      </c>
      <c r="S69" s="170"/>
      <c r="T69" s="170"/>
      <c r="U69" s="177">
        <v>20</v>
      </c>
      <c r="V69" s="178">
        <v>107</v>
      </c>
      <c r="W69" s="169"/>
      <c r="X69" s="177">
        <v>643.10995500000001</v>
      </c>
      <c r="Y69" s="168">
        <v>425.81013410448497</v>
      </c>
      <c r="Z69" s="179">
        <v>573</v>
      </c>
      <c r="AA69" s="175">
        <v>0.74312414328880405</v>
      </c>
      <c r="AB69" s="176">
        <v>-353.84684535533103</v>
      </c>
      <c r="AC69" s="170"/>
      <c r="AD69" s="170"/>
      <c r="AE69" s="178">
        <v>223</v>
      </c>
      <c r="AF69" s="178">
        <v>396</v>
      </c>
      <c r="AG69" s="169"/>
      <c r="AH69" s="182">
        <v>92.65</v>
      </c>
      <c r="AI69" s="168">
        <v>61.3445781985765</v>
      </c>
      <c r="AJ69" s="183" t="s">
        <v>53</v>
      </c>
      <c r="AK69" s="184">
        <v>0.97372346346946803</v>
      </c>
      <c r="AL69" s="185">
        <v>-16.9630513479683</v>
      </c>
      <c r="AM69" s="170">
        <v>1E-3</v>
      </c>
      <c r="AN69" s="170"/>
      <c r="AO69" s="178">
        <v>3</v>
      </c>
      <c r="AP69" s="178">
        <v>22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-2.4382352629760802</v>
      </c>
      <c r="AW69" s="170">
        <v>4.4999999999999997E-3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4">
        <v>1.1048976240569299</v>
      </c>
      <c r="BF69" s="185">
        <v>-2.2764705259521598</v>
      </c>
      <c r="BG69" s="170">
        <v>1.4999999999999999E-2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3.3000000000000002E-2</v>
      </c>
      <c r="G70" s="170">
        <v>3.1E-2</v>
      </c>
      <c r="H70" s="171"/>
      <c r="I70" s="172">
        <v>4</v>
      </c>
      <c r="J70" s="172">
        <v>4</v>
      </c>
      <c r="K70" s="169"/>
      <c r="L70" s="173">
        <v>2963.7654200000002</v>
      </c>
      <c r="M70" s="173">
        <v>818.18460000000005</v>
      </c>
      <c r="N70" s="173">
        <v>3781.9500200000002</v>
      </c>
      <c r="O70" s="168">
        <v>1238.48347782684</v>
      </c>
      <c r="P70" s="174">
        <v>253.321</v>
      </c>
      <c r="Q70" s="180">
        <v>4.88898858691873</v>
      </c>
      <c r="R70" s="181">
        <v>2890.8032427918602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1494.71325</v>
      </c>
      <c r="Y70" s="168">
        <v>489.47703021571402</v>
      </c>
      <c r="Z70" s="179">
        <v>573</v>
      </c>
      <c r="AA70" s="190">
        <v>0.85423565482672503</v>
      </c>
      <c r="AB70" s="173">
        <v>-521.01818695257498</v>
      </c>
      <c r="AC70" s="170"/>
      <c r="AD70" s="170"/>
      <c r="AE70" s="178">
        <v>256</v>
      </c>
      <c r="AF70" s="178">
        <v>606</v>
      </c>
      <c r="AG70" s="169"/>
      <c r="AH70" s="182">
        <v>120.3</v>
      </c>
      <c r="AI70" s="168">
        <v>39.394905166559802</v>
      </c>
      <c r="AJ70" s="183" t="s">
        <v>53</v>
      </c>
      <c r="AK70" s="175">
        <v>0.62531595502475801</v>
      </c>
      <c r="AL70" s="176">
        <v>-101.324922387456</v>
      </c>
      <c r="AM70" s="170"/>
      <c r="AN70" s="170"/>
      <c r="AO70" s="178">
        <v>73</v>
      </c>
      <c r="AP70" s="178">
        <v>111</v>
      </c>
      <c r="AQ70" s="169"/>
      <c r="AR70" s="182">
        <v>49.6</v>
      </c>
      <c r="AS70" s="168">
        <v>16.2426209165533</v>
      </c>
      <c r="AT70" s="183" t="s">
        <v>54</v>
      </c>
      <c r="AU70" s="184">
        <v>1.0151638072845801</v>
      </c>
      <c r="AV70" s="185">
        <v>-6.6856945745919703</v>
      </c>
      <c r="AW70" s="170">
        <v>3.0000000000000001E-3</v>
      </c>
      <c r="AX70" s="170">
        <v>1E-3</v>
      </c>
      <c r="AY70" s="178">
        <v>0</v>
      </c>
      <c r="AZ70" s="178">
        <v>10</v>
      </c>
      <c r="BA70" s="169"/>
      <c r="BB70" s="186">
        <v>166</v>
      </c>
      <c r="BC70" s="182">
        <v>54.3603845191099</v>
      </c>
      <c r="BD70" s="183" t="s">
        <v>55</v>
      </c>
      <c r="BE70" s="180">
        <v>1.6987620162221799</v>
      </c>
      <c r="BF70" s="181">
        <v>53.428610850816099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0.04</v>
      </c>
      <c r="G71" s="170">
        <v>3.5999999999999997E-2</v>
      </c>
      <c r="H71" s="171"/>
      <c r="I71" s="172">
        <v>4</v>
      </c>
      <c r="J71" s="172">
        <v>4</v>
      </c>
      <c r="K71" s="169"/>
      <c r="L71" s="173">
        <v>1936.8040100000001</v>
      </c>
      <c r="M71" s="173">
        <v>178.91012000000001</v>
      </c>
      <c r="N71" s="173">
        <v>2115.7141299999998</v>
      </c>
      <c r="O71" s="168">
        <v>964.40400873480496</v>
      </c>
      <c r="P71" s="174">
        <v>252.24799999999999</v>
      </c>
      <c r="Q71" s="180">
        <v>3.8232374834876999</v>
      </c>
      <c r="R71" s="181">
        <v>1478.2170641529101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1327.3366149999999</v>
      </c>
      <c r="Y71" s="168">
        <v>605.03861759740005</v>
      </c>
      <c r="Z71" s="179">
        <v>573</v>
      </c>
      <c r="AA71" s="184">
        <v>1.0559138177965099</v>
      </c>
      <c r="AB71" s="185">
        <v>-120.785149019456</v>
      </c>
      <c r="AC71" s="170">
        <v>0.01</v>
      </c>
      <c r="AD71" s="170">
        <v>6.0000000000000001E-3</v>
      </c>
      <c r="AE71" s="178">
        <v>0</v>
      </c>
      <c r="AF71" s="178">
        <v>182</v>
      </c>
      <c r="AG71" s="169"/>
      <c r="AH71" s="182">
        <v>116.9</v>
      </c>
      <c r="AI71" s="168">
        <v>53.286418530039597</v>
      </c>
      <c r="AJ71" s="183" t="s">
        <v>53</v>
      </c>
      <c r="AK71" s="190">
        <v>0.84581616714348595</v>
      </c>
      <c r="AL71" s="173">
        <v>-42.317576148736002</v>
      </c>
      <c r="AM71" s="170"/>
      <c r="AN71" s="170"/>
      <c r="AO71" s="178">
        <v>22</v>
      </c>
      <c r="AP71" s="178">
        <v>49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-15.636209815552</v>
      </c>
      <c r="AW71" s="170"/>
      <c r="AX71" s="170"/>
      <c r="AY71" s="178">
        <v>11</v>
      </c>
      <c r="AZ71" s="178">
        <v>18</v>
      </c>
      <c r="BA71" s="169"/>
      <c r="BB71" s="186">
        <v>87.4</v>
      </c>
      <c r="BC71" s="182">
        <v>39.839460902698598</v>
      </c>
      <c r="BD71" s="183" t="s">
        <v>55</v>
      </c>
      <c r="BE71" s="180">
        <v>1.2449831532093301</v>
      </c>
      <c r="BF71" s="181">
        <v>6.5275803688960101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7.5999999999999998E-2</v>
      </c>
      <c r="G72" s="170">
        <v>7.1999999999999995E-2</v>
      </c>
      <c r="H72" s="171"/>
      <c r="I72" s="172">
        <v>6</v>
      </c>
      <c r="J72" s="172">
        <v>6</v>
      </c>
      <c r="K72" s="169"/>
      <c r="L72" s="173">
        <v>2385.5431899999999</v>
      </c>
      <c r="M72" s="173">
        <v>1653.71958</v>
      </c>
      <c r="N72" s="173">
        <v>4039.2627699999998</v>
      </c>
      <c r="O72" s="168">
        <v>879.64865840966104</v>
      </c>
      <c r="P72" s="174">
        <v>287.5</v>
      </c>
      <c r="Q72" s="180">
        <v>3.0596475075118699</v>
      </c>
      <c r="R72" s="181">
        <v>2518.4239480064002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2938.8595949999999</v>
      </c>
      <c r="Y72" s="168">
        <v>640.008844979429</v>
      </c>
      <c r="Z72" s="179">
        <v>573</v>
      </c>
      <c r="AA72" s="184">
        <v>1.11694388303565</v>
      </c>
      <c r="AB72" s="185">
        <v>-92.238300660288601</v>
      </c>
      <c r="AC72" s="170">
        <v>1.6E-2</v>
      </c>
      <c r="AD72" s="170">
        <v>1.2E-2</v>
      </c>
      <c r="AE72" s="178">
        <v>0</v>
      </c>
      <c r="AF72" s="178">
        <v>219</v>
      </c>
      <c r="AG72" s="169"/>
      <c r="AH72" s="182">
        <v>371.35</v>
      </c>
      <c r="AI72" s="168">
        <v>80.870581564176803</v>
      </c>
      <c r="AJ72" s="183" t="s">
        <v>53</v>
      </c>
      <c r="AK72" s="180">
        <v>1.2836600248282</v>
      </c>
      <c r="AL72" s="181">
        <v>38.087927702271898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90</v>
      </c>
      <c r="AS72" s="168">
        <v>19.599710086915099</v>
      </c>
      <c r="AT72" s="183" t="s">
        <v>54</v>
      </c>
      <c r="AU72" s="180">
        <v>1.2249818804321899</v>
      </c>
      <c r="AV72" s="181">
        <v>5.3620133847039897</v>
      </c>
      <c r="AW72" s="170">
        <v>0.01</v>
      </c>
      <c r="AX72" s="170">
        <v>0.01</v>
      </c>
      <c r="AY72" s="178">
        <v>0</v>
      </c>
      <c r="AZ72" s="178">
        <v>0</v>
      </c>
      <c r="BA72" s="169"/>
      <c r="BB72" s="186">
        <v>240.8</v>
      </c>
      <c r="BC72" s="182">
        <v>52.440113210323901</v>
      </c>
      <c r="BD72" s="183" t="s">
        <v>55</v>
      </c>
      <c r="BE72" s="180">
        <v>1.6387535378226199</v>
      </c>
      <c r="BF72" s="181">
        <v>71.524026769407996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4.9000000000000002E-2</v>
      </c>
      <c r="G73" s="170">
        <v>4.3999999999999997E-2</v>
      </c>
      <c r="H73" s="171"/>
      <c r="I73" s="172">
        <v>4</v>
      </c>
      <c r="J73" s="172">
        <v>4</v>
      </c>
      <c r="K73" s="169"/>
      <c r="L73" s="173">
        <v>2143.2936599999998</v>
      </c>
      <c r="M73" s="173">
        <v>1046.29746</v>
      </c>
      <c r="N73" s="173">
        <v>3189.59112</v>
      </c>
      <c r="O73" s="168">
        <v>1155.36822887978</v>
      </c>
      <c r="P73" s="174">
        <v>276.39800000000002</v>
      </c>
      <c r="Q73" s="180">
        <v>4.1800889618585497</v>
      </c>
      <c r="R73" s="181">
        <v>2310.5646199021899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1802.933385</v>
      </c>
      <c r="Y73" s="168">
        <v>653.07805089941405</v>
      </c>
      <c r="Z73" s="179">
        <v>573</v>
      </c>
      <c r="AA73" s="184">
        <v>1.13975227033057</v>
      </c>
      <c r="AB73" s="185">
        <v>-19.374245865792499</v>
      </c>
      <c r="AC73" s="170">
        <v>1.9E-2</v>
      </c>
      <c r="AD73" s="170">
        <v>1.4E-2</v>
      </c>
      <c r="AE73" s="178">
        <v>0</v>
      </c>
      <c r="AF73" s="178">
        <v>96</v>
      </c>
      <c r="AG73" s="169"/>
      <c r="AH73" s="182">
        <v>161.9</v>
      </c>
      <c r="AI73" s="168">
        <v>58.645170875581201</v>
      </c>
      <c r="AJ73" s="183" t="s">
        <v>53</v>
      </c>
      <c r="AK73" s="190">
        <v>0.93087572818382902</v>
      </c>
      <c r="AL73" s="173">
        <v>-38.458430618751997</v>
      </c>
      <c r="AM73" s="170"/>
      <c r="AN73" s="170"/>
      <c r="AO73" s="178">
        <v>13</v>
      </c>
      <c r="AP73" s="178">
        <v>47</v>
      </c>
      <c r="AQ73" s="169"/>
      <c r="AR73" s="182">
        <v>30.8</v>
      </c>
      <c r="AS73" s="168">
        <v>11.1567094686096</v>
      </c>
      <c r="AT73" s="183" t="s">
        <v>54</v>
      </c>
      <c r="AU73" s="175">
        <v>0.69729434178810201</v>
      </c>
      <c r="AV73" s="176">
        <v>-20.084680792063999</v>
      </c>
      <c r="AW73" s="170"/>
      <c r="AX73" s="170"/>
      <c r="AY73" s="178">
        <v>14</v>
      </c>
      <c r="AZ73" s="178">
        <v>23</v>
      </c>
      <c r="BA73" s="169"/>
      <c r="BB73" s="186">
        <v>108</v>
      </c>
      <c r="BC73" s="182">
        <v>39.120929305514302</v>
      </c>
      <c r="BD73" s="183" t="s">
        <v>55</v>
      </c>
      <c r="BE73" s="180">
        <v>1.2225290407973199</v>
      </c>
      <c r="BF73" s="181">
        <v>6.2306384158719803</v>
      </c>
      <c r="BG73" s="170">
        <v>0.02</v>
      </c>
      <c r="BH73" s="170">
        <v>0.02</v>
      </c>
      <c r="BI73" s="178">
        <v>0</v>
      </c>
      <c r="BJ73" s="178">
        <v>0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3.95E-2</v>
      </c>
      <c r="G74" s="170">
        <v>3.6999999999999998E-2</v>
      </c>
      <c r="H74" s="171"/>
      <c r="I74" s="172">
        <v>4</v>
      </c>
      <c r="J74" s="172">
        <v>4</v>
      </c>
      <c r="K74" s="169"/>
      <c r="L74" s="173">
        <v>2681.7170299999998</v>
      </c>
      <c r="M74" s="173">
        <v>1446.9032099999999</v>
      </c>
      <c r="N74" s="173">
        <v>4128.6202400000002</v>
      </c>
      <c r="O74" s="168">
        <v>737.70155067780604</v>
      </c>
      <c r="P74" s="174">
        <v>242.33799999999999</v>
      </c>
      <c r="Q74" s="180">
        <v>3.0441018357740299</v>
      </c>
      <c r="R74" s="181">
        <v>2566.1986217131598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2384.00342</v>
      </c>
      <c r="Y74" s="168">
        <v>425.973549883869</v>
      </c>
      <c r="Z74" s="179">
        <v>573</v>
      </c>
      <c r="AA74" s="175">
        <v>0.74340933662106401</v>
      </c>
      <c r="AB74" s="176">
        <v>-1310.2896222730301</v>
      </c>
      <c r="AC74" s="170"/>
      <c r="AD74" s="170"/>
      <c r="AE74" s="178">
        <v>823</v>
      </c>
      <c r="AF74" s="178">
        <v>1465</v>
      </c>
      <c r="AG74" s="169"/>
      <c r="AH74" s="182">
        <v>276.7</v>
      </c>
      <c r="AI74" s="168">
        <v>49.440734968772297</v>
      </c>
      <c r="AJ74" s="183" t="s">
        <v>53</v>
      </c>
      <c r="AK74" s="190">
        <v>0.78477357093289302</v>
      </c>
      <c r="AL74" s="173">
        <v>-129.47881616614399</v>
      </c>
      <c r="AM74" s="170"/>
      <c r="AN74" s="170"/>
      <c r="AO74" s="178">
        <v>76</v>
      </c>
      <c r="AP74" s="178">
        <v>147</v>
      </c>
      <c r="AQ74" s="169"/>
      <c r="AR74" s="182">
        <v>102.5</v>
      </c>
      <c r="AS74" s="168">
        <v>18.3146922092489</v>
      </c>
      <c r="AT74" s="183" t="s">
        <v>54</v>
      </c>
      <c r="AU74" s="184">
        <v>1.14466826307805</v>
      </c>
      <c r="AV74" s="185">
        <v>-0.656524740608049</v>
      </c>
      <c r="AW74" s="170">
        <v>9.4999999999999998E-3</v>
      </c>
      <c r="AX74" s="170">
        <v>7.0000000000000001E-3</v>
      </c>
      <c r="AY74" s="178">
        <v>0</v>
      </c>
      <c r="AZ74" s="178">
        <v>5</v>
      </c>
      <c r="BA74" s="169"/>
      <c r="BB74" s="186">
        <v>265.60000000000002</v>
      </c>
      <c r="BC74" s="182">
        <v>47.457387812453597</v>
      </c>
      <c r="BD74" s="183" t="s">
        <v>55</v>
      </c>
      <c r="BE74" s="180">
        <v>1.48304336913918</v>
      </c>
      <c r="BF74" s="181">
        <v>59.286950518783897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/>
      <c r="G75" s="170"/>
      <c r="H75" s="171"/>
      <c r="I75" s="172">
        <v>0</v>
      </c>
      <c r="J75" s="172">
        <v>0</v>
      </c>
      <c r="K75" s="169"/>
      <c r="L75" s="173">
        <v>2236.3490299999999</v>
      </c>
      <c r="M75" s="173">
        <v>-1476.98821</v>
      </c>
      <c r="N75" s="173">
        <v>759.36081999999999</v>
      </c>
      <c r="O75" s="168">
        <v>177.13578184565199</v>
      </c>
      <c r="P75" s="174">
        <v>275.59500000000003</v>
      </c>
      <c r="Q75" s="175">
        <v>0.64273946133149096</v>
      </c>
      <c r="R75" s="176">
        <v>-601.66291865113101</v>
      </c>
      <c r="S75" s="170"/>
      <c r="T75" s="170"/>
      <c r="U75" s="177">
        <v>423</v>
      </c>
      <c r="V75" s="178">
        <v>659</v>
      </c>
      <c r="W75" s="169"/>
      <c r="X75" s="177">
        <v>2330.24368</v>
      </c>
      <c r="Y75" s="168">
        <v>543.57497157634498</v>
      </c>
      <c r="Z75" s="179">
        <v>573</v>
      </c>
      <c r="AA75" s="190">
        <v>0.94864741985400503</v>
      </c>
      <c r="AB75" s="173">
        <v>-499.51231066419302</v>
      </c>
      <c r="AC75" s="170"/>
      <c r="AD75" s="170"/>
      <c r="AE75" s="178">
        <v>127</v>
      </c>
      <c r="AF75" s="178">
        <v>618</v>
      </c>
      <c r="AG75" s="169"/>
      <c r="AH75" s="182">
        <v>170.9</v>
      </c>
      <c r="AI75" s="168">
        <v>39.865771738686703</v>
      </c>
      <c r="AJ75" s="183" t="s">
        <v>53</v>
      </c>
      <c r="AK75" s="175">
        <v>0.63279002759820202</v>
      </c>
      <c r="AL75" s="176">
        <v>-140.22500420915199</v>
      </c>
      <c r="AM75" s="170"/>
      <c r="AN75" s="170"/>
      <c r="AO75" s="178">
        <v>100</v>
      </c>
      <c r="AP75" s="178">
        <v>154</v>
      </c>
      <c r="AQ75" s="169"/>
      <c r="AR75" s="182">
        <v>10</v>
      </c>
      <c r="AS75" s="168">
        <v>2.3326958302332801</v>
      </c>
      <c r="AT75" s="183" t="s">
        <v>54</v>
      </c>
      <c r="AU75" s="175">
        <v>0.14579348938958001</v>
      </c>
      <c r="AV75" s="176">
        <v>-69.015874084863995</v>
      </c>
      <c r="AW75" s="170"/>
      <c r="AX75" s="170"/>
      <c r="AY75" s="178">
        <v>59</v>
      </c>
      <c r="AZ75" s="178">
        <v>73</v>
      </c>
      <c r="BA75" s="169"/>
      <c r="BB75" s="186">
        <v>126.4</v>
      </c>
      <c r="BC75" s="182">
        <v>29.4852752941486</v>
      </c>
      <c r="BD75" s="183" t="s">
        <v>55</v>
      </c>
      <c r="BE75" s="190">
        <v>0.92141485294214498</v>
      </c>
      <c r="BF75" s="173">
        <v>-31.631748169727999</v>
      </c>
      <c r="BG75" s="170"/>
      <c r="BH75" s="170"/>
      <c r="BI75" s="178">
        <v>11</v>
      </c>
      <c r="BJ75" s="178">
        <v>39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0.03</v>
      </c>
      <c r="G76" s="170">
        <v>2.1999999999999999E-2</v>
      </c>
      <c r="H76" s="171"/>
      <c r="I76" s="172">
        <v>4</v>
      </c>
      <c r="J76" s="172">
        <v>3</v>
      </c>
      <c r="K76" s="169"/>
      <c r="L76" s="173">
        <v>5595.1314499999999</v>
      </c>
      <c r="M76" s="173">
        <v>5570.76379</v>
      </c>
      <c r="N76" s="173">
        <v>11165.89524</v>
      </c>
      <c r="O76" s="168">
        <v>1873.5024338711801</v>
      </c>
      <c r="P76" s="174">
        <v>283.69400000000002</v>
      </c>
      <c r="Q76" s="180">
        <v>6.6039550849548503</v>
      </c>
      <c r="R76" s="181">
        <v>9218.1062028236593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3398.10059</v>
      </c>
      <c r="Y76" s="168">
        <v>570.16025934917195</v>
      </c>
      <c r="Z76" s="179">
        <v>573</v>
      </c>
      <c r="AA76" s="184">
        <v>0.99504408263380795</v>
      </c>
      <c r="AB76" s="185">
        <v>-536.00840878758299</v>
      </c>
      <c r="AC76" s="170">
        <v>4.0000000000000001E-3</v>
      </c>
      <c r="AD76" s="170">
        <v>0</v>
      </c>
      <c r="AE76" s="178">
        <v>17</v>
      </c>
      <c r="AF76" s="178">
        <v>700</v>
      </c>
      <c r="AG76" s="169"/>
      <c r="AH76" s="182">
        <v>257.5</v>
      </c>
      <c r="AI76" s="168">
        <v>43.205391628036502</v>
      </c>
      <c r="AJ76" s="183" t="s">
        <v>53</v>
      </c>
      <c r="AK76" s="175">
        <v>0.68579986711169005</v>
      </c>
      <c r="AL76" s="176">
        <v>-175.04601557350401</v>
      </c>
      <c r="AM76" s="170"/>
      <c r="AN76" s="170"/>
      <c r="AO76" s="178">
        <v>118</v>
      </c>
      <c r="AP76" s="178">
        <v>194</v>
      </c>
      <c r="AQ76" s="169"/>
      <c r="AR76" s="182">
        <v>33.799999999999997</v>
      </c>
      <c r="AS76" s="168">
        <v>5.6712319884568299</v>
      </c>
      <c r="AT76" s="183" t="s">
        <v>54</v>
      </c>
      <c r="AU76" s="175">
        <v>0.35445199927855198</v>
      </c>
      <c r="AV76" s="176">
        <v>-76.052956336128005</v>
      </c>
      <c r="AW76" s="170"/>
      <c r="AX76" s="170"/>
      <c r="AY76" s="178">
        <v>62</v>
      </c>
      <c r="AZ76" s="178">
        <v>81</v>
      </c>
      <c r="BA76" s="169"/>
      <c r="BB76" s="186">
        <v>213</v>
      </c>
      <c r="BC76" s="182">
        <v>35.738828802997098</v>
      </c>
      <c r="BD76" s="183" t="s">
        <v>55</v>
      </c>
      <c r="BE76" s="184">
        <v>1.11683840009366</v>
      </c>
      <c r="BF76" s="185">
        <v>-6.7059126722559199</v>
      </c>
      <c r="BG76" s="170">
        <v>1.6E-2</v>
      </c>
      <c r="BH76" s="170">
        <v>1.2E-2</v>
      </c>
      <c r="BI76" s="178">
        <v>0</v>
      </c>
      <c r="BJ76" s="178">
        <v>16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3.6499999999999998E-2</v>
      </c>
      <c r="G77" s="170">
        <v>3.2500000000000001E-2</v>
      </c>
      <c r="H77" s="171"/>
      <c r="I77" s="172">
        <v>5</v>
      </c>
      <c r="J77" s="172">
        <v>4</v>
      </c>
      <c r="K77" s="169"/>
      <c r="L77" s="173">
        <v>14439.212750000001</v>
      </c>
      <c r="M77" s="173">
        <v>6841.5149600000004</v>
      </c>
      <c r="N77" s="173">
        <v>21280.727709999999</v>
      </c>
      <c r="O77" s="168">
        <v>2511.3734595173901</v>
      </c>
      <c r="P77" s="174">
        <v>248.64599999999999</v>
      </c>
      <c r="Q77" s="180">
        <v>10.100196502326201</v>
      </c>
      <c r="R77" s="181">
        <v>18853.507772618199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3394.1264000000001</v>
      </c>
      <c r="Y77" s="168">
        <v>400.546404021787</v>
      </c>
      <c r="Z77" s="179">
        <v>573</v>
      </c>
      <c r="AA77" s="175">
        <v>0.69903386391236799</v>
      </c>
      <c r="AB77" s="176">
        <v>-2199.35599714202</v>
      </c>
      <c r="AC77" s="170"/>
      <c r="AD77" s="170"/>
      <c r="AE77" s="178">
        <v>1462</v>
      </c>
      <c r="AF77" s="178">
        <v>2433</v>
      </c>
      <c r="AG77" s="169"/>
      <c r="AH77" s="182">
        <v>524.6</v>
      </c>
      <c r="AI77" s="168">
        <v>61.908903436781102</v>
      </c>
      <c r="AJ77" s="183" t="s">
        <v>53</v>
      </c>
      <c r="AK77" s="184">
        <v>0.98268100693303295</v>
      </c>
      <c r="AL77" s="185">
        <v>-90.390211204096005</v>
      </c>
      <c r="AM77" s="170">
        <v>2E-3</v>
      </c>
      <c r="AN77" s="170"/>
      <c r="AO77" s="178">
        <v>10</v>
      </c>
      <c r="AP77" s="178">
        <v>117</v>
      </c>
      <c r="AQ77" s="169"/>
      <c r="AR77" s="182">
        <v>141.80000000000001</v>
      </c>
      <c r="AS77" s="168">
        <v>16.7340497661753</v>
      </c>
      <c r="AT77" s="183" t="s">
        <v>54</v>
      </c>
      <c r="AU77" s="184">
        <v>1.04587811038596</v>
      </c>
      <c r="AV77" s="185">
        <v>-14.387990147071999</v>
      </c>
      <c r="AW77" s="170">
        <v>4.4999999999999997E-3</v>
      </c>
      <c r="AX77" s="170">
        <v>2.5000000000000001E-3</v>
      </c>
      <c r="AY77" s="178">
        <v>0</v>
      </c>
      <c r="AZ77" s="178">
        <v>21</v>
      </c>
      <c r="BA77" s="169"/>
      <c r="BB77" s="186">
        <v>697.8</v>
      </c>
      <c r="BC77" s="182">
        <v>82.348518524944495</v>
      </c>
      <c r="BD77" s="183" t="s">
        <v>55</v>
      </c>
      <c r="BE77" s="180">
        <v>2.5733912039045101</v>
      </c>
      <c r="BF77" s="181">
        <v>385.42401970585598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1.2E-2</v>
      </c>
      <c r="G78" s="170">
        <v>8.0000000000000002E-3</v>
      </c>
      <c r="H78" s="171"/>
      <c r="I78" s="172">
        <v>1</v>
      </c>
      <c r="J78" s="172">
        <v>1</v>
      </c>
      <c r="K78" s="169"/>
      <c r="L78" s="173">
        <v>870.17633999999998</v>
      </c>
      <c r="M78" s="173">
        <v>-766.94721000000004</v>
      </c>
      <c r="N78" s="173">
        <v>103.22913</v>
      </c>
      <c r="O78" s="168">
        <v>36.996267434685201</v>
      </c>
      <c r="P78" s="174">
        <v>256.80599999999998</v>
      </c>
      <c r="Q78" s="175">
        <v>0.144063096012886</v>
      </c>
      <c r="R78" s="176">
        <v>-722.24221589806996</v>
      </c>
      <c r="S78" s="170"/>
      <c r="T78" s="170"/>
      <c r="U78" s="177">
        <v>614</v>
      </c>
      <c r="V78" s="178">
        <v>757</v>
      </c>
      <c r="W78" s="169"/>
      <c r="X78" s="177">
        <v>631.27008499999999</v>
      </c>
      <c r="Y78" s="168">
        <v>226.24076060872</v>
      </c>
      <c r="Z78" s="179">
        <v>573</v>
      </c>
      <c r="AA78" s="175">
        <v>0.39483553334855198</v>
      </c>
      <c r="AB78" s="176">
        <v>-1210.5680387182699</v>
      </c>
      <c r="AC78" s="170"/>
      <c r="AD78" s="170"/>
      <c r="AE78" s="178">
        <v>968</v>
      </c>
      <c r="AF78" s="178">
        <v>1288</v>
      </c>
      <c r="AG78" s="169"/>
      <c r="AH78" s="182">
        <v>131.44999999999999</v>
      </c>
      <c r="AI78" s="168">
        <v>47.110339438968097</v>
      </c>
      <c r="AJ78" s="183" t="s">
        <v>53</v>
      </c>
      <c r="AK78" s="175">
        <v>0.74778316569790704</v>
      </c>
      <c r="AL78" s="176">
        <v>-71.055762293631901</v>
      </c>
      <c r="AM78" s="170"/>
      <c r="AN78" s="170"/>
      <c r="AO78" s="178">
        <v>45</v>
      </c>
      <c r="AP78" s="178">
        <v>80</v>
      </c>
      <c r="AQ78" s="169"/>
      <c r="AR78" s="182">
        <v>17.3</v>
      </c>
      <c r="AS78" s="168">
        <v>6.2001435701342604</v>
      </c>
      <c r="AT78" s="183" t="s">
        <v>54</v>
      </c>
      <c r="AU78" s="175">
        <v>0.387508973133391</v>
      </c>
      <c r="AV78" s="176">
        <v>-34.130034868224001</v>
      </c>
      <c r="AW78" s="170"/>
      <c r="AX78" s="170"/>
      <c r="AY78" s="178">
        <v>28</v>
      </c>
      <c r="AZ78" s="178">
        <v>37</v>
      </c>
      <c r="BA78" s="169"/>
      <c r="BB78" s="186">
        <v>96.4</v>
      </c>
      <c r="BC78" s="182">
        <v>34.5487768879158</v>
      </c>
      <c r="BD78" s="183" t="s">
        <v>55</v>
      </c>
      <c r="BE78" s="184">
        <v>1.0796492777473701</v>
      </c>
      <c r="BF78" s="185">
        <v>-6.4600697364479496</v>
      </c>
      <c r="BG78" s="170">
        <v>1.2E-2</v>
      </c>
      <c r="BH78" s="170">
        <v>8.0000000000000002E-3</v>
      </c>
      <c r="BI78" s="178">
        <v>0</v>
      </c>
      <c r="BJ78" s="178">
        <v>11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6.5000000000000002E-2</v>
      </c>
      <c r="G79" s="170">
        <v>6.3E-2</v>
      </c>
      <c r="H79" s="171"/>
      <c r="I79" s="172">
        <v>5</v>
      </c>
      <c r="J79" s="172">
        <v>5</v>
      </c>
      <c r="K79" s="169"/>
      <c r="L79" s="173">
        <v>1145.66986</v>
      </c>
      <c r="M79" s="173">
        <v>-497.52332000000001</v>
      </c>
      <c r="N79" s="173">
        <v>648.14653999999996</v>
      </c>
      <c r="O79" s="168">
        <v>264.55981982436299</v>
      </c>
      <c r="P79" s="174">
        <v>249.55500000000001</v>
      </c>
      <c r="Q79" s="184">
        <v>1.0601263041187801</v>
      </c>
      <c r="R79" s="185">
        <v>-56.170305246712097</v>
      </c>
      <c r="S79" s="170">
        <v>5.0000000000000001E-3</v>
      </c>
      <c r="T79" s="170">
        <v>3.0000000000000001E-3</v>
      </c>
      <c r="U79" s="177">
        <v>0</v>
      </c>
      <c r="V79" s="178">
        <v>86</v>
      </c>
      <c r="W79" s="169"/>
      <c r="X79" s="177">
        <v>1702.55332</v>
      </c>
      <c r="Y79" s="168">
        <v>694.946546471685</v>
      </c>
      <c r="Z79" s="179">
        <v>573</v>
      </c>
      <c r="AA79" s="180">
        <v>1.2128211980308601</v>
      </c>
      <c r="AB79" s="181">
        <v>85.380543151745798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209.9</v>
      </c>
      <c r="AI79" s="168">
        <v>85.676776398642602</v>
      </c>
      <c r="AJ79" s="183" t="s">
        <v>53</v>
      </c>
      <c r="AK79" s="180">
        <v>1.3599488317244901</v>
      </c>
      <c r="AL79" s="181">
        <v>32.095663278464201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19.8</v>
      </c>
      <c r="AS79" s="168">
        <v>8.0819446054936801</v>
      </c>
      <c r="AT79" s="183" t="s">
        <v>54</v>
      </c>
      <c r="AU79" s="175">
        <v>0.50512153784335501</v>
      </c>
      <c r="AV79" s="176">
        <v>-25.356656945151901</v>
      </c>
      <c r="AW79" s="170"/>
      <c r="AX79" s="170"/>
      <c r="AY79" s="178">
        <v>20</v>
      </c>
      <c r="AZ79" s="178">
        <v>28</v>
      </c>
      <c r="BA79" s="169"/>
      <c r="BB79" s="186">
        <v>145</v>
      </c>
      <c r="BC79" s="182">
        <v>59.185957969524402</v>
      </c>
      <c r="BD79" s="183" t="s">
        <v>55</v>
      </c>
      <c r="BE79" s="180">
        <v>1.84956118654764</v>
      </c>
      <c r="BF79" s="181">
        <v>54.686686109696097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0.05</v>
      </c>
      <c r="G80" s="170">
        <v>4.4999999999999998E-2</v>
      </c>
      <c r="H80" s="171"/>
      <c r="I80" s="172">
        <v>4</v>
      </c>
      <c r="J80" s="172">
        <v>4</v>
      </c>
      <c r="K80" s="169"/>
      <c r="L80" s="173">
        <v>1405.8121000000001</v>
      </c>
      <c r="M80" s="173">
        <v>699.39431000000002</v>
      </c>
      <c r="N80" s="173">
        <v>2105.2064099999998</v>
      </c>
      <c r="O80" s="168">
        <v>786.26391173950196</v>
      </c>
      <c r="P80" s="174">
        <v>236.18299999999999</v>
      </c>
      <c r="Q80" s="180">
        <v>3.3290453239204401</v>
      </c>
      <c r="R80" s="181">
        <v>1376.7099347810999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1461.0555300000001</v>
      </c>
      <c r="Y80" s="168">
        <v>545.68294625629198</v>
      </c>
      <c r="Z80" s="179">
        <v>573</v>
      </c>
      <c r="AA80" s="190">
        <v>0.95232625873698395</v>
      </c>
      <c r="AB80" s="173">
        <v>-306.33873758246602</v>
      </c>
      <c r="AC80" s="170"/>
      <c r="AD80" s="170"/>
      <c r="AE80" s="178">
        <v>74</v>
      </c>
      <c r="AF80" s="178">
        <v>380</v>
      </c>
      <c r="AG80" s="169"/>
      <c r="AH80" s="182">
        <v>194.55</v>
      </c>
      <c r="AI80" s="168">
        <v>72.6615895250481</v>
      </c>
      <c r="AJ80" s="183" t="s">
        <v>53</v>
      </c>
      <c r="AK80" s="180">
        <v>1.15335856388965</v>
      </c>
      <c r="AL80" s="181">
        <v>0.22916429721576001</v>
      </c>
      <c r="AM80" s="170">
        <v>0.02</v>
      </c>
      <c r="AN80" s="170">
        <v>1.4999999999999999E-2</v>
      </c>
      <c r="AO80" s="178">
        <v>0</v>
      </c>
      <c r="AP80" s="178">
        <v>8</v>
      </c>
      <c r="AQ80" s="169"/>
      <c r="AR80" s="182">
        <v>34.200000000000003</v>
      </c>
      <c r="AS80" s="168">
        <v>12.773201551049301</v>
      </c>
      <c r="AT80" s="183" t="s">
        <v>54</v>
      </c>
      <c r="AU80" s="190">
        <v>0.79832509694058196</v>
      </c>
      <c r="AV80" s="173">
        <v>-15.151323353088101</v>
      </c>
      <c r="AW80" s="170"/>
      <c r="AX80" s="170"/>
      <c r="AY80" s="178">
        <v>9</v>
      </c>
      <c r="AZ80" s="178">
        <v>18</v>
      </c>
      <c r="BA80" s="169"/>
      <c r="BB80" s="186">
        <v>138.6</v>
      </c>
      <c r="BC80" s="182">
        <v>51.765079970042002</v>
      </c>
      <c r="BD80" s="183" t="s">
        <v>55</v>
      </c>
      <c r="BE80" s="180">
        <v>1.6176587490638099</v>
      </c>
      <c r="BF80" s="181">
        <v>39.897353293823898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3461.32053</v>
      </c>
      <c r="M81" s="173">
        <v>489.49419</v>
      </c>
      <c r="N81" s="173">
        <v>3950.8147199999999</v>
      </c>
      <c r="O81" s="168">
        <v>710.40638960377203</v>
      </c>
      <c r="P81" s="174">
        <v>255.63</v>
      </c>
      <c r="Q81" s="180">
        <v>2.7790415428696602</v>
      </c>
      <c r="R81" s="181">
        <v>2313.0779365691801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2409.0119549999999</v>
      </c>
      <c r="Y81" s="168">
        <v>433.17077786524902</v>
      </c>
      <c r="Z81" s="179">
        <v>573</v>
      </c>
      <c r="AA81" s="175">
        <v>0.75596994391840999</v>
      </c>
      <c r="AB81" s="176">
        <v>-1262.00935277242</v>
      </c>
      <c r="AC81" s="170"/>
      <c r="AD81" s="170"/>
      <c r="AE81" s="178">
        <v>778</v>
      </c>
      <c r="AF81" s="178">
        <v>1415</v>
      </c>
      <c r="AG81" s="169"/>
      <c r="AH81" s="182">
        <v>253.5</v>
      </c>
      <c r="AI81" s="168">
        <v>45.582501971784801</v>
      </c>
      <c r="AJ81" s="183" t="s">
        <v>53</v>
      </c>
      <c r="AK81" s="175">
        <v>0.72353177732991703</v>
      </c>
      <c r="AL81" s="176">
        <v>-150.12014378649599</v>
      </c>
      <c r="AM81" s="170"/>
      <c r="AN81" s="170"/>
      <c r="AO81" s="178">
        <v>97</v>
      </c>
      <c r="AP81" s="178">
        <v>167</v>
      </c>
      <c r="AQ81" s="169"/>
      <c r="AR81" s="182">
        <v>43.8</v>
      </c>
      <c r="AS81" s="168">
        <v>7.8757932400953496</v>
      </c>
      <c r="AT81" s="183" t="s">
        <v>54</v>
      </c>
      <c r="AU81" s="175">
        <v>0.49223707750595902</v>
      </c>
      <c r="AV81" s="176">
        <v>-58.706703183872001</v>
      </c>
      <c r="AW81" s="170"/>
      <c r="AX81" s="170"/>
      <c r="AY81" s="178">
        <v>46</v>
      </c>
      <c r="AZ81" s="178">
        <v>63</v>
      </c>
      <c r="BA81" s="169"/>
      <c r="BB81" s="186">
        <v>220.2</v>
      </c>
      <c r="BC81" s="182">
        <v>39.5947413577397</v>
      </c>
      <c r="BD81" s="183" t="s">
        <v>55</v>
      </c>
      <c r="BE81" s="180">
        <v>1.2373356674293601</v>
      </c>
      <c r="BF81" s="181">
        <v>15.186593632255899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3842.0020500000001</v>
      </c>
      <c r="M82" s="173">
        <v>1689.5984599999999</v>
      </c>
      <c r="N82" s="173">
        <v>5531.6005100000002</v>
      </c>
      <c r="O82" s="168">
        <v>1181.53898358213</v>
      </c>
      <c r="P82" s="174">
        <v>287.5</v>
      </c>
      <c r="Q82" s="180">
        <v>4.1097008124595797</v>
      </c>
      <c r="R82" s="181">
        <v>3981.0244271376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2300.87041</v>
      </c>
      <c r="Y82" s="168">
        <v>491.46139181074</v>
      </c>
      <c r="Z82" s="179">
        <v>573</v>
      </c>
      <c r="AA82" s="190">
        <v>0.85769876406760903</v>
      </c>
      <c r="AB82" s="173">
        <v>-789.49513949618904</v>
      </c>
      <c r="AC82" s="170"/>
      <c r="AD82" s="170"/>
      <c r="AE82" s="178">
        <v>382</v>
      </c>
      <c r="AF82" s="178">
        <v>919</v>
      </c>
      <c r="AG82" s="169"/>
      <c r="AH82" s="182">
        <v>189.7</v>
      </c>
      <c r="AI82" s="168">
        <v>40.519546699067398</v>
      </c>
      <c r="AJ82" s="183" t="s">
        <v>53</v>
      </c>
      <c r="AK82" s="175">
        <v>0.64316740792170402</v>
      </c>
      <c r="AL82" s="176">
        <v>-150.07841120115199</v>
      </c>
      <c r="AM82" s="170"/>
      <c r="AN82" s="170"/>
      <c r="AO82" s="178">
        <v>106</v>
      </c>
      <c r="AP82" s="178">
        <v>165</v>
      </c>
      <c r="AQ82" s="169"/>
      <c r="AR82" s="182">
        <v>60</v>
      </c>
      <c r="AS82" s="168">
        <v>12.815881929067199</v>
      </c>
      <c r="AT82" s="183" t="s">
        <v>54</v>
      </c>
      <c r="AU82" s="190">
        <v>0.80099262056669795</v>
      </c>
      <c r="AV82" s="173">
        <v>-26.292929828863901</v>
      </c>
      <c r="AW82" s="170"/>
      <c r="AX82" s="170"/>
      <c r="AY82" s="178">
        <v>15</v>
      </c>
      <c r="AZ82" s="178">
        <v>30</v>
      </c>
      <c r="BA82" s="169"/>
      <c r="BB82" s="186">
        <v>213.2</v>
      </c>
      <c r="BC82" s="182">
        <v>45.539100454618698</v>
      </c>
      <c r="BD82" s="183" t="s">
        <v>55</v>
      </c>
      <c r="BE82" s="180">
        <v>1.4230968892068301</v>
      </c>
      <c r="BF82" s="181">
        <v>40.614140342272201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740.01553000000001</v>
      </c>
      <c r="M83" s="173">
        <v>715.26579000000004</v>
      </c>
      <c r="N83" s="173">
        <v>1455.2813200000001</v>
      </c>
      <c r="O83" s="168">
        <v>509.32273862113101</v>
      </c>
      <c r="P83" s="174">
        <v>255.63</v>
      </c>
      <c r="Q83" s="180">
        <v>1.9924216196108899</v>
      </c>
      <c r="R83" s="181">
        <v>613.85093993445503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610.28142000000003</v>
      </c>
      <c r="Y83" s="168">
        <v>213.58770973847999</v>
      </c>
      <c r="Z83" s="179">
        <v>573</v>
      </c>
      <c r="AA83" s="175">
        <v>0.372753420136964</v>
      </c>
      <c r="AB83" s="176">
        <v>-1275.8024034071</v>
      </c>
      <c r="AC83" s="170"/>
      <c r="AD83" s="170"/>
      <c r="AE83" s="178">
        <v>1027</v>
      </c>
      <c r="AF83" s="178">
        <v>1355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-62.270472730623702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-37.065516883967902</v>
      </c>
      <c r="AW83" s="170"/>
      <c r="AX83" s="170"/>
      <c r="AY83" s="178">
        <v>31</v>
      </c>
      <c r="AZ83" s="178">
        <v>40</v>
      </c>
      <c r="BA83" s="169"/>
      <c r="BB83" s="186">
        <v>121.4</v>
      </c>
      <c r="BC83" s="182">
        <v>42.487854148093703</v>
      </c>
      <c r="BD83" s="183" t="s">
        <v>55</v>
      </c>
      <c r="BE83" s="180">
        <v>1.32774544212793</v>
      </c>
      <c r="BF83" s="181">
        <v>16.068966232064099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3406.3163100000002</v>
      </c>
      <c r="M84" s="173">
        <v>1426.94805</v>
      </c>
      <c r="N84" s="173">
        <v>4833.2643600000001</v>
      </c>
      <c r="O84" s="168">
        <v>1483.35462781352</v>
      </c>
      <c r="P84" s="174">
        <v>287.5</v>
      </c>
      <c r="Q84" s="180">
        <v>5.1594943576122398</v>
      </c>
      <c r="R84" s="181">
        <v>3754.1042414304002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1253.4839999999999</v>
      </c>
      <c r="Y84" s="168">
        <v>384.70092959909999</v>
      </c>
      <c r="Z84" s="179">
        <v>573</v>
      </c>
      <c r="AA84" s="175">
        <v>0.67138033088848104</v>
      </c>
      <c r="AB84" s="176">
        <v>-897.32903631436602</v>
      </c>
      <c r="AC84" s="170"/>
      <c r="AD84" s="170"/>
      <c r="AE84" s="178">
        <v>614</v>
      </c>
      <c r="AF84" s="178">
        <v>987</v>
      </c>
      <c r="AG84" s="169"/>
      <c r="AH84" s="182">
        <v>63.55</v>
      </c>
      <c r="AI84" s="168">
        <v>19.503834174207899</v>
      </c>
      <c r="AJ84" s="183" t="s">
        <v>53</v>
      </c>
      <c r="AK84" s="175">
        <v>0.30958466943187102</v>
      </c>
      <c r="AL84" s="176">
        <v>-172.92682598220799</v>
      </c>
      <c r="AM84" s="170"/>
      <c r="AN84" s="170"/>
      <c r="AO84" s="178">
        <v>142</v>
      </c>
      <c r="AP84" s="178">
        <v>183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-45.4576065986559</v>
      </c>
      <c r="AW84" s="170"/>
      <c r="AX84" s="170"/>
      <c r="AY84" s="178">
        <v>38</v>
      </c>
      <c r="AZ84" s="178">
        <v>48</v>
      </c>
      <c r="BA84" s="169"/>
      <c r="BB84" s="186">
        <v>83.2</v>
      </c>
      <c r="BC84" s="182">
        <v>25.534524048687601</v>
      </c>
      <c r="BD84" s="183" t="s">
        <v>55</v>
      </c>
      <c r="BE84" s="190">
        <v>0.79795387652148697</v>
      </c>
      <c r="BF84" s="173">
        <v>-36.9152131973119</v>
      </c>
      <c r="BG84" s="170"/>
      <c r="BH84" s="170"/>
      <c r="BI84" s="178">
        <v>22</v>
      </c>
      <c r="BJ84" s="178">
        <v>42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2.5000000000000001E-2</v>
      </c>
      <c r="G85" s="170">
        <v>1.9E-2</v>
      </c>
      <c r="H85" s="171"/>
      <c r="I85" s="172">
        <v>4</v>
      </c>
      <c r="J85" s="172">
        <v>3</v>
      </c>
      <c r="K85" s="169"/>
      <c r="L85" s="173">
        <v>9285.7829000000002</v>
      </c>
      <c r="M85" s="173">
        <v>2806.9027000000001</v>
      </c>
      <c r="N85" s="173">
        <v>12092.685600000001</v>
      </c>
      <c r="O85" s="168">
        <v>3251.6719521391501</v>
      </c>
      <c r="P85" s="174">
        <v>287.5</v>
      </c>
      <c r="Q85" s="180">
        <v>11.310163311788299</v>
      </c>
      <c r="R85" s="181">
        <v>10860.981562916801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2324.6242649999999</v>
      </c>
      <c r="Y85" s="168">
        <v>625.08162138628495</v>
      </c>
      <c r="Z85" s="179">
        <v>573</v>
      </c>
      <c r="AA85" s="184">
        <v>1.0908928820004999</v>
      </c>
      <c r="AB85" s="185">
        <v>-130.21543325625299</v>
      </c>
      <c r="AC85" s="170">
        <v>1.4E-2</v>
      </c>
      <c r="AD85" s="170">
        <v>8.9999999999999993E-3</v>
      </c>
      <c r="AE85" s="178">
        <v>0</v>
      </c>
      <c r="AF85" s="178">
        <v>233</v>
      </c>
      <c r="AG85" s="169"/>
      <c r="AH85" s="182">
        <v>161.4</v>
      </c>
      <c r="AI85" s="168">
        <v>43.399776562061497</v>
      </c>
      <c r="AJ85" s="183" t="s">
        <v>53</v>
      </c>
      <c r="AK85" s="175">
        <v>0.68888534225494402</v>
      </c>
      <c r="AL85" s="176">
        <v>-108.503841169536</v>
      </c>
      <c r="AM85" s="170"/>
      <c r="AN85" s="170"/>
      <c r="AO85" s="178">
        <v>73</v>
      </c>
      <c r="AP85" s="178">
        <v>120</v>
      </c>
      <c r="AQ85" s="169"/>
      <c r="AR85" s="182">
        <v>21.2</v>
      </c>
      <c r="AS85" s="168">
        <v>5.7005902299609899</v>
      </c>
      <c r="AT85" s="183" t="s">
        <v>54</v>
      </c>
      <c r="AU85" s="175">
        <v>0.35628688937256198</v>
      </c>
      <c r="AV85" s="176">
        <v>-47.347007281151903</v>
      </c>
      <c r="AW85" s="170"/>
      <c r="AX85" s="170"/>
      <c r="AY85" s="178">
        <v>39</v>
      </c>
      <c r="AZ85" s="178">
        <v>51</v>
      </c>
      <c r="BA85" s="169"/>
      <c r="BB85" s="186">
        <v>115.4</v>
      </c>
      <c r="BC85" s="182">
        <v>31.030571346108399</v>
      </c>
      <c r="BD85" s="183" t="s">
        <v>55</v>
      </c>
      <c r="BE85" s="184">
        <v>0.96970535456588802</v>
      </c>
      <c r="BF85" s="185">
        <v>-21.694014562303799</v>
      </c>
      <c r="BG85" s="170">
        <v>1E-3</v>
      </c>
      <c r="BH85" s="170"/>
      <c r="BI85" s="178">
        <v>4</v>
      </c>
      <c r="BJ85" s="178">
        <v>28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2.5999999999999999E-2</v>
      </c>
      <c r="H86" s="171"/>
      <c r="I86" s="172">
        <v>3</v>
      </c>
      <c r="J86" s="172">
        <v>3</v>
      </c>
      <c r="K86" s="169"/>
      <c r="L86" s="173">
        <v>4597.7225200000003</v>
      </c>
      <c r="M86" s="173">
        <v>4168.5194499999998</v>
      </c>
      <c r="N86" s="173">
        <v>8766.2419699999991</v>
      </c>
      <c r="O86" s="168">
        <v>1087.50552527747</v>
      </c>
      <c r="P86" s="174">
        <v>287.5</v>
      </c>
      <c r="Q86" s="180">
        <v>3.7826279140085899</v>
      </c>
      <c r="R86" s="181">
        <v>6096.4814281183999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2733.32629</v>
      </c>
      <c r="Y86" s="168">
        <v>339.08571688230001</v>
      </c>
      <c r="Z86" s="179">
        <v>573</v>
      </c>
      <c r="AA86" s="175">
        <v>0.59177262981204204</v>
      </c>
      <c r="AB86" s="176">
        <v>-2587.6225465153302</v>
      </c>
      <c r="AC86" s="170"/>
      <c r="AD86" s="170"/>
      <c r="AE86" s="178">
        <v>1886</v>
      </c>
      <c r="AF86" s="178">
        <v>2810</v>
      </c>
      <c r="AG86" s="169"/>
      <c r="AH86" s="182">
        <v>297.89999999999998</v>
      </c>
      <c r="AI86" s="168">
        <v>36.956303178585102</v>
      </c>
      <c r="AJ86" s="183" t="s">
        <v>53</v>
      </c>
      <c r="AK86" s="175">
        <v>0.58660798696166805</v>
      </c>
      <c r="AL86" s="176">
        <v>-287.12578830796798</v>
      </c>
      <c r="AM86" s="170"/>
      <c r="AN86" s="170"/>
      <c r="AO86" s="178">
        <v>210</v>
      </c>
      <c r="AP86" s="178">
        <v>312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-95.977977982975901</v>
      </c>
      <c r="AW86" s="170"/>
      <c r="AX86" s="170"/>
      <c r="AY86" s="178">
        <v>77</v>
      </c>
      <c r="AZ86" s="178">
        <v>103</v>
      </c>
      <c r="BA86" s="169"/>
      <c r="BB86" s="186">
        <v>298.39999999999998</v>
      </c>
      <c r="BC86" s="182">
        <v>37.018331213460201</v>
      </c>
      <c r="BD86" s="183" t="s">
        <v>55</v>
      </c>
      <c r="BE86" s="180">
        <v>1.1568228504206299</v>
      </c>
      <c r="BF86" s="181">
        <v>1.2440440340482199</v>
      </c>
      <c r="BG86" s="170">
        <v>0.02</v>
      </c>
      <c r="BH86" s="170">
        <v>1.6E-2</v>
      </c>
      <c r="BI86" s="178">
        <v>0</v>
      </c>
      <c r="BJ86" s="178">
        <v>12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0.03</v>
      </c>
      <c r="H87" s="171"/>
      <c r="I87" s="172">
        <v>3</v>
      </c>
      <c r="J87" s="172">
        <v>3</v>
      </c>
      <c r="K87" s="169"/>
      <c r="L87" s="173">
        <v>12823.08959</v>
      </c>
      <c r="M87" s="173">
        <v>2018.0499400000001</v>
      </c>
      <c r="N87" s="173">
        <v>14841.13953</v>
      </c>
      <c r="O87" s="168">
        <v>2249.5506034780601</v>
      </c>
      <c r="P87" s="174">
        <v>271.31</v>
      </c>
      <c r="Q87" s="180">
        <v>8.2914400629466591</v>
      </c>
      <c r="R87" s="181">
        <v>12779.134304277601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3046.65852</v>
      </c>
      <c r="Y87" s="168">
        <v>461.79826679774902</v>
      </c>
      <c r="Z87" s="179">
        <v>573</v>
      </c>
      <c r="AA87" s="190">
        <v>0.805930657587695</v>
      </c>
      <c r="AB87" s="173">
        <v>-1308.2454435064301</v>
      </c>
      <c r="AC87" s="170"/>
      <c r="AD87" s="170"/>
      <c r="AE87" s="178">
        <v>734</v>
      </c>
      <c r="AF87" s="178">
        <v>1490</v>
      </c>
      <c r="AG87" s="169"/>
      <c r="AH87" s="182">
        <v>312.8</v>
      </c>
      <c r="AI87" s="168">
        <v>47.412762837082298</v>
      </c>
      <c r="AJ87" s="183" t="s">
        <v>53</v>
      </c>
      <c r="AK87" s="175">
        <v>0.75258353709654402</v>
      </c>
      <c r="AL87" s="176">
        <v>-166.011430542592</v>
      </c>
      <c r="AM87" s="170"/>
      <c r="AN87" s="170"/>
      <c r="AO87" s="178">
        <v>103</v>
      </c>
      <c r="AP87" s="178">
        <v>186</v>
      </c>
      <c r="AQ87" s="169"/>
      <c r="AR87" s="182">
        <v>51.4</v>
      </c>
      <c r="AS87" s="168">
        <v>7.7909718984208096</v>
      </c>
      <c r="AT87" s="183" t="s">
        <v>54</v>
      </c>
      <c r="AU87" s="175">
        <v>0.48693574365130099</v>
      </c>
      <c r="AV87" s="176">
        <v>-70.202902994943997</v>
      </c>
      <c r="AW87" s="170"/>
      <c r="AX87" s="170"/>
      <c r="AY87" s="178">
        <v>55</v>
      </c>
      <c r="AZ87" s="178">
        <v>76</v>
      </c>
      <c r="BA87" s="169"/>
      <c r="BB87" s="186">
        <v>256.39999999999998</v>
      </c>
      <c r="BC87" s="182">
        <v>38.863914294846197</v>
      </c>
      <c r="BD87" s="183" t="s">
        <v>55</v>
      </c>
      <c r="BE87" s="180">
        <v>1.2144973217139401</v>
      </c>
      <c r="BF87" s="181">
        <v>13.1941940101119</v>
      </c>
      <c r="BG87" s="170">
        <v>0.02</v>
      </c>
      <c r="BH87" s="170">
        <v>0.02</v>
      </c>
      <c r="BI87" s="178">
        <v>0</v>
      </c>
      <c r="BJ87" s="178">
        <v>0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-8753.2823599999992</v>
      </c>
      <c r="M88" s="173">
        <v>-1747.70876</v>
      </c>
      <c r="N88" s="173">
        <v>-10500.991120000001</v>
      </c>
      <c r="O88" s="168">
        <v>-10408.2479352722</v>
      </c>
      <c r="P88" s="174">
        <v>287.5</v>
      </c>
      <c r="Q88" s="175">
        <v>-36.202601513990103</v>
      </c>
      <c r="R88" s="176">
        <v>-10835.14229324</v>
      </c>
      <c r="S88" s="170"/>
      <c r="T88" s="170"/>
      <c r="U88" s="177">
        <v>10792</v>
      </c>
      <c r="V88" s="178">
        <v>10850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-311.015196579198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-49.622691875199799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23.207521587200102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-7896.3955299999998</v>
      </c>
      <c r="M89" s="173">
        <v>-1205.2751499999999</v>
      </c>
      <c r="N89" s="173">
        <v>-9101.6706799999993</v>
      </c>
      <c r="O89" s="168">
        <v>-5583.0695196414899</v>
      </c>
      <c r="P89" s="174">
        <v>264.70999999999998</v>
      </c>
      <c r="Q89" s="175">
        <v>-21.091267876700901</v>
      </c>
      <c r="R89" s="176">
        <v>-9598.80175266267</v>
      </c>
      <c r="S89" s="170"/>
      <c r="T89" s="170"/>
      <c r="U89" s="177">
        <v>9534</v>
      </c>
      <c r="V89" s="178">
        <v>9620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-707.60371252543905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-53.115354832639902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-28.248344084479999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-34.096688168959901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0.03</v>
      </c>
      <c r="G90" s="170">
        <v>2.5000000000000001E-2</v>
      </c>
      <c r="H90" s="171"/>
      <c r="I90" s="172">
        <v>3</v>
      </c>
      <c r="J90" s="172">
        <v>3</v>
      </c>
      <c r="K90" s="169"/>
      <c r="L90" s="173">
        <v>1660.2193</v>
      </c>
      <c r="M90" s="173">
        <v>3839.4746100000002</v>
      </c>
      <c r="N90" s="173">
        <v>5499.69391</v>
      </c>
      <c r="O90" s="168">
        <v>1195.80752728891</v>
      </c>
      <c r="P90" s="174">
        <v>265.83499999999998</v>
      </c>
      <c r="Q90" s="180">
        <v>4.4983073232979498</v>
      </c>
      <c r="R90" s="181">
        <v>4091.2424795017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2340.2378050000002</v>
      </c>
      <c r="Y90" s="168">
        <v>508.84176986225799</v>
      </c>
      <c r="Z90" s="179">
        <v>573</v>
      </c>
      <c r="AA90" s="190">
        <v>0.88803101197601797</v>
      </c>
      <c r="AB90" s="173">
        <v>-695.64035128313799</v>
      </c>
      <c r="AC90" s="170"/>
      <c r="AD90" s="170"/>
      <c r="AE90" s="178">
        <v>296</v>
      </c>
      <c r="AF90" s="178">
        <v>823</v>
      </c>
      <c r="AG90" s="169"/>
      <c r="AH90" s="182">
        <v>262.89999999999998</v>
      </c>
      <c r="AI90" s="168">
        <v>57.162781069075002</v>
      </c>
      <c r="AJ90" s="183" t="s">
        <v>53</v>
      </c>
      <c r="AK90" s="190">
        <v>0.90734573125515905</v>
      </c>
      <c r="AL90" s="173">
        <v>-70.887650690816301</v>
      </c>
      <c r="AM90" s="170"/>
      <c r="AN90" s="170"/>
      <c r="AO90" s="178">
        <v>27</v>
      </c>
      <c r="AP90" s="178">
        <v>85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-27.771466842112101</v>
      </c>
      <c r="AW90" s="170"/>
      <c r="AX90" s="170"/>
      <c r="AY90" s="178">
        <v>17</v>
      </c>
      <c r="AZ90" s="178">
        <v>32</v>
      </c>
      <c r="BA90" s="169"/>
      <c r="BB90" s="186">
        <v>169.4</v>
      </c>
      <c r="BC90" s="182">
        <v>36.832921693044099</v>
      </c>
      <c r="BD90" s="183" t="s">
        <v>55</v>
      </c>
      <c r="BE90" s="180">
        <v>1.1510288029076301</v>
      </c>
      <c r="BF90" s="181">
        <v>-0.14293368422411801</v>
      </c>
      <c r="BG90" s="170">
        <v>0.02</v>
      </c>
      <c r="BH90" s="170">
        <v>1.4999999999999999E-2</v>
      </c>
      <c r="BI90" s="178">
        <v>0</v>
      </c>
      <c r="BJ90" s="178">
        <v>8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0.03</v>
      </c>
      <c r="G91" s="170">
        <v>0.03</v>
      </c>
      <c r="H91" s="171"/>
      <c r="I91" s="172">
        <v>3</v>
      </c>
      <c r="J91" s="172">
        <v>3</v>
      </c>
      <c r="K91" s="169"/>
      <c r="L91" s="173">
        <v>5422.3206300000002</v>
      </c>
      <c r="M91" s="173">
        <v>3281.1582899999999</v>
      </c>
      <c r="N91" s="173">
        <v>8703.4789199999996</v>
      </c>
      <c r="O91" s="168">
        <v>1485.54712847168</v>
      </c>
      <c r="P91" s="174">
        <v>266.37799999999999</v>
      </c>
      <c r="Q91" s="180">
        <v>5.5768386596178399</v>
      </c>
      <c r="R91" s="181">
        <v>6905.6130809823198</v>
      </c>
      <c r="S91" s="170">
        <v>0.01</v>
      </c>
      <c r="T91" s="170">
        <v>0.01</v>
      </c>
      <c r="U91" s="177">
        <v>0</v>
      </c>
      <c r="V91" s="178">
        <v>0</v>
      </c>
      <c r="W91" s="169"/>
      <c r="X91" s="177">
        <v>2511.7253449999998</v>
      </c>
      <c r="Y91" s="168">
        <v>428.71205963399802</v>
      </c>
      <c r="Z91" s="179">
        <v>573</v>
      </c>
      <c r="AA91" s="175">
        <v>0.74818858574868696</v>
      </c>
      <c r="AB91" s="176">
        <v>-1355.62528364474</v>
      </c>
      <c r="AC91" s="170"/>
      <c r="AD91" s="170"/>
      <c r="AE91" s="178">
        <v>846</v>
      </c>
      <c r="AF91" s="178">
        <v>1517</v>
      </c>
      <c r="AG91" s="169"/>
      <c r="AH91" s="182">
        <v>293.2</v>
      </c>
      <c r="AI91" s="168">
        <v>50.044634113722402</v>
      </c>
      <c r="AJ91" s="183" t="s">
        <v>53</v>
      </c>
      <c r="AK91" s="190">
        <v>0.79435927164638598</v>
      </c>
      <c r="AL91" s="173">
        <v>-132.006090060416</v>
      </c>
      <c r="AM91" s="170"/>
      <c r="AN91" s="170"/>
      <c r="AO91" s="178">
        <v>76</v>
      </c>
      <c r="AP91" s="178">
        <v>150</v>
      </c>
      <c r="AQ91" s="169"/>
      <c r="AR91" s="182">
        <v>23.4</v>
      </c>
      <c r="AS91" s="168">
        <v>3.9940124088032198</v>
      </c>
      <c r="AT91" s="183" t="s">
        <v>54</v>
      </c>
      <c r="AU91" s="175">
        <v>0.24962577555020099</v>
      </c>
      <c r="AV91" s="176">
        <v>-84.588848269311995</v>
      </c>
      <c r="AW91" s="170"/>
      <c r="AX91" s="170"/>
      <c r="AY91" s="178">
        <v>71</v>
      </c>
      <c r="AZ91" s="178">
        <v>90</v>
      </c>
      <c r="BA91" s="169"/>
      <c r="BB91" s="186">
        <v>236</v>
      </c>
      <c r="BC91" s="182">
        <v>40.281492669981198</v>
      </c>
      <c r="BD91" s="183" t="s">
        <v>55</v>
      </c>
      <c r="BE91" s="180">
        <v>1.25879664593691</v>
      </c>
      <c r="BF91" s="181">
        <v>20.022303461376001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3.4000000000000002E-2</v>
      </c>
      <c r="G92" s="170">
        <v>0.03</v>
      </c>
      <c r="H92" s="171"/>
      <c r="I92" s="172">
        <v>4</v>
      </c>
      <c r="J92" s="172">
        <v>3</v>
      </c>
      <c r="K92" s="169"/>
      <c r="L92" s="173">
        <v>2339.5276899999999</v>
      </c>
      <c r="M92" s="173">
        <v>2523.2092400000001</v>
      </c>
      <c r="N92" s="173">
        <v>4862.73693</v>
      </c>
      <c r="O92" s="168">
        <v>1498.1455790034499</v>
      </c>
      <c r="P92" s="174">
        <v>247.02500000000001</v>
      </c>
      <c r="Q92" s="180">
        <v>6.0647528752290301</v>
      </c>
      <c r="R92" s="181">
        <v>3939.0598967213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1858.2697900000001</v>
      </c>
      <c r="Y92" s="168">
        <v>572.50859147014603</v>
      </c>
      <c r="Z92" s="179">
        <v>573</v>
      </c>
      <c r="AA92" s="184">
        <v>0.99914239349065603</v>
      </c>
      <c r="AB92" s="185">
        <v>-284.29448514905602</v>
      </c>
      <c r="AC92" s="170">
        <v>4.0000000000000001E-3</v>
      </c>
      <c r="AD92" s="170">
        <v>0</v>
      </c>
      <c r="AE92" s="178">
        <v>2</v>
      </c>
      <c r="AF92" s="178">
        <v>374</v>
      </c>
      <c r="AG92" s="169"/>
      <c r="AH92" s="182">
        <v>196.3</v>
      </c>
      <c r="AI92" s="168">
        <v>60.477459791018603</v>
      </c>
      <c r="AJ92" s="183" t="s">
        <v>53</v>
      </c>
      <c r="AK92" s="190">
        <v>0.95995967922251801</v>
      </c>
      <c r="AL92" s="173">
        <v>-39.269894126335998</v>
      </c>
      <c r="AM92" s="170">
        <v>0</v>
      </c>
      <c r="AN92" s="170"/>
      <c r="AO92" s="178">
        <v>9</v>
      </c>
      <c r="AP92" s="178">
        <v>50</v>
      </c>
      <c r="AQ92" s="169"/>
      <c r="AR92" s="182">
        <v>30.6</v>
      </c>
      <c r="AS92" s="168">
        <v>9.4274593459254703</v>
      </c>
      <c r="AT92" s="183" t="s">
        <v>54</v>
      </c>
      <c r="AU92" s="175">
        <v>0.589216209120342</v>
      </c>
      <c r="AV92" s="176">
        <v>-29.227274698752002</v>
      </c>
      <c r="AW92" s="170"/>
      <c r="AX92" s="170"/>
      <c r="AY92" s="178">
        <v>22</v>
      </c>
      <c r="AZ92" s="178">
        <v>32</v>
      </c>
      <c r="BA92" s="169"/>
      <c r="BB92" s="186">
        <v>145.6</v>
      </c>
      <c r="BC92" s="182">
        <v>44.857453619828398</v>
      </c>
      <c r="BD92" s="183" t="s">
        <v>55</v>
      </c>
      <c r="BE92" s="180">
        <v>1.4017954256196401</v>
      </c>
      <c r="BF92" s="181">
        <v>25.945450602495999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3053.6942600000002</v>
      </c>
      <c r="M93" s="173">
        <v>3100.7545399999999</v>
      </c>
      <c r="N93" s="173">
        <v>6154.4488000000001</v>
      </c>
      <c r="O93" s="168">
        <v>1030.27935827692</v>
      </c>
      <c r="P93" s="174">
        <v>287.5</v>
      </c>
      <c r="Q93" s="180">
        <v>3.58358037661537</v>
      </c>
      <c r="R93" s="181">
        <v>4176.0014728896003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2283.9616850000002</v>
      </c>
      <c r="Y93" s="168">
        <v>382.34432613216001</v>
      </c>
      <c r="Z93" s="179">
        <v>573</v>
      </c>
      <c r="AA93" s="175">
        <v>0.66726758487287996</v>
      </c>
      <c r="AB93" s="176">
        <v>-1659.16985738003</v>
      </c>
      <c r="AC93" s="170"/>
      <c r="AD93" s="170"/>
      <c r="AE93" s="178">
        <v>1139</v>
      </c>
      <c r="AF93" s="178">
        <v>1824</v>
      </c>
      <c r="AG93" s="169"/>
      <c r="AH93" s="182">
        <v>327.10000000000002</v>
      </c>
      <c r="AI93" s="168">
        <v>54.7578490038591</v>
      </c>
      <c r="AJ93" s="183" t="s">
        <v>53</v>
      </c>
      <c r="AK93" s="190">
        <v>0.869172206410463</v>
      </c>
      <c r="AL93" s="173">
        <v>-106.438022984192</v>
      </c>
      <c r="AM93" s="170"/>
      <c r="AN93" s="170"/>
      <c r="AO93" s="178">
        <v>50</v>
      </c>
      <c r="AP93" s="178">
        <v>125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-77.704894726144104</v>
      </c>
      <c r="AW93" s="170"/>
      <c r="AX93" s="170"/>
      <c r="AY93" s="178">
        <v>64</v>
      </c>
      <c r="AZ93" s="178">
        <v>83</v>
      </c>
      <c r="BA93" s="169"/>
      <c r="BB93" s="186">
        <v>146.19999999999999</v>
      </c>
      <c r="BC93" s="182">
        <v>24.474465069899701</v>
      </c>
      <c r="BD93" s="183" t="s">
        <v>55</v>
      </c>
      <c r="BE93" s="190">
        <v>0.76482703343436698</v>
      </c>
      <c r="BF93" s="173">
        <v>-74.009789452288103</v>
      </c>
      <c r="BG93" s="170"/>
      <c r="BH93" s="170"/>
      <c r="BI93" s="178">
        <v>45</v>
      </c>
      <c r="BJ93" s="178">
        <v>84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/>
      <c r="G94" s="170"/>
      <c r="H94" s="171"/>
      <c r="I94" s="172">
        <v>1</v>
      </c>
      <c r="J94" s="172">
        <v>1</v>
      </c>
      <c r="K94" s="169"/>
      <c r="L94" s="173">
        <v>2396.19931</v>
      </c>
      <c r="M94" s="173">
        <v>-1134.2665400000001</v>
      </c>
      <c r="N94" s="173">
        <v>1261.9327699999999</v>
      </c>
      <c r="O94" s="168">
        <v>235.99481355412499</v>
      </c>
      <c r="P94" s="174">
        <v>287.5</v>
      </c>
      <c r="Q94" s="190">
        <v>0.82085152540565298</v>
      </c>
      <c r="R94" s="173">
        <v>-509.08976701920102</v>
      </c>
      <c r="S94" s="170"/>
      <c r="T94" s="170"/>
      <c r="U94" s="177">
        <v>276</v>
      </c>
      <c r="V94" s="178">
        <v>583</v>
      </c>
      <c r="W94" s="169"/>
      <c r="X94" s="177">
        <v>2528.8302650000001</v>
      </c>
      <c r="Y94" s="168">
        <v>472.91808334504498</v>
      </c>
      <c r="Z94" s="179">
        <v>573</v>
      </c>
      <c r="AA94" s="190">
        <v>0.82533696918856103</v>
      </c>
      <c r="AB94" s="173">
        <v>-1000.89465225914</v>
      </c>
      <c r="AC94" s="170"/>
      <c r="AD94" s="170"/>
      <c r="AE94" s="178">
        <v>536</v>
      </c>
      <c r="AF94" s="178">
        <v>1148</v>
      </c>
      <c r="AG94" s="169"/>
      <c r="AH94" s="182">
        <v>307.45</v>
      </c>
      <c r="AI94" s="168">
        <v>57.496411181410103</v>
      </c>
      <c r="AJ94" s="183" t="s">
        <v>53</v>
      </c>
      <c r="AK94" s="190">
        <v>0.91264144732396901</v>
      </c>
      <c r="AL94" s="173">
        <v>-80.634938546816102</v>
      </c>
      <c r="AM94" s="170"/>
      <c r="AN94" s="170"/>
      <c r="AO94" s="178">
        <v>30</v>
      </c>
      <c r="AP94" s="178">
        <v>97</v>
      </c>
      <c r="AQ94" s="169"/>
      <c r="AR94" s="182">
        <v>19.100000000000001</v>
      </c>
      <c r="AS94" s="168">
        <v>3.5719025973814702</v>
      </c>
      <c r="AT94" s="183" t="s">
        <v>54</v>
      </c>
      <c r="AU94" s="175">
        <v>0.223243912336342</v>
      </c>
      <c r="AV94" s="176">
        <v>-79.461254234112005</v>
      </c>
      <c r="AW94" s="170"/>
      <c r="AX94" s="170"/>
      <c r="AY94" s="178">
        <v>67</v>
      </c>
      <c r="AZ94" s="178">
        <v>84</v>
      </c>
      <c r="BA94" s="169"/>
      <c r="BB94" s="186">
        <v>159</v>
      </c>
      <c r="BC94" s="182">
        <v>29.734686543646799</v>
      </c>
      <c r="BD94" s="183" t="s">
        <v>55</v>
      </c>
      <c r="BE94" s="190">
        <v>0.92920895448896201</v>
      </c>
      <c r="BF94" s="173">
        <v>-38.122508468224098</v>
      </c>
      <c r="BG94" s="170"/>
      <c r="BH94" s="170"/>
      <c r="BI94" s="178">
        <v>13</v>
      </c>
      <c r="BJ94" s="178">
        <v>47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3.5000000000000003E-2</v>
      </c>
      <c r="G95" s="170">
        <v>3.1E-2</v>
      </c>
      <c r="H95" s="171"/>
      <c r="I95" s="172">
        <v>4</v>
      </c>
      <c r="J95" s="172">
        <v>4</v>
      </c>
      <c r="K95" s="169"/>
      <c r="L95" s="173">
        <v>2061.8902699999999</v>
      </c>
      <c r="M95" s="173">
        <v>727.69448999999997</v>
      </c>
      <c r="N95" s="173">
        <v>2789.5847600000002</v>
      </c>
      <c r="O95" s="168">
        <v>1501.6552559555</v>
      </c>
      <c r="P95" s="174">
        <v>247.02500000000001</v>
      </c>
      <c r="Q95" s="180">
        <v>6.0789606556239297</v>
      </c>
      <c r="R95" s="181">
        <v>2260.9414892877699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1069.0662500000001</v>
      </c>
      <c r="Y95" s="168">
        <v>575.48670909613702</v>
      </c>
      <c r="Z95" s="179">
        <v>573</v>
      </c>
      <c r="AA95" s="184">
        <v>1.0043398064505</v>
      </c>
      <c r="AB95" s="185">
        <v>-157.176414176131</v>
      </c>
      <c r="AC95" s="170">
        <v>5.0000000000000001E-3</v>
      </c>
      <c r="AD95" s="170">
        <v>1E-3</v>
      </c>
      <c r="AE95" s="178">
        <v>0</v>
      </c>
      <c r="AF95" s="178">
        <v>209</v>
      </c>
      <c r="AG95" s="169"/>
      <c r="AH95" s="182">
        <v>101.7</v>
      </c>
      <c r="AI95" s="168">
        <v>54.745904021455303</v>
      </c>
      <c r="AJ95" s="183" t="s">
        <v>53</v>
      </c>
      <c r="AK95" s="190">
        <v>0.86898260351516399</v>
      </c>
      <c r="AL95" s="173">
        <v>-33.1224918727683</v>
      </c>
      <c r="AM95" s="170"/>
      <c r="AN95" s="170"/>
      <c r="AO95" s="178">
        <v>16</v>
      </c>
      <c r="AP95" s="178">
        <v>39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-8.3406328565760806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24.518734286847799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5.1999999999999998E-2</v>
      </c>
      <c r="G96" s="170">
        <v>4.2999999999999997E-2</v>
      </c>
      <c r="H96" s="171"/>
      <c r="I96" s="172">
        <v>5</v>
      </c>
      <c r="J96" s="172">
        <v>5</v>
      </c>
      <c r="K96" s="169"/>
      <c r="L96" s="173">
        <v>1923.9039399999999</v>
      </c>
      <c r="M96" s="173">
        <v>1117.5435</v>
      </c>
      <c r="N96" s="173">
        <v>3041.4474399999999</v>
      </c>
      <c r="O96" s="168">
        <v>919.55868242808106</v>
      </c>
      <c r="P96" s="174">
        <v>248.167</v>
      </c>
      <c r="Q96" s="180">
        <v>3.7054027426212199</v>
      </c>
      <c r="R96" s="181">
        <v>2095.8694032110898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2065.9301399999999</v>
      </c>
      <c r="Y96" s="168">
        <v>624.61838812077599</v>
      </c>
      <c r="Z96" s="179">
        <v>573</v>
      </c>
      <c r="AA96" s="184">
        <v>1.09008444698216</v>
      </c>
      <c r="AB96" s="185">
        <v>-117.342475134338</v>
      </c>
      <c r="AC96" s="170">
        <v>1.4E-2</v>
      </c>
      <c r="AD96" s="170">
        <v>8.9999999999999993E-3</v>
      </c>
      <c r="AE96" s="178">
        <v>0</v>
      </c>
      <c r="AF96" s="178">
        <v>209</v>
      </c>
      <c r="AG96" s="169"/>
      <c r="AH96" s="182">
        <v>216.25</v>
      </c>
      <c r="AI96" s="168">
        <v>65.381555656629203</v>
      </c>
      <c r="AJ96" s="183" t="s">
        <v>53</v>
      </c>
      <c r="AK96" s="184">
        <v>1.0378024707401501</v>
      </c>
      <c r="AL96" s="185">
        <v>-23.7956801980162</v>
      </c>
      <c r="AM96" s="170">
        <v>8.0000000000000002E-3</v>
      </c>
      <c r="AN96" s="170">
        <v>4.0000000000000001E-3</v>
      </c>
      <c r="AO96" s="178">
        <v>0</v>
      </c>
      <c r="AP96" s="178">
        <v>34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-46.363982272511997</v>
      </c>
      <c r="AW96" s="170"/>
      <c r="AX96" s="170"/>
      <c r="AY96" s="178">
        <v>39</v>
      </c>
      <c r="AZ96" s="178">
        <v>49</v>
      </c>
      <c r="BA96" s="169"/>
      <c r="BB96" s="186">
        <v>133.6</v>
      </c>
      <c r="BC96" s="182">
        <v>40.392951841505997</v>
      </c>
      <c r="BD96" s="183" t="s">
        <v>55</v>
      </c>
      <c r="BE96" s="180">
        <v>1.26227974504706</v>
      </c>
      <c r="BF96" s="181">
        <v>11.6720354549759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1.2E-2</v>
      </c>
      <c r="G97" s="170">
        <v>0.01</v>
      </c>
      <c r="H97" s="171"/>
      <c r="I97" s="172">
        <v>3</v>
      </c>
      <c r="J97" s="172">
        <v>2</v>
      </c>
      <c r="K97" s="169"/>
      <c r="L97" s="173">
        <v>1526.53475</v>
      </c>
      <c r="M97" s="173">
        <v>1572.2740899999999</v>
      </c>
      <c r="N97" s="173">
        <v>3098.8088400000001</v>
      </c>
      <c r="O97" s="168">
        <v>1014.41000318549</v>
      </c>
      <c r="P97" s="174">
        <v>285.53899999999999</v>
      </c>
      <c r="Q97" s="180">
        <v>3.5526145401696101</v>
      </c>
      <c r="R97" s="181">
        <v>2093.9636074773798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1070.5426600000001</v>
      </c>
      <c r="Y97" s="168">
        <v>350.44729740115503</v>
      </c>
      <c r="Z97" s="179">
        <v>573</v>
      </c>
      <c r="AA97" s="175">
        <v>0.61160086806484304</v>
      </c>
      <c r="AB97" s="176">
        <v>-945.91154848102303</v>
      </c>
      <c r="AC97" s="170"/>
      <c r="AD97" s="170"/>
      <c r="AE97" s="178">
        <v>680</v>
      </c>
      <c r="AF97" s="178">
        <v>1030</v>
      </c>
      <c r="AG97" s="169"/>
      <c r="AH97" s="182">
        <v>142.5</v>
      </c>
      <c r="AI97" s="168">
        <v>46.648061535132598</v>
      </c>
      <c r="AJ97" s="183" t="s">
        <v>53</v>
      </c>
      <c r="AK97" s="175">
        <v>0.74044542119258205</v>
      </c>
      <c r="AL97" s="176">
        <v>-79.204389414143805</v>
      </c>
      <c r="AM97" s="170"/>
      <c r="AN97" s="170"/>
      <c r="AO97" s="178">
        <v>50</v>
      </c>
      <c r="AP97" s="178">
        <v>89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-38.905876676607903</v>
      </c>
      <c r="AW97" s="170"/>
      <c r="AX97" s="170"/>
      <c r="AY97" s="178">
        <v>32</v>
      </c>
      <c r="AZ97" s="178">
        <v>42</v>
      </c>
      <c r="BA97" s="169"/>
      <c r="BB97" s="186">
        <v>95.6</v>
      </c>
      <c r="BC97" s="182">
        <v>31.295120580762699</v>
      </c>
      <c r="BD97" s="183" t="s">
        <v>55</v>
      </c>
      <c r="BE97" s="184">
        <v>0.97797251814883301</v>
      </c>
      <c r="BF97" s="185">
        <v>-17.011753353215902</v>
      </c>
      <c r="BG97" s="170">
        <v>2E-3</v>
      </c>
      <c r="BH97" s="170"/>
      <c r="BI97" s="178">
        <v>3</v>
      </c>
      <c r="BJ97" s="178">
        <v>22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3.1E-2</v>
      </c>
      <c r="G98" s="170">
        <v>0.03</v>
      </c>
      <c r="H98" s="171"/>
      <c r="I98" s="172">
        <v>4</v>
      </c>
      <c r="J98" s="172">
        <v>3</v>
      </c>
      <c r="K98" s="169"/>
      <c r="L98" s="173">
        <v>479.52219000000002</v>
      </c>
      <c r="M98" s="173">
        <v>579.21705999999995</v>
      </c>
      <c r="N98" s="173">
        <v>1058.7392500000001</v>
      </c>
      <c r="O98" s="168">
        <v>385.67054020563501</v>
      </c>
      <c r="P98" s="174">
        <v>287.5</v>
      </c>
      <c r="Q98" s="180">
        <v>1.34146274854134</v>
      </c>
      <c r="R98" s="181">
        <v>149.53203024960001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720.57326</v>
      </c>
      <c r="Y98" s="168">
        <v>262.48566721403301</v>
      </c>
      <c r="Z98" s="179">
        <v>573</v>
      </c>
      <c r="AA98" s="175">
        <v>0.45809016965799898</v>
      </c>
      <c r="AB98" s="176">
        <v>-1091.5162597112301</v>
      </c>
      <c r="AC98" s="170"/>
      <c r="AD98" s="170"/>
      <c r="AE98" s="178">
        <v>853</v>
      </c>
      <c r="AF98" s="178">
        <v>1168</v>
      </c>
      <c r="AG98" s="169"/>
      <c r="AH98" s="182">
        <v>167.4</v>
      </c>
      <c r="AI98" s="168">
        <v>60.979366194672799</v>
      </c>
      <c r="AJ98" s="183" t="s">
        <v>53</v>
      </c>
      <c r="AK98" s="184">
        <v>0.96792644753448898</v>
      </c>
      <c r="AL98" s="185">
        <v>-31.834973371392099</v>
      </c>
      <c r="AM98" s="170">
        <v>1E-3</v>
      </c>
      <c r="AN98" s="170"/>
      <c r="AO98" s="178">
        <v>6</v>
      </c>
      <c r="AP98" s="178">
        <v>41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-26.999358316544001</v>
      </c>
      <c r="AW98" s="170"/>
      <c r="AX98" s="170"/>
      <c r="AY98" s="178">
        <v>21</v>
      </c>
      <c r="AZ98" s="178">
        <v>30</v>
      </c>
      <c r="BA98" s="169"/>
      <c r="BB98" s="186">
        <v>106.4</v>
      </c>
      <c r="BC98" s="182">
        <v>38.758689146434797</v>
      </c>
      <c r="BD98" s="183" t="s">
        <v>55</v>
      </c>
      <c r="BE98" s="180">
        <v>1.2112090358260901</v>
      </c>
      <c r="BF98" s="181">
        <v>5.2012833669119702</v>
      </c>
      <c r="BG98" s="170">
        <v>0.02</v>
      </c>
      <c r="BH98" s="170">
        <v>0.02</v>
      </c>
      <c r="BI98" s="178">
        <v>0</v>
      </c>
      <c r="BJ98" s="178">
        <v>0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3.7999999999999999E-2</v>
      </c>
      <c r="G99" s="170">
        <v>3.3000000000000002E-2</v>
      </c>
      <c r="H99" s="171"/>
      <c r="I99" s="172">
        <v>4</v>
      </c>
      <c r="J99" s="172">
        <v>4</v>
      </c>
      <c r="K99" s="169"/>
      <c r="L99" s="173">
        <v>2429.1472800000001</v>
      </c>
      <c r="M99" s="173">
        <v>164.08503999999999</v>
      </c>
      <c r="N99" s="173">
        <v>2593.2323200000001</v>
      </c>
      <c r="O99" s="168">
        <v>690.33138118630802</v>
      </c>
      <c r="P99" s="174">
        <v>261.89100000000002</v>
      </c>
      <c r="Q99" s="180">
        <v>2.6359492353166298</v>
      </c>
      <c r="R99" s="181">
        <v>1459.9010734742501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2223.6574049999999</v>
      </c>
      <c r="Y99" s="168">
        <v>591.948695008865</v>
      </c>
      <c r="Z99" s="179">
        <v>573</v>
      </c>
      <c r="AA99" s="184">
        <v>1.03306927575718</v>
      </c>
      <c r="AB99" s="185">
        <v>-255.99559666579199</v>
      </c>
      <c r="AC99" s="170">
        <v>8.0000000000000002E-3</v>
      </c>
      <c r="AD99" s="170">
        <v>3.0000000000000001E-3</v>
      </c>
      <c r="AE99" s="178">
        <v>0</v>
      </c>
      <c r="AF99" s="178">
        <v>360</v>
      </c>
      <c r="AG99" s="169"/>
      <c r="AH99" s="182">
        <v>223.85</v>
      </c>
      <c r="AI99" s="168">
        <v>59.589986784737803</v>
      </c>
      <c r="AJ99" s="183" t="s">
        <v>53</v>
      </c>
      <c r="AK99" s="190">
        <v>0.94587280610694902</v>
      </c>
      <c r="AL99" s="173">
        <v>-48.782005418752</v>
      </c>
      <c r="AM99" s="170"/>
      <c r="AN99" s="170"/>
      <c r="AO99" s="178">
        <v>13</v>
      </c>
      <c r="AP99" s="178">
        <v>61</v>
      </c>
      <c r="AQ99" s="169"/>
      <c r="AR99" s="182">
        <v>25</v>
      </c>
      <c r="AS99" s="168">
        <v>6.65512472467476</v>
      </c>
      <c r="AT99" s="183" t="s">
        <v>54</v>
      </c>
      <c r="AU99" s="175">
        <v>0.415945295292173</v>
      </c>
      <c r="AV99" s="176">
        <v>-44.239874392064003</v>
      </c>
      <c r="AW99" s="170"/>
      <c r="AX99" s="170"/>
      <c r="AY99" s="178">
        <v>36</v>
      </c>
      <c r="AZ99" s="178">
        <v>48</v>
      </c>
      <c r="BA99" s="169"/>
      <c r="BB99" s="186">
        <v>155</v>
      </c>
      <c r="BC99" s="182">
        <v>41.261773292983499</v>
      </c>
      <c r="BD99" s="183" t="s">
        <v>55</v>
      </c>
      <c r="BE99" s="180">
        <v>1.2894304154057299</v>
      </c>
      <c r="BF99" s="181">
        <v>16.520251215872001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1193.30927</v>
      </c>
      <c r="M100" s="173">
        <v>-242.08170999999999</v>
      </c>
      <c r="N100" s="173">
        <v>951.22756000000004</v>
      </c>
      <c r="O100" s="168">
        <v>334.36505152286298</v>
      </c>
      <c r="P100" s="174">
        <v>228.56200000000001</v>
      </c>
      <c r="Q100" s="180">
        <v>1.46290744534465</v>
      </c>
      <c r="R100" s="181">
        <v>202.161614230726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962.27698499999997</v>
      </c>
      <c r="Y100" s="168">
        <v>338.24902389160201</v>
      </c>
      <c r="Z100" s="179">
        <v>573</v>
      </c>
      <c r="AA100" s="175">
        <v>0.59031243262059696</v>
      </c>
      <c r="AB100" s="176">
        <v>-915.61517085177695</v>
      </c>
      <c r="AC100" s="170"/>
      <c r="AD100" s="170"/>
      <c r="AE100" s="178">
        <v>668</v>
      </c>
      <c r="AF100" s="178">
        <v>994</v>
      </c>
      <c r="AG100" s="169"/>
      <c r="AH100" s="182">
        <v>106</v>
      </c>
      <c r="AI100" s="168">
        <v>37.2599543493289</v>
      </c>
      <c r="AJ100" s="183" t="s">
        <v>53</v>
      </c>
      <c r="AK100" s="175">
        <v>0.59142784681474403</v>
      </c>
      <c r="AL100" s="176">
        <v>-100.469818182656</v>
      </c>
      <c r="AM100" s="170"/>
      <c r="AN100" s="170"/>
      <c r="AO100" s="178">
        <v>74</v>
      </c>
      <c r="AP100" s="178">
        <v>110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-51.436779220992001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-55.473558441983997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806.66012000000001</v>
      </c>
      <c r="M101" s="173">
        <v>356.66287</v>
      </c>
      <c r="N101" s="173">
        <v>1163.3229899999999</v>
      </c>
      <c r="O101" s="168">
        <v>473.53836591859903</v>
      </c>
      <c r="P101" s="174">
        <v>287.5</v>
      </c>
      <c r="Q101" s="180">
        <v>1.64708996841252</v>
      </c>
      <c r="R101" s="181">
        <v>349.67703854560102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741.78253500000005</v>
      </c>
      <c r="Y101" s="168">
        <v>301.94751802408302</v>
      </c>
      <c r="Z101" s="179">
        <v>573</v>
      </c>
      <c r="AA101" s="175">
        <v>0.52695901923923805</v>
      </c>
      <c r="AB101" s="176">
        <v>-879.84922215954896</v>
      </c>
      <c r="AC101" s="170"/>
      <c r="AD101" s="170"/>
      <c r="AE101" s="178">
        <v>666</v>
      </c>
      <c r="AF101" s="178">
        <v>948</v>
      </c>
      <c r="AG101" s="169"/>
      <c r="AH101" s="182">
        <v>88.3</v>
      </c>
      <c r="AI101" s="168">
        <v>35.9431027066802</v>
      </c>
      <c r="AJ101" s="183" t="s">
        <v>53</v>
      </c>
      <c r="AK101" s="175">
        <v>0.57052543978857395</v>
      </c>
      <c r="AL101" s="176">
        <v>-89.994591101311698</v>
      </c>
      <c r="AM101" s="170"/>
      <c r="AN101" s="170"/>
      <c r="AO101" s="178">
        <v>67</v>
      </c>
      <c r="AP101" s="178">
        <v>98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-43.781165993983898</v>
      </c>
      <c r="AW101" s="170"/>
      <c r="AX101" s="170"/>
      <c r="AY101" s="178">
        <v>38</v>
      </c>
      <c r="AZ101" s="178">
        <v>46</v>
      </c>
      <c r="BA101" s="169"/>
      <c r="BB101" s="186">
        <v>72.400000000000006</v>
      </c>
      <c r="BC101" s="182">
        <v>29.470901879543</v>
      </c>
      <c r="BD101" s="183" t="s">
        <v>55</v>
      </c>
      <c r="BE101" s="190">
        <v>0.92096568373571697</v>
      </c>
      <c r="BF101" s="173">
        <v>-18.1623319879678</v>
      </c>
      <c r="BG101" s="170"/>
      <c r="BH101" s="170"/>
      <c r="BI101" s="178">
        <v>7</v>
      </c>
      <c r="BJ101" s="178">
        <v>22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3825.2139900000002</v>
      </c>
      <c r="M102" s="173">
        <v>-361.18516</v>
      </c>
      <c r="N102" s="173">
        <v>3464.0288300000002</v>
      </c>
      <c r="O102" s="168">
        <v>866.68407382248597</v>
      </c>
      <c r="P102" s="174">
        <v>274.60399999999998</v>
      </c>
      <c r="Q102" s="180">
        <v>3.1561232677691802</v>
      </c>
      <c r="R102" s="181">
        <v>2199.6418357047401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1702.159975</v>
      </c>
      <c r="Y102" s="168">
        <v>425.87259339599098</v>
      </c>
      <c r="Z102" s="179">
        <v>573</v>
      </c>
      <c r="AA102" s="175">
        <v>0.74323314728794299</v>
      </c>
      <c r="AB102" s="176">
        <v>-936.16192756217401</v>
      </c>
      <c r="AC102" s="170"/>
      <c r="AD102" s="170"/>
      <c r="AE102" s="178">
        <v>589</v>
      </c>
      <c r="AF102" s="178">
        <v>1047</v>
      </c>
      <c r="AG102" s="169"/>
      <c r="AH102" s="182">
        <v>129.5</v>
      </c>
      <c r="AI102" s="168">
        <v>32.400304116409998</v>
      </c>
      <c r="AJ102" s="183" t="s">
        <v>53</v>
      </c>
      <c r="AK102" s="175">
        <v>0.51429054153031795</v>
      </c>
      <c r="AL102" s="176">
        <v>-160.577277245056</v>
      </c>
      <c r="AM102" s="170"/>
      <c r="AN102" s="170"/>
      <c r="AO102" s="178">
        <v>123</v>
      </c>
      <c r="AP102" s="178">
        <v>173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-65.670419617791893</v>
      </c>
      <c r="AW102" s="170"/>
      <c r="AX102" s="170"/>
      <c r="AY102" s="178">
        <v>56</v>
      </c>
      <c r="AZ102" s="178">
        <v>69</v>
      </c>
      <c r="BA102" s="169"/>
      <c r="BB102" s="186">
        <v>98.2</v>
      </c>
      <c r="BC102" s="182">
        <v>24.569188140783499</v>
      </c>
      <c r="BD102" s="183" t="s">
        <v>55</v>
      </c>
      <c r="BE102" s="190">
        <v>0.76778712939948401</v>
      </c>
      <c r="BF102" s="173">
        <v>-49.140839235583897</v>
      </c>
      <c r="BG102" s="170"/>
      <c r="BH102" s="170"/>
      <c r="BI102" s="178">
        <v>30</v>
      </c>
      <c r="BJ102" s="178">
        <v>56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1.7999999999999999E-2</v>
      </c>
      <c r="G103" s="170">
        <v>1.4E-2</v>
      </c>
      <c r="H103" s="171"/>
      <c r="I103" s="172">
        <v>3</v>
      </c>
      <c r="J103" s="172">
        <v>3</v>
      </c>
      <c r="K103" s="169"/>
      <c r="L103" s="173">
        <v>3081.0904700000001</v>
      </c>
      <c r="M103" s="173">
        <v>1688.83386</v>
      </c>
      <c r="N103" s="173">
        <v>4769.9243299999998</v>
      </c>
      <c r="O103" s="168">
        <v>1530.2855693044701</v>
      </c>
      <c r="P103" s="174">
        <v>254.25200000000001</v>
      </c>
      <c r="Q103" s="180">
        <v>6.0187749528203103</v>
      </c>
      <c r="R103" s="181">
        <v>3856.95568252048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1399.0134350000001</v>
      </c>
      <c r="Y103" s="168">
        <v>448.831034358061</v>
      </c>
      <c r="Z103" s="179">
        <v>573</v>
      </c>
      <c r="AA103" s="190">
        <v>0.78330023448178199</v>
      </c>
      <c r="AB103" s="173">
        <v>-658.51624030547305</v>
      </c>
      <c r="AC103" s="170"/>
      <c r="AD103" s="170"/>
      <c r="AE103" s="178">
        <v>388</v>
      </c>
      <c r="AF103" s="178">
        <v>745</v>
      </c>
      <c r="AG103" s="169"/>
      <c r="AH103" s="182">
        <v>100.3</v>
      </c>
      <c r="AI103" s="168">
        <v>32.178213317953897</v>
      </c>
      <c r="AJ103" s="183" t="s">
        <v>53</v>
      </c>
      <c r="AK103" s="175">
        <v>0.51076529076117405</v>
      </c>
      <c r="AL103" s="176">
        <v>-125.92054021683199</v>
      </c>
      <c r="AM103" s="170"/>
      <c r="AN103" s="170"/>
      <c r="AO103" s="178">
        <v>97</v>
      </c>
      <c r="AP103" s="178">
        <v>136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-25.052835610624001</v>
      </c>
      <c r="AW103" s="170"/>
      <c r="AX103" s="170"/>
      <c r="AY103" s="178">
        <v>18</v>
      </c>
      <c r="AZ103" s="178">
        <v>28</v>
      </c>
      <c r="BA103" s="169"/>
      <c r="BB103" s="186">
        <v>103.8</v>
      </c>
      <c r="BC103" s="182">
        <v>33.301082177503702</v>
      </c>
      <c r="BD103" s="183" t="s">
        <v>55</v>
      </c>
      <c r="BE103" s="184">
        <v>1.04065881804699</v>
      </c>
      <c r="BF103" s="185">
        <v>-11.105671221248</v>
      </c>
      <c r="BG103" s="170">
        <v>8.0000000000000002E-3</v>
      </c>
      <c r="BH103" s="170">
        <v>4.0000000000000001E-3</v>
      </c>
      <c r="BI103" s="178">
        <v>0</v>
      </c>
      <c r="BJ103" s="178">
        <v>16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4.2999999999999997E-2</v>
      </c>
      <c r="G104" s="170">
        <v>3.5999999999999997E-2</v>
      </c>
      <c r="H104" s="171"/>
      <c r="I104" s="172">
        <v>4</v>
      </c>
      <c r="J104" s="172">
        <v>4</v>
      </c>
      <c r="K104" s="169"/>
      <c r="L104" s="173">
        <v>1401.4790599999999</v>
      </c>
      <c r="M104" s="173">
        <v>1533.03432</v>
      </c>
      <c r="N104" s="173">
        <v>2934.5133799999999</v>
      </c>
      <c r="O104" s="168">
        <v>833.92743417874203</v>
      </c>
      <c r="P104" s="174">
        <v>274.60399999999998</v>
      </c>
      <c r="Q104" s="180">
        <v>3.0368364414893501</v>
      </c>
      <c r="R104" s="181">
        <v>1821.3288279527801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2360.880365</v>
      </c>
      <c r="Y104" s="168">
        <v>670.91290794776398</v>
      </c>
      <c r="Z104" s="179">
        <v>573</v>
      </c>
      <c r="AA104" s="180">
        <v>1.17087767530151</v>
      </c>
      <c r="AB104" s="181">
        <v>38.063696914112398</v>
      </c>
      <c r="AC104" s="170">
        <v>0.02</v>
      </c>
      <c r="AD104" s="170">
        <v>1.7000000000000001E-2</v>
      </c>
      <c r="AE104" s="178">
        <v>0</v>
      </c>
      <c r="AF104" s="178">
        <v>59</v>
      </c>
      <c r="AG104" s="169"/>
      <c r="AH104" s="182">
        <v>206</v>
      </c>
      <c r="AI104" s="168">
        <v>58.540899016388501</v>
      </c>
      <c r="AJ104" s="183" t="s">
        <v>53</v>
      </c>
      <c r="AK104" s="190">
        <v>0.92922061930775401</v>
      </c>
      <c r="AL104" s="173">
        <v>-49.388220051327998</v>
      </c>
      <c r="AM104" s="170"/>
      <c r="AN104" s="170"/>
      <c r="AO104" s="178">
        <v>16</v>
      </c>
      <c r="AP104" s="178">
        <v>61</v>
      </c>
      <c r="AQ104" s="169"/>
      <c r="AR104" s="182">
        <v>25.5</v>
      </c>
      <c r="AS104" s="168">
        <v>7.2465675966888696</v>
      </c>
      <c r="AT104" s="183" t="s">
        <v>54</v>
      </c>
      <c r="AU104" s="175">
        <v>0.45291047479305402</v>
      </c>
      <c r="AV104" s="176">
        <v>-39.360500330496002</v>
      </c>
      <c r="AW104" s="170"/>
      <c r="AX104" s="170"/>
      <c r="AY104" s="178">
        <v>31</v>
      </c>
      <c r="AZ104" s="178">
        <v>43</v>
      </c>
      <c r="BA104" s="169"/>
      <c r="BB104" s="186">
        <v>122.4</v>
      </c>
      <c r="BC104" s="182">
        <v>34.783524464106598</v>
      </c>
      <c r="BD104" s="183" t="s">
        <v>55</v>
      </c>
      <c r="BE104" s="184">
        <v>1.0869851395033301</v>
      </c>
      <c r="BF104" s="185">
        <v>-7.32100066099198</v>
      </c>
      <c r="BG104" s="170">
        <v>1.2999999999999999E-2</v>
      </c>
      <c r="BH104" s="170">
        <v>8.9999999999999993E-3</v>
      </c>
      <c r="BI104" s="178">
        <v>0</v>
      </c>
      <c r="BJ104" s="178">
        <v>13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2.8000000000000001E-2</v>
      </c>
      <c r="G105" s="170">
        <v>0.02</v>
      </c>
      <c r="H105" s="171"/>
      <c r="I105" s="172">
        <v>4</v>
      </c>
      <c r="J105" s="172">
        <v>4</v>
      </c>
      <c r="K105" s="169"/>
      <c r="L105" s="173">
        <v>3432.7529199999999</v>
      </c>
      <c r="M105" s="173">
        <v>2508.5054100000002</v>
      </c>
      <c r="N105" s="173">
        <v>5941.2583299999997</v>
      </c>
      <c r="O105" s="168">
        <v>1813.1147242816301</v>
      </c>
      <c r="P105" s="174">
        <v>246.58500000000001</v>
      </c>
      <c r="Q105" s="180">
        <v>7.3528995043560199</v>
      </c>
      <c r="R105" s="181">
        <v>5010.4242295060003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1906.7642499999999</v>
      </c>
      <c r="Y105" s="168">
        <v>581.89396006431798</v>
      </c>
      <c r="Z105" s="179">
        <v>573</v>
      </c>
      <c r="AA105" s="184">
        <v>1.0155217453129499</v>
      </c>
      <c r="AB105" s="185">
        <v>-256.254342303101</v>
      </c>
      <c r="AC105" s="170">
        <v>6.0000000000000001E-3</v>
      </c>
      <c r="AD105" s="170">
        <v>2E-3</v>
      </c>
      <c r="AE105" s="178">
        <v>0</v>
      </c>
      <c r="AF105" s="178">
        <v>347</v>
      </c>
      <c r="AG105" s="169"/>
      <c r="AH105" s="182">
        <v>122.9</v>
      </c>
      <c r="AI105" s="168">
        <v>37.505825742172703</v>
      </c>
      <c r="AJ105" s="183" t="s">
        <v>53</v>
      </c>
      <c r="AK105" s="175">
        <v>0.59533056733607503</v>
      </c>
      <c r="AL105" s="176">
        <v>-114.918798106624</v>
      </c>
      <c r="AM105" s="170"/>
      <c r="AN105" s="170"/>
      <c r="AO105" s="178">
        <v>84</v>
      </c>
      <c r="AP105" s="178">
        <v>125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-47.598424915967897</v>
      </c>
      <c r="AW105" s="170"/>
      <c r="AX105" s="170"/>
      <c r="AY105" s="178">
        <v>40</v>
      </c>
      <c r="AZ105" s="178">
        <v>51</v>
      </c>
      <c r="BA105" s="169"/>
      <c r="BB105" s="186">
        <v>113</v>
      </c>
      <c r="BC105" s="182">
        <v>34.484607883364703</v>
      </c>
      <c r="BD105" s="183" t="s">
        <v>55</v>
      </c>
      <c r="BE105" s="184">
        <v>1.0776439963551501</v>
      </c>
      <c r="BF105" s="185">
        <v>-7.7968498319358304</v>
      </c>
      <c r="BG105" s="170">
        <v>1.2E-2</v>
      </c>
      <c r="BH105" s="170">
        <v>8.0000000000000002E-3</v>
      </c>
      <c r="BI105" s="178">
        <v>0</v>
      </c>
      <c r="BJ105" s="178">
        <v>13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737.25931000000003</v>
      </c>
      <c r="M106" s="173">
        <v>401.18900000000002</v>
      </c>
      <c r="N106" s="173">
        <v>1138.44831</v>
      </c>
      <c r="O106" s="168">
        <v>451.31983344228701</v>
      </c>
      <c r="P106" s="174">
        <v>260.82400000000001</v>
      </c>
      <c r="Q106" s="180">
        <v>1.7303615980212199</v>
      </c>
      <c r="R106" s="181">
        <v>380.51860639367197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1274.62373</v>
      </c>
      <c r="Y106" s="168">
        <v>505.30442574523801</v>
      </c>
      <c r="Z106" s="179">
        <v>573</v>
      </c>
      <c r="AA106" s="190">
        <v>0.88185763655364502</v>
      </c>
      <c r="AB106" s="173">
        <v>-390.45969854348499</v>
      </c>
      <c r="AC106" s="170"/>
      <c r="AD106" s="170"/>
      <c r="AE106" s="178">
        <v>171</v>
      </c>
      <c r="AF106" s="178">
        <v>460</v>
      </c>
      <c r="AG106" s="169"/>
      <c r="AH106" s="182">
        <v>110.2</v>
      </c>
      <c r="AI106" s="168">
        <v>43.687047719663298</v>
      </c>
      <c r="AJ106" s="183" t="s">
        <v>53</v>
      </c>
      <c r="AK106" s="175">
        <v>0.69344520189941805</v>
      </c>
      <c r="AL106" s="176">
        <v>-72.871999996927599</v>
      </c>
      <c r="AM106" s="170"/>
      <c r="AN106" s="170"/>
      <c r="AO106" s="178">
        <v>49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-41.494476189695902</v>
      </c>
      <c r="AW106" s="170"/>
      <c r="AX106" s="170"/>
      <c r="AY106" s="178">
        <v>36</v>
      </c>
      <c r="AZ106" s="178">
        <v>44</v>
      </c>
      <c r="BA106" s="169"/>
      <c r="BB106" s="186">
        <v>38.6</v>
      </c>
      <c r="BC106" s="182">
        <v>15.302359727577199</v>
      </c>
      <c r="BD106" s="183" t="s">
        <v>55</v>
      </c>
      <c r="BE106" s="175">
        <v>0.47819874148678698</v>
      </c>
      <c r="BF106" s="176">
        <v>-54.388952379391803</v>
      </c>
      <c r="BG106" s="170"/>
      <c r="BH106" s="170"/>
      <c r="BI106" s="178">
        <v>43</v>
      </c>
      <c r="BJ106" s="178">
        <v>59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2.4E-2</v>
      </c>
      <c r="G107" s="170">
        <v>1.9E-2</v>
      </c>
      <c r="H107" s="171"/>
      <c r="I107" s="172">
        <v>3</v>
      </c>
      <c r="J107" s="172">
        <v>3</v>
      </c>
      <c r="K107" s="169"/>
      <c r="L107" s="173">
        <v>4912.6676299999999</v>
      </c>
      <c r="M107" s="173">
        <v>-1904.0705599999999</v>
      </c>
      <c r="N107" s="173">
        <v>3008.5970699999998</v>
      </c>
      <c r="O107" s="168">
        <v>543.21136001308901</v>
      </c>
      <c r="P107" s="174">
        <v>236.32499999999999</v>
      </c>
      <c r="Q107" s="180">
        <v>2.2985776367844699</v>
      </c>
      <c r="R107" s="181">
        <v>1500.7498826026099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2147.85547</v>
      </c>
      <c r="Y107" s="168">
        <v>387.80184379101701</v>
      </c>
      <c r="Z107" s="179">
        <v>573</v>
      </c>
      <c r="AA107" s="175">
        <v>0.67679204850090202</v>
      </c>
      <c r="AB107" s="176">
        <v>-1508.11168700288</v>
      </c>
      <c r="AC107" s="170"/>
      <c r="AD107" s="170"/>
      <c r="AE107" s="178">
        <v>1026</v>
      </c>
      <c r="AF107" s="178">
        <v>1661</v>
      </c>
      <c r="AG107" s="169"/>
      <c r="AH107" s="182">
        <v>197.6</v>
      </c>
      <c r="AI107" s="168">
        <v>35.6772815505621</v>
      </c>
      <c r="AJ107" s="183" t="s">
        <v>53</v>
      </c>
      <c r="AK107" s="175">
        <v>0.56630605635812903</v>
      </c>
      <c r="AL107" s="176">
        <v>-204.36497537727999</v>
      </c>
      <c r="AM107" s="170"/>
      <c r="AN107" s="170"/>
      <c r="AO107" s="178">
        <v>152</v>
      </c>
      <c r="AP107" s="178">
        <v>222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-64.486342952960001</v>
      </c>
      <c r="AW107" s="170"/>
      <c r="AX107" s="170"/>
      <c r="AY107" s="178">
        <v>52</v>
      </c>
      <c r="AZ107" s="178">
        <v>69</v>
      </c>
      <c r="BA107" s="169"/>
      <c r="BB107" s="186">
        <v>193.6</v>
      </c>
      <c r="BC107" s="182">
        <v>34.955069373425303</v>
      </c>
      <c r="BD107" s="183" t="s">
        <v>55</v>
      </c>
      <c r="BE107" s="184">
        <v>1.0923459179195401</v>
      </c>
      <c r="BF107" s="185">
        <v>-10.5726859059201</v>
      </c>
      <c r="BG107" s="170">
        <v>1.4E-2</v>
      </c>
      <c r="BH107" s="170">
        <v>8.9999999999999993E-3</v>
      </c>
      <c r="BI107" s="178">
        <v>0</v>
      </c>
      <c r="BJ107" s="178">
        <v>20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2.7E-2</v>
      </c>
      <c r="G108" s="170">
        <v>2.4500000000000001E-2</v>
      </c>
      <c r="H108" s="171"/>
      <c r="I108" s="172">
        <v>3</v>
      </c>
      <c r="J108" s="172">
        <v>3</v>
      </c>
      <c r="K108" s="169"/>
      <c r="L108" s="173">
        <v>4121.0306300000002</v>
      </c>
      <c r="M108" s="173">
        <v>-2633.9624100000001</v>
      </c>
      <c r="N108" s="173">
        <v>1487.0682200000001</v>
      </c>
      <c r="O108" s="168">
        <v>313.26383394856799</v>
      </c>
      <c r="P108" s="174">
        <v>287.5</v>
      </c>
      <c r="Q108" s="184">
        <v>1.08961333547328</v>
      </c>
      <c r="R108" s="185">
        <v>-85.143255087998995</v>
      </c>
      <c r="S108" s="170">
        <v>7.0000000000000001E-3</v>
      </c>
      <c r="T108" s="170">
        <v>4.4999999999999997E-3</v>
      </c>
      <c r="U108" s="177">
        <v>0</v>
      </c>
      <c r="V108" s="178">
        <v>151</v>
      </c>
      <c r="W108" s="169"/>
      <c r="X108" s="177">
        <v>2035.5579600000001</v>
      </c>
      <c r="Y108" s="168">
        <v>428.80796065571599</v>
      </c>
      <c r="Z108" s="179">
        <v>573</v>
      </c>
      <c r="AA108" s="175">
        <v>0.74835595227873597</v>
      </c>
      <c r="AB108" s="176">
        <v>-1097.9278668710399</v>
      </c>
      <c r="AC108" s="170"/>
      <c r="AD108" s="170"/>
      <c r="AE108" s="178">
        <v>685</v>
      </c>
      <c r="AF108" s="178">
        <v>1229</v>
      </c>
      <c r="AG108" s="169"/>
      <c r="AH108" s="182">
        <v>211.8</v>
      </c>
      <c r="AI108" s="168">
        <v>44.617509229204501</v>
      </c>
      <c r="AJ108" s="183" t="s">
        <v>53</v>
      </c>
      <c r="AK108" s="175">
        <v>0.70821443220959501</v>
      </c>
      <c r="AL108" s="176">
        <v>-132.71938410624</v>
      </c>
      <c r="AM108" s="170"/>
      <c r="AN108" s="170"/>
      <c r="AO108" s="178">
        <v>88</v>
      </c>
      <c r="AP108" s="178">
        <v>148</v>
      </c>
      <c r="AQ108" s="169"/>
      <c r="AR108" s="182">
        <v>40.700000000000003</v>
      </c>
      <c r="AS108" s="168">
        <v>8.5738084307300397</v>
      </c>
      <c r="AT108" s="183" t="s">
        <v>54</v>
      </c>
      <c r="AU108" s="175">
        <v>0.53586302692062804</v>
      </c>
      <c r="AV108" s="176">
        <v>-46.796986439679898</v>
      </c>
      <c r="AW108" s="170"/>
      <c r="AX108" s="170"/>
      <c r="AY108" s="178">
        <v>36</v>
      </c>
      <c r="AZ108" s="178">
        <v>51</v>
      </c>
      <c r="BA108" s="169"/>
      <c r="BB108" s="186">
        <v>184.8</v>
      </c>
      <c r="BC108" s="182">
        <v>38.929724766558003</v>
      </c>
      <c r="BD108" s="183" t="s">
        <v>55</v>
      </c>
      <c r="BE108" s="180">
        <v>1.21655389895494</v>
      </c>
      <c r="BF108" s="181">
        <v>9.8060271206401506</v>
      </c>
      <c r="BG108" s="170">
        <v>0.02</v>
      </c>
      <c r="BH108" s="170">
        <v>0.02</v>
      </c>
      <c r="BI108" s="178">
        <v>0</v>
      </c>
      <c r="BJ108" s="178">
        <v>0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2E-3</v>
      </c>
      <c r="G109" s="170"/>
      <c r="H109" s="171"/>
      <c r="I109" s="172">
        <v>2</v>
      </c>
      <c r="J109" s="172">
        <v>1</v>
      </c>
      <c r="K109" s="169"/>
      <c r="L109" s="173">
        <v>1730.2373</v>
      </c>
      <c r="M109" s="173">
        <v>-847.68658000000005</v>
      </c>
      <c r="N109" s="173">
        <v>882.55071999999996</v>
      </c>
      <c r="O109" s="168">
        <v>151.49856485457599</v>
      </c>
      <c r="P109" s="174">
        <v>236.41900000000001</v>
      </c>
      <c r="Q109" s="175">
        <v>0.64080537035761298</v>
      </c>
      <c r="R109" s="176">
        <v>-704.04401916801498</v>
      </c>
      <c r="S109" s="170"/>
      <c r="T109" s="170"/>
      <c r="U109" s="177">
        <v>495</v>
      </c>
      <c r="V109" s="178">
        <v>771</v>
      </c>
      <c r="W109" s="169"/>
      <c r="X109" s="177">
        <v>2790.9751099999999</v>
      </c>
      <c r="Y109" s="168">
        <v>479.09849726239401</v>
      </c>
      <c r="Z109" s="179">
        <v>573</v>
      </c>
      <c r="AA109" s="190">
        <v>0.83612303187154202</v>
      </c>
      <c r="AB109" s="173">
        <v>-1054.3959707645399</v>
      </c>
      <c r="AC109" s="170"/>
      <c r="AD109" s="170"/>
      <c r="AE109" s="178">
        <v>548</v>
      </c>
      <c r="AF109" s="178">
        <v>1215</v>
      </c>
      <c r="AG109" s="169"/>
      <c r="AH109" s="182">
        <v>270.60000000000002</v>
      </c>
      <c r="AI109" s="168">
        <v>46.4511678712906</v>
      </c>
      <c r="AJ109" s="183" t="s">
        <v>53</v>
      </c>
      <c r="AK109" s="175">
        <v>0.73732012494112098</v>
      </c>
      <c r="AL109" s="176">
        <v>-152.189490555264</v>
      </c>
      <c r="AM109" s="170"/>
      <c r="AN109" s="170"/>
      <c r="AO109" s="178">
        <v>97</v>
      </c>
      <c r="AP109" s="178">
        <v>170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-87.975108712448005</v>
      </c>
      <c r="AW109" s="170"/>
      <c r="AX109" s="170"/>
      <c r="AY109" s="178">
        <v>74</v>
      </c>
      <c r="AZ109" s="178">
        <v>93</v>
      </c>
      <c r="BA109" s="169"/>
      <c r="BB109" s="186">
        <v>183.4</v>
      </c>
      <c r="BC109" s="182">
        <v>31.4824249356788</v>
      </c>
      <c r="BD109" s="183" t="s">
        <v>55</v>
      </c>
      <c r="BE109" s="184">
        <v>0.98382577923996395</v>
      </c>
      <c r="BF109" s="185">
        <v>-31.350217424896002</v>
      </c>
      <c r="BG109" s="170">
        <v>2E-3</v>
      </c>
      <c r="BH109" s="170"/>
      <c r="BI109" s="178">
        <v>4</v>
      </c>
      <c r="BJ109" s="178">
        <v>41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3.7999999999999999E-2</v>
      </c>
      <c r="G110" s="170">
        <v>2.9000000000000001E-2</v>
      </c>
      <c r="H110" s="171"/>
      <c r="I110" s="172">
        <v>4</v>
      </c>
      <c r="J110" s="172">
        <v>4</v>
      </c>
      <c r="K110" s="169"/>
      <c r="L110" s="173">
        <v>2295.0004300000001</v>
      </c>
      <c r="M110" s="173">
        <v>-491.92626999999999</v>
      </c>
      <c r="N110" s="173">
        <v>1803.0741599999999</v>
      </c>
      <c r="O110" s="168">
        <v>601.44777752022605</v>
      </c>
      <c r="P110" s="174">
        <v>244.03100000000001</v>
      </c>
      <c r="Q110" s="180">
        <v>2.4646367777873501</v>
      </c>
      <c r="R110" s="181">
        <v>960.29625007009599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1879.86205</v>
      </c>
      <c r="Y110" s="168">
        <v>627.06175769116203</v>
      </c>
      <c r="Z110" s="179">
        <v>573</v>
      </c>
      <c r="AA110" s="184">
        <v>1.09434861726206</v>
      </c>
      <c r="AB110" s="185">
        <v>-99.033018207870299</v>
      </c>
      <c r="AC110" s="170">
        <v>1.4E-2</v>
      </c>
      <c r="AD110" s="170">
        <v>8.9999999999999993E-3</v>
      </c>
      <c r="AE110" s="178">
        <v>0</v>
      </c>
      <c r="AF110" s="178">
        <v>182</v>
      </c>
      <c r="AG110" s="169"/>
      <c r="AH110" s="182">
        <v>127.35</v>
      </c>
      <c r="AI110" s="168">
        <v>42.479880288008097</v>
      </c>
      <c r="AJ110" s="183" t="s">
        <v>53</v>
      </c>
      <c r="AK110" s="175">
        <v>0.67428381409536597</v>
      </c>
      <c r="AL110" s="176">
        <v>-90.2248504312318</v>
      </c>
      <c r="AM110" s="170"/>
      <c r="AN110" s="170"/>
      <c r="AO110" s="178">
        <v>62</v>
      </c>
      <c r="AP110" s="178">
        <v>100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-48.457104871423901</v>
      </c>
      <c r="AW110" s="170"/>
      <c r="AX110" s="170"/>
      <c r="AY110" s="178">
        <v>42</v>
      </c>
      <c r="AZ110" s="178">
        <v>51</v>
      </c>
      <c r="BA110" s="169"/>
      <c r="BB110" s="186">
        <v>105.2</v>
      </c>
      <c r="BC110" s="182">
        <v>35.091349872779404</v>
      </c>
      <c r="BD110" s="183" t="s">
        <v>55</v>
      </c>
      <c r="BE110" s="184">
        <v>1.0966046835243499</v>
      </c>
      <c r="BF110" s="185">
        <v>-5.3142097428478898</v>
      </c>
      <c r="BG110" s="170">
        <v>1.4E-2</v>
      </c>
      <c r="BH110" s="170">
        <v>0.01</v>
      </c>
      <c r="BI110" s="178">
        <v>0</v>
      </c>
      <c r="BJ110" s="178">
        <v>10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2.3E-2</v>
      </c>
      <c r="G111" s="170">
        <v>1.7999999999999999E-2</v>
      </c>
      <c r="H111" s="171"/>
      <c r="I111" s="172">
        <v>3</v>
      </c>
      <c r="J111" s="172">
        <v>3</v>
      </c>
      <c r="K111" s="169"/>
      <c r="L111" s="173">
        <v>3643.7562200000002</v>
      </c>
      <c r="M111" s="173">
        <v>531.72627</v>
      </c>
      <c r="N111" s="173">
        <v>4175.4824900000003</v>
      </c>
      <c r="O111" s="168">
        <v>1186.86944813532</v>
      </c>
      <c r="P111" s="174">
        <v>287.5</v>
      </c>
      <c r="Q111" s="180">
        <v>4.12824155873155</v>
      </c>
      <c r="R111" s="181">
        <v>3010.2997457135998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1640.6866500000001</v>
      </c>
      <c r="Y111" s="168">
        <v>466.36068131337998</v>
      </c>
      <c r="Z111" s="179">
        <v>573</v>
      </c>
      <c r="AA111" s="190">
        <v>0.81389298658530596</v>
      </c>
      <c r="AB111" s="173">
        <v>-681.57321948210904</v>
      </c>
      <c r="AC111" s="170"/>
      <c r="AD111" s="170"/>
      <c r="AE111" s="178">
        <v>376</v>
      </c>
      <c r="AF111" s="178">
        <v>779</v>
      </c>
      <c r="AG111" s="169"/>
      <c r="AH111" s="182">
        <v>164</v>
      </c>
      <c r="AI111" s="168">
        <v>46.616550293375298</v>
      </c>
      <c r="AJ111" s="183" t="s">
        <v>53</v>
      </c>
      <c r="AK111" s="175">
        <v>0.73994524275198803</v>
      </c>
      <c r="AL111" s="176">
        <v>-91.327001356671602</v>
      </c>
      <c r="AM111" s="170"/>
      <c r="AN111" s="170"/>
      <c r="AO111" s="178">
        <v>58</v>
      </c>
      <c r="AP111" s="178">
        <v>102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-25.144952725503899</v>
      </c>
      <c r="AW111" s="170"/>
      <c r="AX111" s="170"/>
      <c r="AY111" s="178">
        <v>17</v>
      </c>
      <c r="AZ111" s="178">
        <v>28</v>
      </c>
      <c r="BA111" s="169"/>
      <c r="BB111" s="186">
        <v>122</v>
      </c>
      <c r="BC111" s="182">
        <v>34.678165462145003</v>
      </c>
      <c r="BD111" s="183" t="s">
        <v>55</v>
      </c>
      <c r="BE111" s="184">
        <v>1.08369267069203</v>
      </c>
      <c r="BF111" s="185">
        <v>-7.6899054510078004</v>
      </c>
      <c r="BG111" s="170">
        <v>1.2999999999999999E-2</v>
      </c>
      <c r="BH111" s="170">
        <v>8.0000000000000002E-3</v>
      </c>
      <c r="BI111" s="178">
        <v>0</v>
      </c>
      <c r="BJ111" s="178">
        <v>14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0.01</v>
      </c>
      <c r="G112" s="170">
        <v>0.01</v>
      </c>
      <c r="H112" s="171"/>
      <c r="I112" s="172">
        <v>2</v>
      </c>
      <c r="J112" s="172">
        <v>2</v>
      </c>
      <c r="K112" s="169"/>
      <c r="L112" s="173">
        <v>1752.0404799999999</v>
      </c>
      <c r="M112" s="173">
        <v>1393.4347299999999</v>
      </c>
      <c r="N112" s="173">
        <v>3145.4752100000001</v>
      </c>
      <c r="O112" s="168">
        <v>944.42366244156904</v>
      </c>
      <c r="P112" s="174">
        <v>287.5</v>
      </c>
      <c r="Q112" s="180">
        <v>3.2849518693619801</v>
      </c>
      <c r="R112" s="181">
        <v>2042.3882893919999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1689.517625</v>
      </c>
      <c r="Y112" s="168">
        <v>507.274836593636</v>
      </c>
      <c r="Z112" s="179">
        <v>573</v>
      </c>
      <c r="AA112" s="190">
        <v>0.88529639894177303</v>
      </c>
      <c r="AB112" s="173">
        <v>-508.98256807263903</v>
      </c>
      <c r="AC112" s="170"/>
      <c r="AD112" s="170"/>
      <c r="AE112" s="178">
        <v>219</v>
      </c>
      <c r="AF112" s="178">
        <v>601</v>
      </c>
      <c r="AG112" s="169"/>
      <c r="AH112" s="182">
        <v>86.5</v>
      </c>
      <c r="AI112" s="168">
        <v>25.971480093526399</v>
      </c>
      <c r="AJ112" s="183" t="s">
        <v>53</v>
      </c>
      <c r="AK112" s="175">
        <v>0.41224571577025998</v>
      </c>
      <c r="AL112" s="176">
        <v>-155.21991651584</v>
      </c>
      <c r="AM112" s="170"/>
      <c r="AN112" s="170"/>
      <c r="AO112" s="178">
        <v>124</v>
      </c>
      <c r="AP112" s="178">
        <v>166</v>
      </c>
      <c r="AQ112" s="169"/>
      <c r="AR112" s="182">
        <v>15.6</v>
      </c>
      <c r="AS112" s="168">
        <v>4.6838738665781703</v>
      </c>
      <c r="AT112" s="183" t="s">
        <v>54</v>
      </c>
      <c r="AU112" s="175">
        <v>0.29274211666113598</v>
      </c>
      <c r="AV112" s="176">
        <v>-45.789185146880001</v>
      </c>
      <c r="AW112" s="170"/>
      <c r="AX112" s="170"/>
      <c r="AY112" s="178">
        <v>38</v>
      </c>
      <c r="AZ112" s="178">
        <v>49</v>
      </c>
      <c r="BA112" s="169"/>
      <c r="BB112" s="186">
        <v>100.8</v>
      </c>
      <c r="BC112" s="182">
        <v>30.2650311378897</v>
      </c>
      <c r="BD112" s="183" t="s">
        <v>55</v>
      </c>
      <c r="BE112" s="190">
        <v>0.94578222305905302</v>
      </c>
      <c r="BF112" s="173">
        <v>-21.978370293759902</v>
      </c>
      <c r="BG112" s="170"/>
      <c r="BH112" s="170"/>
      <c r="BI112" s="178">
        <v>6</v>
      </c>
      <c r="BJ112" s="178">
        <v>28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5850.23675</v>
      </c>
      <c r="M113" s="173">
        <v>350.88114000000002</v>
      </c>
      <c r="N113" s="173">
        <v>6201.1178900000004</v>
      </c>
      <c r="O113" s="168">
        <v>811.19502806411401</v>
      </c>
      <c r="P113" s="174">
        <v>287.5</v>
      </c>
      <c r="Q113" s="180">
        <v>2.8215479237012602</v>
      </c>
      <c r="R113" s="181">
        <v>3669.2850087391998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4088.57654</v>
      </c>
      <c r="Y113" s="168">
        <v>534.84436515164805</v>
      </c>
      <c r="Z113" s="179">
        <v>573</v>
      </c>
      <c r="AA113" s="190">
        <v>0.93341075942695995</v>
      </c>
      <c r="AB113" s="173">
        <v>-957.47647204326597</v>
      </c>
      <c r="AC113" s="170"/>
      <c r="AD113" s="170"/>
      <c r="AE113" s="178">
        <v>292</v>
      </c>
      <c r="AF113" s="178">
        <v>1168</v>
      </c>
      <c r="AG113" s="169"/>
      <c r="AH113" s="182">
        <v>348.05</v>
      </c>
      <c r="AI113" s="168">
        <v>45.529924527481398</v>
      </c>
      <c r="AJ113" s="183" t="s">
        <v>53</v>
      </c>
      <c r="AK113" s="175">
        <v>0.72269721472192705</v>
      </c>
      <c r="AL113" s="176">
        <v>-206.75164006758399</v>
      </c>
      <c r="AM113" s="170"/>
      <c r="AN113" s="170"/>
      <c r="AO113" s="178">
        <v>134</v>
      </c>
      <c r="AP113" s="178">
        <v>230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-110.10200382668801</v>
      </c>
      <c r="AW113" s="170"/>
      <c r="AX113" s="170"/>
      <c r="AY113" s="178">
        <v>92</v>
      </c>
      <c r="AZ113" s="178">
        <v>116</v>
      </c>
      <c r="BA113" s="169"/>
      <c r="BB113" s="186">
        <v>211.4</v>
      </c>
      <c r="BC113" s="182">
        <v>27.654147522222601</v>
      </c>
      <c r="BD113" s="183" t="s">
        <v>55</v>
      </c>
      <c r="BE113" s="190">
        <v>0.86419211006945496</v>
      </c>
      <c r="BF113" s="173">
        <v>-70.404007653376098</v>
      </c>
      <c r="BG113" s="170"/>
      <c r="BH113" s="170"/>
      <c r="BI113" s="178">
        <v>34</v>
      </c>
      <c r="BJ113" s="178">
        <v>83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0.04</v>
      </c>
      <c r="G114" s="170">
        <v>3.2000000000000001E-2</v>
      </c>
      <c r="H114" s="171"/>
      <c r="I114" s="172">
        <v>4</v>
      </c>
      <c r="J114" s="172">
        <v>4</v>
      </c>
      <c r="K114" s="169"/>
      <c r="L114" s="173">
        <v>3686.4754699999999</v>
      </c>
      <c r="M114" s="173">
        <v>-280.53476000000001</v>
      </c>
      <c r="N114" s="173">
        <v>3405.9407099999999</v>
      </c>
      <c r="O114" s="168">
        <v>563.45049262699104</v>
      </c>
      <c r="P114" s="174">
        <v>260.82400000000001</v>
      </c>
      <c r="Q114" s="180">
        <v>2.16027088238426</v>
      </c>
      <c r="R114" s="181">
        <v>1589.66677421027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4010.9373949999999</v>
      </c>
      <c r="Y114" s="168">
        <v>663.53611044179695</v>
      </c>
      <c r="Z114" s="179">
        <v>573</v>
      </c>
      <c r="AA114" s="180">
        <v>1.1580036831445</v>
      </c>
      <c r="AB114" s="181">
        <v>20.794750122558099</v>
      </c>
      <c r="AC114" s="170">
        <v>0.02</v>
      </c>
      <c r="AD114" s="170">
        <v>1.6E-2</v>
      </c>
      <c r="AE114" s="178">
        <v>0</v>
      </c>
      <c r="AF114" s="178">
        <v>146</v>
      </c>
      <c r="AG114" s="169"/>
      <c r="AH114" s="182">
        <v>235.1</v>
      </c>
      <c r="AI114" s="168">
        <v>38.892987898372901</v>
      </c>
      <c r="AJ114" s="183" t="s">
        <v>53</v>
      </c>
      <c r="AK114" s="175">
        <v>0.61734901425988797</v>
      </c>
      <c r="AL114" s="176">
        <v>-203.60678294464</v>
      </c>
      <c r="AM114" s="170"/>
      <c r="AN114" s="170"/>
      <c r="AO114" s="178">
        <v>146</v>
      </c>
      <c r="AP114" s="178">
        <v>222</v>
      </c>
      <c r="AQ114" s="169"/>
      <c r="AR114" s="182">
        <v>38.799999999999997</v>
      </c>
      <c r="AS114" s="168">
        <v>6.4187491725090098</v>
      </c>
      <c r="AT114" s="183" t="s">
        <v>54</v>
      </c>
      <c r="AU114" s="175">
        <v>0.401171823281813</v>
      </c>
      <c r="AV114" s="176">
        <v>-72.617595668480106</v>
      </c>
      <c r="AW114" s="170"/>
      <c r="AX114" s="170"/>
      <c r="AY114" s="178">
        <v>58</v>
      </c>
      <c r="AZ114" s="178">
        <v>78</v>
      </c>
      <c r="BA114" s="169"/>
      <c r="BB114" s="186">
        <v>204.2</v>
      </c>
      <c r="BC114" s="182">
        <v>33.781148995524198</v>
      </c>
      <c r="BD114" s="183" t="s">
        <v>55</v>
      </c>
      <c r="BE114" s="184">
        <v>1.0556609061101301</v>
      </c>
      <c r="BF114" s="185">
        <v>-18.635191336960101</v>
      </c>
      <c r="BG114" s="170">
        <v>0.01</v>
      </c>
      <c r="BH114" s="170">
        <v>6.0000000000000001E-3</v>
      </c>
      <c r="BI114" s="178">
        <v>0</v>
      </c>
      <c r="BJ114" s="178">
        <v>28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4.2000000000000003E-2</v>
      </c>
      <c r="G115" s="170">
        <v>3.4000000000000002E-2</v>
      </c>
      <c r="H115" s="171"/>
      <c r="I115" s="172">
        <v>5</v>
      </c>
      <c r="J115" s="172">
        <v>5</v>
      </c>
      <c r="K115" s="169"/>
      <c r="L115" s="173">
        <v>2702.5806200000002</v>
      </c>
      <c r="M115" s="173">
        <v>594.60127</v>
      </c>
      <c r="N115" s="173">
        <v>3297.1818899999998</v>
      </c>
      <c r="O115" s="168">
        <v>822.16929770520301</v>
      </c>
      <c r="P115" s="174">
        <v>234.23500000000001</v>
      </c>
      <c r="Q115" s="180">
        <v>3.5100189882178299</v>
      </c>
      <c r="R115" s="181">
        <v>2215.0357392156202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3401.3980150000002</v>
      </c>
      <c r="Y115" s="168">
        <v>848.15612559622002</v>
      </c>
      <c r="Z115" s="179">
        <v>573</v>
      </c>
      <c r="AA115" s="180">
        <v>1.48020266247159</v>
      </c>
      <c r="AB115" s="181">
        <v>754.18583748831998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260.05</v>
      </c>
      <c r="AI115" s="168">
        <v>64.8448077786325</v>
      </c>
      <c r="AJ115" s="183" t="s">
        <v>53</v>
      </c>
      <c r="AK115" s="184">
        <v>1.0292826631529</v>
      </c>
      <c r="AL115" s="185">
        <v>-31.004742030079999</v>
      </c>
      <c r="AM115" s="170">
        <v>7.0000000000000001E-3</v>
      </c>
      <c r="AN115" s="170">
        <v>3.0000000000000001E-3</v>
      </c>
      <c r="AO115" s="178">
        <v>0</v>
      </c>
      <c r="AP115" s="178">
        <v>44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-45.118664642559999</v>
      </c>
      <c r="AW115" s="170"/>
      <c r="AX115" s="170"/>
      <c r="AY115" s="178">
        <v>36</v>
      </c>
      <c r="AZ115" s="178">
        <v>49</v>
      </c>
      <c r="BA115" s="169"/>
      <c r="BB115" s="186">
        <v>129.4</v>
      </c>
      <c r="BC115" s="182">
        <v>32.266556918112101</v>
      </c>
      <c r="BD115" s="183" t="s">
        <v>55</v>
      </c>
      <c r="BE115" s="184">
        <v>1.0083299036910001</v>
      </c>
      <c r="BF115" s="185">
        <v>-18.437329285120001</v>
      </c>
      <c r="BG115" s="170">
        <v>5.0000000000000001E-3</v>
      </c>
      <c r="BH115" s="170">
        <v>1E-3</v>
      </c>
      <c r="BI115" s="178">
        <v>0</v>
      </c>
      <c r="BJ115" s="178">
        <v>25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1.9E-2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2098.7437799999998</v>
      </c>
      <c r="M116" s="173">
        <v>1008.75653</v>
      </c>
      <c r="N116" s="173">
        <v>3107.5003099999999</v>
      </c>
      <c r="O116" s="168">
        <v>1318.88749546958</v>
      </c>
      <c r="P116" s="174">
        <v>258.77999999999997</v>
      </c>
      <c r="Q116" s="180">
        <v>5.096558835573</v>
      </c>
      <c r="R116" s="181">
        <v>2405.0968898464998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1419.1634349999999</v>
      </c>
      <c r="Y116" s="168">
        <v>602.32235614778006</v>
      </c>
      <c r="Z116" s="179">
        <v>573</v>
      </c>
      <c r="AA116" s="184">
        <v>1.05117339641846</v>
      </c>
      <c r="AB116" s="185">
        <v>-136.123525924158</v>
      </c>
      <c r="AC116" s="170">
        <v>8.9999999999999993E-3</v>
      </c>
      <c r="AD116" s="170">
        <v>5.0000000000000001E-3</v>
      </c>
      <c r="AE116" s="178">
        <v>0</v>
      </c>
      <c r="AF116" s="178">
        <v>201</v>
      </c>
      <c r="AG116" s="169"/>
      <c r="AH116" s="182">
        <v>131.5</v>
      </c>
      <c r="AI116" s="168">
        <v>55.811323685515497</v>
      </c>
      <c r="AJ116" s="183" t="s">
        <v>53</v>
      </c>
      <c r="AK116" s="190">
        <v>0.88589402675421403</v>
      </c>
      <c r="AL116" s="173">
        <v>-39.500137064959802</v>
      </c>
      <c r="AM116" s="170"/>
      <c r="AN116" s="170"/>
      <c r="AO116" s="178">
        <v>17</v>
      </c>
      <c r="AP116" s="178">
        <v>47</v>
      </c>
      <c r="AQ116" s="169"/>
      <c r="AR116" s="182">
        <v>9</v>
      </c>
      <c r="AS116" s="168">
        <v>3.8197864119364202</v>
      </c>
      <c r="AT116" s="183" t="s">
        <v>54</v>
      </c>
      <c r="AU116" s="175">
        <v>0.23873665074602601</v>
      </c>
      <c r="AV116" s="176">
        <v>-34.428606238719901</v>
      </c>
      <c r="AW116" s="170"/>
      <c r="AX116" s="170"/>
      <c r="AY116" s="178">
        <v>29</v>
      </c>
      <c r="AZ116" s="178">
        <v>37</v>
      </c>
      <c r="BA116" s="169"/>
      <c r="BB116" s="186">
        <v>63.2</v>
      </c>
      <c r="BC116" s="182">
        <v>26.823389026042399</v>
      </c>
      <c r="BD116" s="183" t="s">
        <v>55</v>
      </c>
      <c r="BE116" s="190">
        <v>0.83823090706382597</v>
      </c>
      <c r="BF116" s="173">
        <v>-23.657212477439899</v>
      </c>
      <c r="BG116" s="170"/>
      <c r="BH116" s="170"/>
      <c r="BI116" s="178">
        <v>13</v>
      </c>
      <c r="BJ116" s="178">
        <v>28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3.3000000000000002E-2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3651.5404899999999</v>
      </c>
      <c r="M117" s="173">
        <v>2825.3200700000002</v>
      </c>
      <c r="N117" s="173">
        <v>6476.8605600000001</v>
      </c>
      <c r="O117" s="168">
        <v>1208.1104409259001</v>
      </c>
      <c r="P117" s="174">
        <v>227.6</v>
      </c>
      <c r="Q117" s="180">
        <v>5.3080423590768904</v>
      </c>
      <c r="R117" s="181">
        <v>5071.1929220315697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2821.5930699999999</v>
      </c>
      <c r="Y117" s="168">
        <v>526.30375724981798</v>
      </c>
      <c r="Z117" s="179">
        <v>573</v>
      </c>
      <c r="AA117" s="190">
        <v>0.91850568455465598</v>
      </c>
      <c r="AB117" s="173">
        <v>-717.28020133529299</v>
      </c>
      <c r="AC117" s="170"/>
      <c r="AD117" s="170"/>
      <c r="AE117" s="178">
        <v>251</v>
      </c>
      <c r="AF117" s="178">
        <v>865</v>
      </c>
      <c r="AG117" s="169"/>
      <c r="AH117" s="182">
        <v>333.35</v>
      </c>
      <c r="AI117" s="168">
        <v>62.178830584959798</v>
      </c>
      <c r="AJ117" s="183" t="s">
        <v>53</v>
      </c>
      <c r="AK117" s="184">
        <v>0.98696556484063203</v>
      </c>
      <c r="AL117" s="185">
        <v>-55.740778523775603</v>
      </c>
      <c r="AM117" s="170">
        <v>3.0000000000000001E-3</v>
      </c>
      <c r="AN117" s="170"/>
      <c r="AO117" s="178">
        <v>5</v>
      </c>
      <c r="AP117" s="178">
        <v>72</v>
      </c>
      <c r="AQ117" s="169"/>
      <c r="AR117" s="182">
        <v>54.6</v>
      </c>
      <c r="AS117" s="168">
        <v>10.1843832306549</v>
      </c>
      <c r="AT117" s="183" t="s">
        <v>54</v>
      </c>
      <c r="AU117" s="175">
        <v>0.63652395191593003</v>
      </c>
      <c r="AV117" s="176">
        <v>-44.216705656831898</v>
      </c>
      <c r="AW117" s="170"/>
      <c r="AX117" s="170"/>
      <c r="AY117" s="178">
        <v>32</v>
      </c>
      <c r="AZ117" s="178">
        <v>49</v>
      </c>
      <c r="BA117" s="169"/>
      <c r="BB117" s="186">
        <v>214.4</v>
      </c>
      <c r="BC117" s="182">
        <v>39.991424261033103</v>
      </c>
      <c r="BD117" s="183" t="s">
        <v>55</v>
      </c>
      <c r="BE117" s="180">
        <v>1.24973200815728</v>
      </c>
      <c r="BF117" s="181">
        <v>16.766588686336199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7.7499999999999999E-2</v>
      </c>
      <c r="G118" s="170">
        <v>7.4999999999999997E-2</v>
      </c>
      <c r="H118" s="171"/>
      <c r="I118" s="172">
        <v>6</v>
      </c>
      <c r="J118" s="172">
        <v>6</v>
      </c>
      <c r="K118" s="169"/>
      <c r="L118" s="173">
        <v>5710.6198299999996</v>
      </c>
      <c r="M118" s="173">
        <v>2614.38733</v>
      </c>
      <c r="N118" s="173">
        <v>8325.0071599999992</v>
      </c>
      <c r="O118" s="168">
        <v>856.96175139166496</v>
      </c>
      <c r="P118" s="174">
        <v>242.374</v>
      </c>
      <c r="Q118" s="180">
        <v>3.5356999983152702</v>
      </c>
      <c r="R118" s="181">
        <v>5612.5575028204503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6772.8553650000003</v>
      </c>
      <c r="Y118" s="168">
        <v>697.18594638576099</v>
      </c>
      <c r="Z118" s="179">
        <v>573</v>
      </c>
      <c r="AA118" s="180">
        <v>1.21672940032419</v>
      </c>
      <c r="AB118" s="181">
        <v>360.31254454944298</v>
      </c>
      <c r="AC118" s="170">
        <v>0.02</v>
      </c>
      <c r="AD118" s="170">
        <v>0.02</v>
      </c>
      <c r="AE118" s="178">
        <v>0</v>
      </c>
      <c r="AF118" s="178">
        <v>0</v>
      </c>
      <c r="AG118" s="169"/>
      <c r="AH118" s="182">
        <v>761.4</v>
      </c>
      <c r="AI118" s="168">
        <v>78.377191150621599</v>
      </c>
      <c r="AJ118" s="183" t="s">
        <v>53</v>
      </c>
      <c r="AK118" s="180">
        <v>1.24408239921622</v>
      </c>
      <c r="AL118" s="181">
        <v>56.356024976640398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171.1</v>
      </c>
      <c r="AS118" s="168">
        <v>17.612736282993598</v>
      </c>
      <c r="AT118" s="183" t="s">
        <v>54</v>
      </c>
      <c r="AU118" s="184">
        <v>1.1007960176870999</v>
      </c>
      <c r="AV118" s="185">
        <v>-7.95878730751991</v>
      </c>
      <c r="AW118" s="170">
        <v>7.4999999999999997E-3</v>
      </c>
      <c r="AX118" s="170">
        <v>5.0000000000000001E-3</v>
      </c>
      <c r="AY118" s="178">
        <v>0</v>
      </c>
      <c r="AZ118" s="178">
        <v>16</v>
      </c>
      <c r="BA118" s="169"/>
      <c r="BB118" s="186">
        <v>496.2</v>
      </c>
      <c r="BC118" s="182">
        <v>51.077964603281401</v>
      </c>
      <c r="BD118" s="183" t="s">
        <v>55</v>
      </c>
      <c r="BE118" s="180">
        <v>1.59618639385254</v>
      </c>
      <c r="BF118" s="181">
        <v>138.08242538496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597.04618000000005</v>
      </c>
      <c r="M119" s="173">
        <v>2965.1457399999999</v>
      </c>
      <c r="N119" s="173">
        <v>3562.1919200000002</v>
      </c>
      <c r="O119" s="168">
        <v>1304.64141664007</v>
      </c>
      <c r="P119" s="174">
        <v>212.5</v>
      </c>
      <c r="Q119" s="180">
        <v>6.1394890194826797</v>
      </c>
      <c r="R119" s="181">
        <v>2893.7901883872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1954.0461600000001</v>
      </c>
      <c r="Y119" s="168">
        <v>715.66316684096296</v>
      </c>
      <c r="Z119" s="179">
        <v>573</v>
      </c>
      <c r="AA119" s="180">
        <v>1.2489758583611901</v>
      </c>
      <c r="AB119" s="181">
        <v>151.72054958054699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226.05</v>
      </c>
      <c r="AI119" s="168">
        <v>82.790090723547493</v>
      </c>
      <c r="AJ119" s="183" t="s">
        <v>53</v>
      </c>
      <c r="AK119" s="180">
        <v>1.31412842418329</v>
      </c>
      <c r="AL119" s="181">
        <v>27.888545451264399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64.599999999999994</v>
      </c>
      <c r="AS119" s="168">
        <v>23.6595437325422</v>
      </c>
      <c r="AT119" s="183" t="s">
        <v>54</v>
      </c>
      <c r="AU119" s="180">
        <v>1.47872148328389</v>
      </c>
      <c r="AV119" s="181">
        <v>14.273281384448101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158</v>
      </c>
      <c r="BC119" s="182">
        <v>57.866995506837</v>
      </c>
      <c r="BD119" s="183" t="s">
        <v>55</v>
      </c>
      <c r="BE119" s="180">
        <v>1.80834360958866</v>
      </c>
      <c r="BF119" s="181">
        <v>57.346562768896199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2.9000000000000001E-2</v>
      </c>
      <c r="G120" s="170">
        <v>2.3E-2</v>
      </c>
      <c r="H120" s="171"/>
      <c r="I120" s="172">
        <v>5</v>
      </c>
      <c r="J120" s="172">
        <v>5</v>
      </c>
      <c r="K120" s="169"/>
      <c r="L120" s="173">
        <v>1366.1096500000001</v>
      </c>
      <c r="M120" s="173">
        <v>1332.1825899999999</v>
      </c>
      <c r="N120" s="173">
        <v>2698.2922400000002</v>
      </c>
      <c r="O120" s="168">
        <v>859.86918738904399</v>
      </c>
      <c r="P120" s="174">
        <v>212.5</v>
      </c>
      <c r="Q120" s="180">
        <v>4.0464432347719699</v>
      </c>
      <c r="R120" s="181">
        <v>1930.1033689024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1634.3838450000001</v>
      </c>
      <c r="Y120" s="168">
        <v>520.83176456896001</v>
      </c>
      <c r="Z120" s="179">
        <v>573</v>
      </c>
      <c r="AA120" s="190">
        <v>0.90895595910813198</v>
      </c>
      <c r="AB120" s="173">
        <v>-437.01485212435</v>
      </c>
      <c r="AC120" s="170"/>
      <c r="AD120" s="170"/>
      <c r="AE120" s="178">
        <v>164</v>
      </c>
      <c r="AF120" s="178">
        <v>524</v>
      </c>
      <c r="AG120" s="169"/>
      <c r="AH120" s="182">
        <v>174.7</v>
      </c>
      <c r="AI120" s="168">
        <v>55.671933829104397</v>
      </c>
      <c r="AJ120" s="183" t="s">
        <v>53</v>
      </c>
      <c r="AK120" s="190">
        <v>0.88368148935086299</v>
      </c>
      <c r="AL120" s="173">
        <v>-53.045406490111802</v>
      </c>
      <c r="AM120" s="170"/>
      <c r="AN120" s="170"/>
      <c r="AO120" s="178">
        <v>23</v>
      </c>
      <c r="AP120" s="178">
        <v>63</v>
      </c>
      <c r="AQ120" s="169"/>
      <c r="AR120" s="182">
        <v>57.1</v>
      </c>
      <c r="AS120" s="168">
        <v>18.1961500952597</v>
      </c>
      <c r="AT120" s="183" t="s">
        <v>54</v>
      </c>
      <c r="AU120" s="184">
        <v>1.1372593809537299</v>
      </c>
      <c r="AV120" s="185">
        <v>-0.74010323558395197</v>
      </c>
      <c r="AW120" s="170">
        <v>8.9999999999999993E-3</v>
      </c>
      <c r="AX120" s="170">
        <v>7.0000000000000001E-3</v>
      </c>
      <c r="AY120" s="178">
        <v>0</v>
      </c>
      <c r="AZ120" s="178">
        <v>4</v>
      </c>
      <c r="BA120" s="169"/>
      <c r="BB120" s="186">
        <v>106.2</v>
      </c>
      <c r="BC120" s="182">
        <v>33.842927147400601</v>
      </c>
      <c r="BD120" s="183" t="s">
        <v>55</v>
      </c>
      <c r="BE120" s="184">
        <v>1.0575914733562699</v>
      </c>
      <c r="BF120" s="185">
        <v>-9.4802064711679002</v>
      </c>
      <c r="BG120" s="170">
        <v>0.01</v>
      </c>
      <c r="BH120" s="170">
        <v>6.0000000000000001E-3</v>
      </c>
      <c r="BI120" s="178">
        <v>0</v>
      </c>
      <c r="BJ120" s="178">
        <v>15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1068.9679799999999</v>
      </c>
      <c r="M121" s="173">
        <v>-163.35276999999999</v>
      </c>
      <c r="N121" s="173">
        <v>905.61521000000005</v>
      </c>
      <c r="O121" s="168">
        <v>305.47956396682702</v>
      </c>
      <c r="P121" s="174">
        <v>221.85</v>
      </c>
      <c r="Q121" s="180">
        <v>1.3769644533100101</v>
      </c>
      <c r="R121" s="181">
        <v>147.956782861856</v>
      </c>
      <c r="S121" s="170">
        <v>0.01</v>
      </c>
      <c r="T121" s="170">
        <v>0.01</v>
      </c>
      <c r="U121" s="177">
        <v>0</v>
      </c>
      <c r="V121" s="178">
        <v>0</v>
      </c>
      <c r="W121" s="169"/>
      <c r="X121" s="177">
        <v>2294.6258699999998</v>
      </c>
      <c r="Y121" s="168">
        <v>774.01671537142204</v>
      </c>
      <c r="Z121" s="179">
        <v>573</v>
      </c>
      <c r="AA121" s="180">
        <v>1.3508145119920101</v>
      </c>
      <c r="AB121" s="181">
        <v>337.72580802047997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266.89999999999998</v>
      </c>
      <c r="AI121" s="168">
        <v>90.029953916902599</v>
      </c>
      <c r="AJ121" s="183" t="s">
        <v>53</v>
      </c>
      <c r="AK121" s="180">
        <v>1.4290468875698801</v>
      </c>
      <c r="AL121" s="181">
        <v>51.743448682879901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73.5</v>
      </c>
      <c r="AS121" s="168">
        <v>24.792812337550899</v>
      </c>
      <c r="AT121" s="183" t="s">
        <v>54</v>
      </c>
      <c r="AU121" s="180">
        <v>1.5495507710969301</v>
      </c>
      <c r="AV121" s="181">
        <v>18.857066332159999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196</v>
      </c>
      <c r="BC121" s="182">
        <v>66.114166233469106</v>
      </c>
      <c r="BD121" s="183" t="s">
        <v>55</v>
      </c>
      <c r="BE121" s="180">
        <v>2.06606769479591</v>
      </c>
      <c r="BF121" s="181">
        <v>86.714132664320005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0.03</v>
      </c>
      <c r="H122" s="171"/>
      <c r="I122" s="172">
        <v>3</v>
      </c>
      <c r="J122" s="172">
        <v>3</v>
      </c>
      <c r="K122" s="169"/>
      <c r="L122" s="173">
        <v>1166.70171</v>
      </c>
      <c r="M122" s="173">
        <v>581.06061999999997</v>
      </c>
      <c r="N122" s="173">
        <v>1747.76233</v>
      </c>
      <c r="O122" s="168">
        <v>536.22254078684603</v>
      </c>
      <c r="P122" s="174">
        <v>225.95400000000001</v>
      </c>
      <c r="Q122" s="180">
        <v>2.37314914003225</v>
      </c>
      <c r="R122" s="181">
        <v>899.34443236519598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1707.83403</v>
      </c>
      <c r="Y122" s="168">
        <v>523.972331414672</v>
      </c>
      <c r="Z122" s="179">
        <v>573</v>
      </c>
      <c r="AA122" s="190">
        <v>0.91443687855963596</v>
      </c>
      <c r="AB122" s="173">
        <v>-443.68112505254499</v>
      </c>
      <c r="AC122" s="170"/>
      <c r="AD122" s="170"/>
      <c r="AE122" s="178">
        <v>160</v>
      </c>
      <c r="AF122" s="178">
        <v>534</v>
      </c>
      <c r="AG122" s="169"/>
      <c r="AH122" s="182">
        <v>172.75</v>
      </c>
      <c r="AI122" s="168">
        <v>53.000595293141302</v>
      </c>
      <c r="AJ122" s="183" t="s">
        <v>53</v>
      </c>
      <c r="AK122" s="190">
        <v>0.84127929036732196</v>
      </c>
      <c r="AL122" s="173">
        <v>-63.804022283264104</v>
      </c>
      <c r="AM122" s="170"/>
      <c r="AN122" s="170"/>
      <c r="AO122" s="178">
        <v>33</v>
      </c>
      <c r="AP122" s="178">
        <v>74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-30.977212008447999</v>
      </c>
      <c r="AW122" s="170"/>
      <c r="AX122" s="170"/>
      <c r="AY122" s="178">
        <v>24</v>
      </c>
      <c r="AZ122" s="178">
        <v>34</v>
      </c>
      <c r="BA122" s="169"/>
      <c r="BB122" s="186">
        <v>125</v>
      </c>
      <c r="BC122" s="182">
        <v>38.350647824270098</v>
      </c>
      <c r="BD122" s="183" t="s">
        <v>55</v>
      </c>
      <c r="BE122" s="180">
        <v>1.1984577445084399</v>
      </c>
      <c r="BF122" s="181">
        <v>4.84557598310397</v>
      </c>
      <c r="BG122" s="170">
        <v>0.02</v>
      </c>
      <c r="BH122" s="170">
        <v>0.02</v>
      </c>
      <c r="BI122" s="178">
        <v>0</v>
      </c>
      <c r="BJ122" s="178">
        <v>1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2.1000000000000001E-2</v>
      </c>
      <c r="G123" s="170">
        <v>1.6E-2</v>
      </c>
      <c r="H123" s="171"/>
      <c r="I123" s="172">
        <v>4</v>
      </c>
      <c r="J123" s="172">
        <v>4</v>
      </c>
      <c r="K123" s="169"/>
      <c r="L123" s="173">
        <v>292.65922999999998</v>
      </c>
      <c r="M123" s="173">
        <v>1907.5241799999999</v>
      </c>
      <c r="N123" s="173">
        <v>2200.1834100000001</v>
      </c>
      <c r="O123" s="168">
        <v>888.50276825274796</v>
      </c>
      <c r="P123" s="174">
        <v>224.404</v>
      </c>
      <c r="Q123" s="180">
        <v>3.9593891742248299</v>
      </c>
      <c r="R123" s="181">
        <v>1560.0313115854201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1050.08323</v>
      </c>
      <c r="Y123" s="168">
        <v>424.05640025746197</v>
      </c>
      <c r="Z123" s="179">
        <v>573</v>
      </c>
      <c r="AA123" s="175">
        <v>0.740063525754732</v>
      </c>
      <c r="AB123" s="176">
        <v>-584.500611605122</v>
      </c>
      <c r="AC123" s="170"/>
      <c r="AD123" s="170"/>
      <c r="AE123" s="178">
        <v>369</v>
      </c>
      <c r="AF123" s="178">
        <v>653</v>
      </c>
      <c r="AG123" s="169"/>
      <c r="AH123" s="182">
        <v>146</v>
      </c>
      <c r="AI123" s="168">
        <v>58.959359285824803</v>
      </c>
      <c r="AJ123" s="183" t="s">
        <v>53</v>
      </c>
      <c r="AK123" s="190">
        <v>0.93586284580674295</v>
      </c>
      <c r="AL123" s="173">
        <v>-33.718642270720203</v>
      </c>
      <c r="AM123" s="170"/>
      <c r="AN123" s="170"/>
      <c r="AO123" s="178">
        <v>11</v>
      </c>
      <c r="AP123" s="178">
        <v>42</v>
      </c>
      <c r="AQ123" s="169"/>
      <c r="AR123" s="182">
        <v>29.9</v>
      </c>
      <c r="AS123" s="168">
        <v>12.074553716754499</v>
      </c>
      <c r="AT123" s="183" t="s">
        <v>54</v>
      </c>
      <c r="AU123" s="175">
        <v>0.75465960729715797</v>
      </c>
      <c r="AV123" s="176">
        <v>-15.742829783039999</v>
      </c>
      <c r="AW123" s="170"/>
      <c r="AX123" s="170"/>
      <c r="AY123" s="178">
        <v>10</v>
      </c>
      <c r="AZ123" s="178">
        <v>18</v>
      </c>
      <c r="BA123" s="169"/>
      <c r="BB123" s="186">
        <v>84.2</v>
      </c>
      <c r="BC123" s="182">
        <v>34.002589396345499</v>
      </c>
      <c r="BD123" s="183" t="s">
        <v>55</v>
      </c>
      <c r="BE123" s="184">
        <v>1.0625809186358</v>
      </c>
      <c r="BF123" s="185">
        <v>-7.0856595660800803</v>
      </c>
      <c r="BG123" s="170">
        <v>1.0999999999999999E-2</v>
      </c>
      <c r="BH123" s="170">
        <v>6.0000000000000001E-3</v>
      </c>
      <c r="BI123" s="178">
        <v>0</v>
      </c>
      <c r="BJ123" s="178">
        <v>11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8.9999999999999993E-3</v>
      </c>
      <c r="G124" s="170">
        <v>1E-3</v>
      </c>
      <c r="H124" s="171"/>
      <c r="I124" s="172">
        <v>3</v>
      </c>
      <c r="J124" s="172">
        <v>2</v>
      </c>
      <c r="K124" s="169"/>
      <c r="L124" s="173">
        <v>2527.58772</v>
      </c>
      <c r="M124" s="173">
        <v>-881.99388999999996</v>
      </c>
      <c r="N124" s="173">
        <v>1645.59383</v>
      </c>
      <c r="O124" s="168">
        <v>253.48495670275</v>
      </c>
      <c r="P124" s="174">
        <v>272.23099999999999</v>
      </c>
      <c r="Q124" s="190">
        <v>0.93113920421535401</v>
      </c>
      <c r="R124" s="173">
        <v>-390.32527165298501</v>
      </c>
      <c r="S124" s="170"/>
      <c r="T124" s="170"/>
      <c r="U124" s="177">
        <v>122</v>
      </c>
      <c r="V124" s="178">
        <v>476</v>
      </c>
      <c r="W124" s="169"/>
      <c r="X124" s="177">
        <v>3717.3947549999998</v>
      </c>
      <c r="Y124" s="168">
        <v>572.62225425225699</v>
      </c>
      <c r="Z124" s="179">
        <v>573</v>
      </c>
      <c r="AA124" s="184">
        <v>0.999340757857342</v>
      </c>
      <c r="AB124" s="185">
        <v>-567.86902923897503</v>
      </c>
      <c r="AC124" s="170">
        <v>4.0000000000000001E-3</v>
      </c>
      <c r="AD124" s="170">
        <v>0</v>
      </c>
      <c r="AE124" s="178">
        <v>3</v>
      </c>
      <c r="AF124" s="178">
        <v>747</v>
      </c>
      <c r="AG124" s="169"/>
      <c r="AH124" s="182">
        <v>225.4</v>
      </c>
      <c r="AI124" s="168">
        <v>34.720298654012197</v>
      </c>
      <c r="AJ124" s="183" t="s">
        <v>53</v>
      </c>
      <c r="AK124" s="175">
        <v>0.55111585165098798</v>
      </c>
      <c r="AL124" s="176">
        <v>-245.754656905856</v>
      </c>
      <c r="AM124" s="170"/>
      <c r="AN124" s="170"/>
      <c r="AO124" s="178">
        <v>184</v>
      </c>
      <c r="AP124" s="178">
        <v>266</v>
      </c>
      <c r="AQ124" s="169"/>
      <c r="AR124" s="182">
        <v>56.8</v>
      </c>
      <c r="AS124" s="168">
        <v>8.7493920299374306</v>
      </c>
      <c r="AT124" s="183" t="s">
        <v>54</v>
      </c>
      <c r="AU124" s="175">
        <v>0.54683700187108897</v>
      </c>
      <c r="AV124" s="176">
        <v>-62.858325563392</v>
      </c>
      <c r="AW124" s="170"/>
      <c r="AX124" s="170"/>
      <c r="AY124" s="178">
        <v>48</v>
      </c>
      <c r="AZ124" s="178">
        <v>68</v>
      </c>
      <c r="BA124" s="169"/>
      <c r="BB124" s="186">
        <v>209.6</v>
      </c>
      <c r="BC124" s="182">
        <v>32.2864888992057</v>
      </c>
      <c r="BD124" s="183" t="s">
        <v>55</v>
      </c>
      <c r="BE124" s="184">
        <v>1.0089527781001799</v>
      </c>
      <c r="BF124" s="185">
        <v>-29.716651126783901</v>
      </c>
      <c r="BG124" s="170">
        <v>5.0000000000000001E-3</v>
      </c>
      <c r="BH124" s="170">
        <v>1E-3</v>
      </c>
      <c r="BI124" s="178">
        <v>0</v>
      </c>
      <c r="BJ124" s="178">
        <v>40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2.5999999999999999E-2</v>
      </c>
      <c r="H125" s="171"/>
      <c r="I125" s="172">
        <v>4</v>
      </c>
      <c r="J125" s="172">
        <v>4</v>
      </c>
      <c r="K125" s="169"/>
      <c r="L125" s="173">
        <v>387.42970000000003</v>
      </c>
      <c r="M125" s="173">
        <v>862.80961000000002</v>
      </c>
      <c r="N125" s="173">
        <v>1250.2393099999999</v>
      </c>
      <c r="O125" s="168">
        <v>449.35252165167799</v>
      </c>
      <c r="P125" s="174">
        <v>278.23599999999999</v>
      </c>
      <c r="Q125" s="180">
        <v>1.61500496575453</v>
      </c>
      <c r="R125" s="181">
        <v>358.43048237382499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1310.940965</v>
      </c>
      <c r="Y125" s="168">
        <v>471.16949822929001</v>
      </c>
      <c r="Z125" s="179">
        <v>573</v>
      </c>
      <c r="AA125" s="190">
        <v>0.82228533722389197</v>
      </c>
      <c r="AB125" s="173">
        <v>-525.65263981676799</v>
      </c>
      <c r="AC125" s="170"/>
      <c r="AD125" s="170"/>
      <c r="AE125" s="178">
        <v>284</v>
      </c>
      <c r="AF125" s="178">
        <v>603</v>
      </c>
      <c r="AG125" s="169"/>
      <c r="AH125" s="182">
        <v>135.35</v>
      </c>
      <c r="AI125" s="168">
        <v>48.646577754425699</v>
      </c>
      <c r="AJ125" s="183" t="s">
        <v>53</v>
      </c>
      <c r="AK125" s="190">
        <v>0.77216790086390097</v>
      </c>
      <c r="AL125" s="173">
        <v>-66.579139796608004</v>
      </c>
      <c r="AM125" s="170"/>
      <c r="AN125" s="170"/>
      <c r="AO125" s="178">
        <v>40</v>
      </c>
      <c r="AP125" s="178">
        <v>75</v>
      </c>
      <c r="AQ125" s="169"/>
      <c r="AR125" s="182">
        <v>20.100000000000001</v>
      </c>
      <c r="AS125" s="168">
        <v>7.2242054884666302</v>
      </c>
      <c r="AT125" s="183" t="s">
        <v>54</v>
      </c>
      <c r="AU125" s="175">
        <v>0.451512843029164</v>
      </c>
      <c r="AV125" s="176">
        <v>-31.183591059455999</v>
      </c>
      <c r="AW125" s="170"/>
      <c r="AX125" s="170"/>
      <c r="AY125" s="178">
        <v>25</v>
      </c>
      <c r="AZ125" s="178">
        <v>34</v>
      </c>
      <c r="BA125" s="169"/>
      <c r="BB125" s="186">
        <v>103</v>
      </c>
      <c r="BC125" s="182">
        <v>37.019560463286702</v>
      </c>
      <c r="BD125" s="183" t="s">
        <v>55</v>
      </c>
      <c r="BE125" s="180">
        <v>1.1568612644777101</v>
      </c>
      <c r="BF125" s="181">
        <v>0.43281788108799901</v>
      </c>
      <c r="BG125" s="170">
        <v>0.02</v>
      </c>
      <c r="BH125" s="170">
        <v>1.6E-2</v>
      </c>
      <c r="BI125" s="178">
        <v>0</v>
      </c>
      <c r="BJ125" s="178">
        <v>4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2.3E-2</v>
      </c>
      <c r="G126" s="170">
        <v>1.9E-2</v>
      </c>
      <c r="H126" s="171"/>
      <c r="I126" s="172">
        <v>3</v>
      </c>
      <c r="J126" s="172">
        <v>3</v>
      </c>
      <c r="K126" s="169"/>
      <c r="L126" s="173">
        <v>2434.8150999999998</v>
      </c>
      <c r="M126" s="173">
        <v>1138.9459999999999</v>
      </c>
      <c r="N126" s="173">
        <v>3573.7611000000002</v>
      </c>
      <c r="O126" s="168">
        <v>564.62958240111402</v>
      </c>
      <c r="P126" s="174">
        <v>213.245</v>
      </c>
      <c r="Q126" s="180">
        <v>2.6477975211663298</v>
      </c>
      <c r="R126" s="181">
        <v>2018.89417596628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3052.6689150000002</v>
      </c>
      <c r="Y126" s="168">
        <v>482.30061452213801</v>
      </c>
      <c r="Z126" s="179">
        <v>573</v>
      </c>
      <c r="AA126" s="190">
        <v>0.84171136914858302</v>
      </c>
      <c r="AB126" s="173">
        <v>-1125.33641910547</v>
      </c>
      <c r="AC126" s="170"/>
      <c r="AD126" s="170"/>
      <c r="AE126" s="178">
        <v>575</v>
      </c>
      <c r="AF126" s="178">
        <v>1300</v>
      </c>
      <c r="AG126" s="169"/>
      <c r="AH126" s="182">
        <v>257.2</v>
      </c>
      <c r="AI126" s="168">
        <v>40.635824424180598</v>
      </c>
      <c r="AJ126" s="183" t="s">
        <v>53</v>
      </c>
      <c r="AK126" s="175">
        <v>0.64501308609810504</v>
      </c>
      <c r="AL126" s="176">
        <v>-202.16184301683199</v>
      </c>
      <c r="AM126" s="170"/>
      <c r="AN126" s="170"/>
      <c r="AO126" s="178">
        <v>142</v>
      </c>
      <c r="AP126" s="178">
        <v>222</v>
      </c>
      <c r="AQ126" s="169"/>
      <c r="AR126" s="182">
        <v>85.9</v>
      </c>
      <c r="AS126" s="168">
        <v>13.571606990813001</v>
      </c>
      <c r="AT126" s="183" t="s">
        <v>54</v>
      </c>
      <c r="AU126" s="190">
        <v>0.84822543692581498</v>
      </c>
      <c r="AV126" s="173">
        <v>-30.763325210624</v>
      </c>
      <c r="AW126" s="170"/>
      <c r="AX126" s="170"/>
      <c r="AY126" s="178">
        <v>16</v>
      </c>
      <c r="AZ126" s="178">
        <v>36</v>
      </c>
      <c r="BA126" s="169"/>
      <c r="BB126" s="186">
        <v>220.6</v>
      </c>
      <c r="BC126" s="182">
        <v>34.853277091657198</v>
      </c>
      <c r="BD126" s="183" t="s">
        <v>55</v>
      </c>
      <c r="BE126" s="184">
        <v>1.0891649091142901</v>
      </c>
      <c r="BF126" s="185">
        <v>-12.726650421248101</v>
      </c>
      <c r="BG126" s="170">
        <v>1.2999999999999999E-2</v>
      </c>
      <c r="BH126" s="170">
        <v>8.9999999999999993E-3</v>
      </c>
      <c r="BI126" s="178">
        <v>0</v>
      </c>
      <c r="BJ126" s="178">
        <v>23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5.6000000000000001E-2</v>
      </c>
      <c r="G127" s="170">
        <v>4.9000000000000002E-2</v>
      </c>
      <c r="H127" s="171"/>
      <c r="I127" s="172">
        <v>6</v>
      </c>
      <c r="J127" s="172">
        <v>6</v>
      </c>
      <c r="K127" s="169"/>
      <c r="L127" s="173">
        <v>1450.0682099999999</v>
      </c>
      <c r="M127" s="173">
        <v>1188.96126</v>
      </c>
      <c r="N127" s="173">
        <v>2639.0294699999999</v>
      </c>
      <c r="O127" s="168">
        <v>903.35758099503801</v>
      </c>
      <c r="P127" s="174">
        <v>212.5</v>
      </c>
      <c r="Q127" s="180">
        <v>4.25109449880018</v>
      </c>
      <c r="R127" s="181">
        <v>1923.8814180576001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1966.57457</v>
      </c>
      <c r="Y127" s="168">
        <v>673.17173475957998</v>
      </c>
      <c r="Z127" s="179">
        <v>573</v>
      </c>
      <c r="AA127" s="180">
        <v>1.1748197814303301</v>
      </c>
      <c r="AB127" s="181">
        <v>38.1988817035542</v>
      </c>
      <c r="AC127" s="170">
        <v>0.02</v>
      </c>
      <c r="AD127" s="170">
        <v>1.7000000000000001E-2</v>
      </c>
      <c r="AE127" s="178">
        <v>0</v>
      </c>
      <c r="AF127" s="178">
        <v>43</v>
      </c>
      <c r="AG127" s="169"/>
      <c r="AH127" s="182">
        <v>187</v>
      </c>
      <c r="AI127" s="168">
        <v>64.011360830340394</v>
      </c>
      <c r="AJ127" s="183" t="s">
        <v>53</v>
      </c>
      <c r="AK127" s="184">
        <v>1.0160533465133399</v>
      </c>
      <c r="AL127" s="185">
        <v>-25.020363634687701</v>
      </c>
      <c r="AM127" s="170">
        <v>6.0000000000000001E-3</v>
      </c>
      <c r="AN127" s="170">
        <v>2E-3</v>
      </c>
      <c r="AO127" s="178">
        <v>0</v>
      </c>
      <c r="AP127" s="178">
        <v>34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-36.446441558015898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17.707116883968101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9000.1027400000003</v>
      </c>
      <c r="M128" s="173">
        <v>2920.8792699999999</v>
      </c>
      <c r="N128" s="173">
        <v>11920.98201</v>
      </c>
      <c r="O128" s="168">
        <v>1397.8355116186599</v>
      </c>
      <c r="P128" s="174">
        <v>246.12100000000001</v>
      </c>
      <c r="Q128" s="180">
        <v>5.6794646195109699</v>
      </c>
      <c r="R128" s="181">
        <v>9502.9774628209598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4298.3748850000002</v>
      </c>
      <c r="Y128" s="168">
        <v>504.0206462406</v>
      </c>
      <c r="Z128" s="179">
        <v>573</v>
      </c>
      <c r="AA128" s="190">
        <v>0.87961718366596797</v>
      </c>
      <c r="AB128" s="173">
        <v>-1331.0374996953001</v>
      </c>
      <c r="AC128" s="170"/>
      <c r="AD128" s="170"/>
      <c r="AE128" s="178">
        <v>589</v>
      </c>
      <c r="AF128" s="178">
        <v>1566</v>
      </c>
      <c r="AG128" s="169"/>
      <c r="AH128" s="182">
        <v>394.55</v>
      </c>
      <c r="AI128" s="168">
        <v>46.264309487800503</v>
      </c>
      <c r="AJ128" s="183" t="s">
        <v>53</v>
      </c>
      <c r="AK128" s="175">
        <v>0.73435411885397595</v>
      </c>
      <c r="AL128" s="176">
        <v>-224.39062868377599</v>
      </c>
      <c r="AM128" s="170"/>
      <c r="AN128" s="170"/>
      <c r="AO128" s="178">
        <v>143</v>
      </c>
      <c r="AP128" s="178">
        <v>251</v>
      </c>
      <c r="AQ128" s="169"/>
      <c r="AR128" s="182">
        <v>197.6</v>
      </c>
      <c r="AS128" s="168">
        <v>23.1702637302987</v>
      </c>
      <c r="AT128" s="183" t="s">
        <v>54</v>
      </c>
      <c r="AU128" s="180">
        <v>1.4481414831436701</v>
      </c>
      <c r="AV128" s="181">
        <v>40.408729223167903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424.2</v>
      </c>
      <c r="BC128" s="182">
        <v>49.741021631542097</v>
      </c>
      <c r="BD128" s="183" t="s">
        <v>55</v>
      </c>
      <c r="BE128" s="180">
        <v>1.5544069259856901</v>
      </c>
      <c r="BF128" s="181">
        <v>109.817458446336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7.2999999999999995E-2</v>
      </c>
      <c r="H129" s="171"/>
      <c r="I129" s="172">
        <v>7</v>
      </c>
      <c r="J129" s="172">
        <v>7</v>
      </c>
      <c r="K129" s="169"/>
      <c r="L129" s="173">
        <v>2166.03784</v>
      </c>
      <c r="M129" s="173">
        <v>2899.36951</v>
      </c>
      <c r="N129" s="173">
        <v>5065.4073500000004</v>
      </c>
      <c r="O129" s="168">
        <v>1219.3539801311099</v>
      </c>
      <c r="P129" s="174">
        <v>212.5</v>
      </c>
      <c r="Q129" s="180">
        <v>5.7381363770875797</v>
      </c>
      <c r="R129" s="181">
        <v>4048.4658059648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2797.5131000000001</v>
      </c>
      <c r="Y129" s="168">
        <v>673.42239177544604</v>
      </c>
      <c r="Z129" s="179">
        <v>573</v>
      </c>
      <c r="AA129" s="180">
        <v>1.1752572282294</v>
      </c>
      <c r="AB129" s="181">
        <v>55.360136554495497</v>
      </c>
      <c r="AC129" s="170">
        <v>0.02</v>
      </c>
      <c r="AD129" s="170">
        <v>1.7999999999999999E-2</v>
      </c>
      <c r="AE129" s="178">
        <v>0</v>
      </c>
      <c r="AF129" s="178">
        <v>59</v>
      </c>
      <c r="AG129" s="169"/>
      <c r="AH129" s="182">
        <v>301</v>
      </c>
      <c r="AI129" s="168">
        <v>72.4572621034051</v>
      </c>
      <c r="AJ129" s="183" t="s">
        <v>53</v>
      </c>
      <c r="AK129" s="180">
        <v>1.1501152714826199</v>
      </c>
      <c r="AL129" s="181">
        <v>-0.49325776102404001</v>
      </c>
      <c r="AM129" s="170">
        <v>0.02</v>
      </c>
      <c r="AN129" s="170">
        <v>1.4999999999999999E-2</v>
      </c>
      <c r="AO129" s="178">
        <v>0</v>
      </c>
      <c r="AP129" s="178">
        <v>14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25.230283743232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234.8</v>
      </c>
      <c r="BC129" s="182">
        <v>56.521478876676198</v>
      </c>
      <c r="BD129" s="183" t="s">
        <v>55</v>
      </c>
      <c r="BE129" s="180">
        <v>1.7662962148961301</v>
      </c>
      <c r="BF129" s="181">
        <v>81.660567486464004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2.9000000000000001E-2</v>
      </c>
      <c r="H130" s="171"/>
      <c r="I130" s="172">
        <v>4</v>
      </c>
      <c r="J130" s="172">
        <v>4</v>
      </c>
      <c r="K130" s="169"/>
      <c r="L130" s="173">
        <v>1131.03747</v>
      </c>
      <c r="M130" s="173">
        <v>2484.0332699999999</v>
      </c>
      <c r="N130" s="173">
        <v>3615.0707400000001</v>
      </c>
      <c r="O130" s="168">
        <v>1130.62079537626</v>
      </c>
      <c r="P130" s="174">
        <v>212.5</v>
      </c>
      <c r="Q130" s="180">
        <v>5.3205684488294596</v>
      </c>
      <c r="R130" s="181">
        <v>2832.3420649472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1302.9017550000001</v>
      </c>
      <c r="Y130" s="168">
        <v>407.48519862580099</v>
      </c>
      <c r="Z130" s="179">
        <v>573</v>
      </c>
      <c r="AA130" s="175">
        <v>0.71114345309912796</v>
      </c>
      <c r="AB130" s="176">
        <v>-807.70309584825497</v>
      </c>
      <c r="AC130" s="170"/>
      <c r="AD130" s="170"/>
      <c r="AE130" s="178">
        <v>530</v>
      </c>
      <c r="AF130" s="178">
        <v>896</v>
      </c>
      <c r="AG130" s="169"/>
      <c r="AH130" s="182">
        <v>111.5</v>
      </c>
      <c r="AI130" s="168">
        <v>34.871853900278701</v>
      </c>
      <c r="AJ130" s="183" t="s">
        <v>53</v>
      </c>
      <c r="AK130" s="175">
        <v>0.55352149048061505</v>
      </c>
      <c r="AL130" s="176">
        <v>-120.556030721536</v>
      </c>
      <c r="AM130" s="170"/>
      <c r="AN130" s="170"/>
      <c r="AO130" s="178">
        <v>90</v>
      </c>
      <c r="AP130" s="178">
        <v>131</v>
      </c>
      <c r="AQ130" s="169"/>
      <c r="AR130" s="182">
        <v>27</v>
      </c>
      <c r="AS130" s="168">
        <v>8.4443054287670503</v>
      </c>
      <c r="AT130" s="183" t="s">
        <v>54</v>
      </c>
      <c r="AU130" s="175">
        <v>0.52776908929794097</v>
      </c>
      <c r="AV130" s="176">
        <v>-31.934864945151901</v>
      </c>
      <c r="AW130" s="170"/>
      <c r="AX130" s="170"/>
      <c r="AY130" s="178">
        <v>25</v>
      </c>
      <c r="AZ130" s="178">
        <v>35</v>
      </c>
      <c r="BA130" s="169"/>
      <c r="BB130" s="186">
        <v>122</v>
      </c>
      <c r="BC130" s="182">
        <v>38.1557504559104</v>
      </c>
      <c r="BD130" s="183" t="s">
        <v>55</v>
      </c>
      <c r="BE130" s="180">
        <v>1.1923672017472</v>
      </c>
      <c r="BF130" s="181">
        <v>4.1302701096960996</v>
      </c>
      <c r="BG130" s="170">
        <v>0.02</v>
      </c>
      <c r="BH130" s="170">
        <v>1.9E-2</v>
      </c>
      <c r="BI130" s="178">
        <v>0</v>
      </c>
      <c r="BJ130" s="178">
        <v>1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4.1000000000000002E-2</v>
      </c>
      <c r="G131" s="170">
        <v>3.2000000000000001E-2</v>
      </c>
      <c r="H131" s="171"/>
      <c r="I131" s="172">
        <v>5</v>
      </c>
      <c r="J131" s="172">
        <v>5</v>
      </c>
      <c r="K131" s="169"/>
      <c r="L131" s="173">
        <v>568.03377</v>
      </c>
      <c r="M131" s="173">
        <v>1302.6117099999999</v>
      </c>
      <c r="N131" s="173">
        <v>1870.6454799999999</v>
      </c>
      <c r="O131" s="168">
        <v>510.46043873319798</v>
      </c>
      <c r="P131" s="174">
        <v>212.5</v>
      </c>
      <c r="Q131" s="180">
        <v>2.40216677050917</v>
      </c>
      <c r="R131" s="181">
        <v>973.54557027840099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1977.59186</v>
      </c>
      <c r="Y131" s="168">
        <v>539.64389259412201</v>
      </c>
      <c r="Z131" s="179">
        <v>573</v>
      </c>
      <c r="AA131" s="190">
        <v>0.94178689807002103</v>
      </c>
      <c r="AB131" s="173">
        <v>-441.41166127282997</v>
      </c>
      <c r="AC131" s="170"/>
      <c r="AD131" s="170"/>
      <c r="AE131" s="178">
        <v>123</v>
      </c>
      <c r="AF131" s="178">
        <v>543</v>
      </c>
      <c r="AG131" s="169"/>
      <c r="AH131" s="182">
        <v>246.1</v>
      </c>
      <c r="AI131" s="168">
        <v>67.155596993311605</v>
      </c>
      <c r="AJ131" s="183" t="s">
        <v>53</v>
      </c>
      <c r="AK131" s="184">
        <v>1.06596185703669</v>
      </c>
      <c r="AL131" s="185">
        <v>-19.8637379409918</v>
      </c>
      <c r="AM131" s="170">
        <v>1.0999999999999999E-2</v>
      </c>
      <c r="AN131" s="170">
        <v>7.0000000000000001E-3</v>
      </c>
      <c r="AO131" s="178">
        <v>0</v>
      </c>
      <c r="AP131" s="178">
        <v>31</v>
      </c>
      <c r="AQ131" s="169"/>
      <c r="AR131" s="182">
        <v>43.9</v>
      </c>
      <c r="AS131" s="168">
        <v>11.979401495353001</v>
      </c>
      <c r="AT131" s="183" t="s">
        <v>54</v>
      </c>
      <c r="AU131" s="175">
        <v>0.74871259345956398</v>
      </c>
      <c r="AV131" s="176">
        <v>-23.646346143743902</v>
      </c>
      <c r="AW131" s="170"/>
      <c r="AX131" s="170"/>
      <c r="AY131" s="178">
        <v>15</v>
      </c>
      <c r="AZ131" s="178">
        <v>27</v>
      </c>
      <c r="BA131" s="169"/>
      <c r="BB131" s="186">
        <v>134.6</v>
      </c>
      <c r="BC131" s="182">
        <v>36.7295544709457</v>
      </c>
      <c r="BD131" s="183" t="s">
        <v>55</v>
      </c>
      <c r="BE131" s="180">
        <v>1.14779857721705</v>
      </c>
      <c r="BF131" s="181">
        <v>-0.49269228748789801</v>
      </c>
      <c r="BG131" s="170">
        <v>0.02</v>
      </c>
      <c r="BH131" s="170">
        <v>1.4999999999999999E-2</v>
      </c>
      <c r="BI131" s="178">
        <v>0</v>
      </c>
      <c r="BJ131" s="178">
        <v>7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5.0999999999999997E-2</v>
      </c>
      <c r="G132" s="170">
        <v>0.05</v>
      </c>
      <c r="H132" s="171"/>
      <c r="I132" s="172">
        <v>5</v>
      </c>
      <c r="J132" s="172">
        <v>4</v>
      </c>
      <c r="K132" s="169"/>
      <c r="L132" s="173">
        <v>1173.58097</v>
      </c>
      <c r="M132" s="173">
        <v>574.31037000000003</v>
      </c>
      <c r="N132" s="173">
        <v>1747.8913399999999</v>
      </c>
      <c r="O132" s="168">
        <v>619.68962541387396</v>
      </c>
      <c r="P132" s="174">
        <v>212.5</v>
      </c>
      <c r="Q132" s="180">
        <v>2.9161864725358799</v>
      </c>
      <c r="R132" s="181">
        <v>1057.4105210800001</v>
      </c>
      <c r="S132" s="170">
        <v>0.01</v>
      </c>
      <c r="T132" s="170">
        <v>0.01</v>
      </c>
      <c r="U132" s="177">
        <v>0</v>
      </c>
      <c r="V132" s="178">
        <v>0</v>
      </c>
      <c r="W132" s="169"/>
      <c r="X132" s="177">
        <v>1468.9706650000001</v>
      </c>
      <c r="Y132" s="168">
        <v>520.80232924423103</v>
      </c>
      <c r="Z132" s="179">
        <v>573</v>
      </c>
      <c r="AA132" s="190">
        <v>0.90890458855886702</v>
      </c>
      <c r="AB132" s="173">
        <v>-392.89055495840302</v>
      </c>
      <c r="AC132" s="170"/>
      <c r="AD132" s="170"/>
      <c r="AE132" s="178">
        <v>148</v>
      </c>
      <c r="AF132" s="178">
        <v>471</v>
      </c>
      <c r="AG132" s="169"/>
      <c r="AH132" s="182">
        <v>225.65</v>
      </c>
      <c r="AI132" s="168">
        <v>80.000947870501307</v>
      </c>
      <c r="AJ132" s="183" t="s">
        <v>53</v>
      </c>
      <c r="AK132" s="180">
        <v>1.2698563154047799</v>
      </c>
      <c r="AL132" s="181">
        <v>20.942745449599698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-7.7891440128000697</v>
      </c>
      <c r="AW132" s="170">
        <v>1E-3</v>
      </c>
      <c r="AX132" s="170"/>
      <c r="AY132" s="178">
        <v>1</v>
      </c>
      <c r="AZ132" s="178">
        <v>10</v>
      </c>
      <c r="BA132" s="169"/>
      <c r="BB132" s="186">
        <v>139</v>
      </c>
      <c r="BC132" s="182">
        <v>49.280442074006999</v>
      </c>
      <c r="BD132" s="183" t="s">
        <v>55</v>
      </c>
      <c r="BE132" s="180">
        <v>1.54001381481272</v>
      </c>
      <c r="BF132" s="181">
        <v>35.0217119743998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6.4000000000000001E-2</v>
      </c>
      <c r="G133" s="170">
        <v>0.06</v>
      </c>
      <c r="H133" s="171"/>
      <c r="I133" s="172">
        <v>6</v>
      </c>
      <c r="J133" s="172">
        <v>6</v>
      </c>
      <c r="K133" s="169"/>
      <c r="L133" s="173">
        <v>910.93538000000001</v>
      </c>
      <c r="M133" s="173">
        <v>741.81642999999997</v>
      </c>
      <c r="N133" s="173">
        <v>1652.75181</v>
      </c>
      <c r="O133" s="168">
        <v>845.60299702278201</v>
      </c>
      <c r="P133" s="174">
        <v>212.5</v>
      </c>
      <c r="Q133" s="180">
        <v>3.9793082212836799</v>
      </c>
      <c r="R133" s="181">
        <v>1174.2842022544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1824.6906799999999</v>
      </c>
      <c r="Y133" s="168">
        <v>933.57266246015297</v>
      </c>
      <c r="Z133" s="179">
        <v>573</v>
      </c>
      <c r="AA133" s="180">
        <v>1.6292716622341199</v>
      </c>
      <c r="AB133" s="181">
        <v>534.51684829069097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135.30000000000001</v>
      </c>
      <c r="AI133" s="168">
        <v>69.2239964917554</v>
      </c>
      <c r="AJ133" s="183" t="s">
        <v>53</v>
      </c>
      <c r="AK133" s="184">
        <v>1.0987935951072301</v>
      </c>
      <c r="AL133" s="185">
        <v>-6.5515731198716498</v>
      </c>
      <c r="AM133" s="170">
        <v>1.4E-2</v>
      </c>
      <c r="AN133" s="170">
        <v>0.01</v>
      </c>
      <c r="AO133" s="178">
        <v>0</v>
      </c>
      <c r="AP133" s="178">
        <v>13</v>
      </c>
      <c r="AQ133" s="169"/>
      <c r="AR133" s="182">
        <v>26.7</v>
      </c>
      <c r="AS133" s="168">
        <v>13.660611281078101</v>
      </c>
      <c r="AT133" s="183" t="s">
        <v>54</v>
      </c>
      <c r="AU133" s="190">
        <v>0.85378820506738196</v>
      </c>
      <c r="AV133" s="173">
        <v>-9.3257963479039105</v>
      </c>
      <c r="AW133" s="170"/>
      <c r="AX133" s="170"/>
      <c r="AY133" s="178">
        <v>5</v>
      </c>
      <c r="AZ133" s="178">
        <v>11</v>
      </c>
      <c r="BA133" s="169"/>
      <c r="BB133" s="186">
        <v>102.6</v>
      </c>
      <c r="BC133" s="182">
        <v>52.493584922794497</v>
      </c>
      <c r="BD133" s="183" t="s">
        <v>55</v>
      </c>
      <c r="BE133" s="180">
        <v>1.64042452883733</v>
      </c>
      <c r="BF133" s="181">
        <v>30.5484073041922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3.5000000000000003E-2</v>
      </c>
      <c r="G134" s="170">
        <v>2.7E-2</v>
      </c>
      <c r="H134" s="171"/>
      <c r="I134" s="172">
        <v>5</v>
      </c>
      <c r="J134" s="172">
        <v>5</v>
      </c>
      <c r="K134" s="169"/>
      <c r="L134" s="173">
        <v>3021.2061600000002</v>
      </c>
      <c r="M134" s="173">
        <v>-266.29464999999999</v>
      </c>
      <c r="N134" s="173">
        <v>2754.9115099999999</v>
      </c>
      <c r="O134" s="168">
        <v>459.88490374956098</v>
      </c>
      <c r="P134" s="174">
        <v>212.5</v>
      </c>
      <c r="Q134" s="180">
        <v>2.1641642529391101</v>
      </c>
      <c r="R134" s="181">
        <v>1288.4525500528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2444.8002900000001</v>
      </c>
      <c r="Y134" s="168">
        <v>408.11719068738802</v>
      </c>
      <c r="Z134" s="179">
        <v>573</v>
      </c>
      <c r="AA134" s="175">
        <v>0.71224640608619205</v>
      </c>
      <c r="AB134" s="176">
        <v>-1509.46316435174</v>
      </c>
      <c r="AC134" s="170"/>
      <c r="AD134" s="170"/>
      <c r="AE134" s="178">
        <v>988</v>
      </c>
      <c r="AF134" s="178">
        <v>1675</v>
      </c>
      <c r="AG134" s="169"/>
      <c r="AH134" s="182">
        <v>379.4</v>
      </c>
      <c r="AI134" s="168">
        <v>63.334278378539899</v>
      </c>
      <c r="AJ134" s="183" t="s">
        <v>53</v>
      </c>
      <c r="AK134" s="184">
        <v>1.0053060060085699</v>
      </c>
      <c r="AL134" s="185">
        <v>-55.361950478464003</v>
      </c>
      <c r="AM134" s="170">
        <v>5.0000000000000001E-3</v>
      </c>
      <c r="AN134" s="170">
        <v>1E-3</v>
      </c>
      <c r="AO134" s="178">
        <v>0</v>
      </c>
      <c r="AP134" s="178">
        <v>74</v>
      </c>
      <c r="AQ134" s="169"/>
      <c r="AR134" s="182">
        <v>65.900000000000006</v>
      </c>
      <c r="AS134" s="168">
        <v>11.000867014090099</v>
      </c>
      <c r="AT134" s="183" t="s">
        <v>54</v>
      </c>
      <c r="AU134" s="175">
        <v>0.68755418838062998</v>
      </c>
      <c r="AV134" s="176">
        <v>-44.515733454847997</v>
      </c>
      <c r="AW134" s="170"/>
      <c r="AX134" s="170"/>
      <c r="AY134" s="178">
        <v>30</v>
      </c>
      <c r="AZ134" s="178">
        <v>50</v>
      </c>
      <c r="BA134" s="169"/>
      <c r="BB134" s="186">
        <v>222.2</v>
      </c>
      <c r="BC134" s="182">
        <v>37.092452967083702</v>
      </c>
      <c r="BD134" s="183" t="s">
        <v>55</v>
      </c>
      <c r="BE134" s="180">
        <v>1.1591391552213699</v>
      </c>
      <c r="BF134" s="181">
        <v>1.3685330903040001</v>
      </c>
      <c r="BG134" s="170">
        <v>0.02</v>
      </c>
      <c r="BH134" s="170">
        <v>1.6E-2</v>
      </c>
      <c r="BI134" s="178">
        <v>0</v>
      </c>
      <c r="BJ134" s="178">
        <v>8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6.5500000000000003E-2</v>
      </c>
      <c r="G135" s="170">
        <v>0.06</v>
      </c>
      <c r="H135" s="171"/>
      <c r="I135" s="172">
        <v>7</v>
      </c>
      <c r="J135" s="172">
        <v>6</v>
      </c>
      <c r="K135" s="169"/>
      <c r="L135" s="173">
        <v>884.96117000000004</v>
      </c>
      <c r="M135" s="173">
        <v>269.30408999999997</v>
      </c>
      <c r="N135" s="173">
        <v>1154.2652599999999</v>
      </c>
      <c r="O135" s="168">
        <v>298.01583580751702</v>
      </c>
      <c r="P135" s="174">
        <v>212.5</v>
      </c>
      <c r="Q135" s="180">
        <v>1.40242746262361</v>
      </c>
      <c r="R135" s="181">
        <v>206.11384756800101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2634.9689349999999</v>
      </c>
      <c r="Y135" s="168">
        <v>680.31369972173195</v>
      </c>
      <c r="Z135" s="179">
        <v>573</v>
      </c>
      <c r="AA135" s="180">
        <v>1.1872839436679401</v>
      </c>
      <c r="AB135" s="181">
        <v>78.306538183363003</v>
      </c>
      <c r="AC135" s="170">
        <v>0.02</v>
      </c>
      <c r="AD135" s="170">
        <v>1.9E-2</v>
      </c>
      <c r="AE135" s="178">
        <v>0</v>
      </c>
      <c r="AF135" s="178">
        <v>29</v>
      </c>
      <c r="AG135" s="169"/>
      <c r="AH135" s="182">
        <v>270.2</v>
      </c>
      <c r="AI135" s="168">
        <v>69.762022323353094</v>
      </c>
      <c r="AJ135" s="183" t="s">
        <v>53</v>
      </c>
      <c r="AK135" s="184">
        <v>1.1073336876722699</v>
      </c>
      <c r="AL135" s="185">
        <v>-10.899006979839699</v>
      </c>
      <c r="AM135" s="170">
        <v>1.4999999999999999E-2</v>
      </c>
      <c r="AN135" s="170">
        <v>1.0999999999999999E-2</v>
      </c>
      <c r="AO135" s="178">
        <v>0</v>
      </c>
      <c r="AP135" s="178">
        <v>23</v>
      </c>
      <c r="AQ135" s="169"/>
      <c r="AR135" s="182">
        <v>59.8</v>
      </c>
      <c r="AS135" s="168">
        <v>15.4395593446947</v>
      </c>
      <c r="AT135" s="183" t="s">
        <v>54</v>
      </c>
      <c r="AU135" s="184">
        <v>0.96497245904342099</v>
      </c>
      <c r="AV135" s="185">
        <v>-11.590223994879899</v>
      </c>
      <c r="AW135" s="170">
        <v>5.0000000000000001E-4</v>
      </c>
      <c r="AX135" s="170"/>
      <c r="AY135" s="178">
        <v>3</v>
      </c>
      <c r="AZ135" s="178">
        <v>15</v>
      </c>
      <c r="BA135" s="169"/>
      <c r="BB135" s="186">
        <v>213.8</v>
      </c>
      <c r="BC135" s="182">
        <v>55.2002974564504</v>
      </c>
      <c r="BD135" s="183" t="s">
        <v>55</v>
      </c>
      <c r="BE135" s="180">
        <v>1.7250092955140801</v>
      </c>
      <c r="BF135" s="181">
        <v>71.019552010240204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0.03</v>
      </c>
      <c r="G136" s="170">
        <v>2.5000000000000001E-2</v>
      </c>
      <c r="H136" s="171"/>
      <c r="I136" s="172">
        <v>4</v>
      </c>
      <c r="J136" s="172">
        <v>4</v>
      </c>
      <c r="K136" s="169"/>
      <c r="L136" s="173">
        <v>965.81035999999995</v>
      </c>
      <c r="M136" s="173">
        <v>-738.34903999999995</v>
      </c>
      <c r="N136" s="173">
        <v>227.46132</v>
      </c>
      <c r="O136" s="168">
        <v>81.801696498113003</v>
      </c>
      <c r="P136" s="174">
        <v>212.5</v>
      </c>
      <c r="Q136" s="175">
        <v>0.38494915999112</v>
      </c>
      <c r="R136" s="176">
        <v>-453.24010209440002</v>
      </c>
      <c r="S136" s="170"/>
      <c r="T136" s="170"/>
      <c r="U136" s="177">
        <v>364</v>
      </c>
      <c r="V136" s="178">
        <v>482</v>
      </c>
      <c r="W136" s="169"/>
      <c r="X136" s="177">
        <v>1676.7504200000001</v>
      </c>
      <c r="Y136" s="168">
        <v>603.00814643968204</v>
      </c>
      <c r="Z136" s="179">
        <v>573</v>
      </c>
      <c r="AA136" s="184">
        <v>1.05237023811463</v>
      </c>
      <c r="AB136" s="185">
        <v>-158.740944047488</v>
      </c>
      <c r="AC136" s="170">
        <v>0.01</v>
      </c>
      <c r="AD136" s="170">
        <v>5.0000000000000001E-3</v>
      </c>
      <c r="AE136" s="178">
        <v>0</v>
      </c>
      <c r="AF136" s="178">
        <v>236</v>
      </c>
      <c r="AG136" s="169"/>
      <c r="AH136" s="182">
        <v>149.85</v>
      </c>
      <c r="AI136" s="168">
        <v>53.890411874169303</v>
      </c>
      <c r="AJ136" s="183" t="s">
        <v>53</v>
      </c>
      <c r="AK136" s="190">
        <v>0.855403363082053</v>
      </c>
      <c r="AL136" s="173">
        <v>-51.957951020927901</v>
      </c>
      <c r="AM136" s="170"/>
      <c r="AN136" s="170"/>
      <c r="AO136" s="178">
        <v>26</v>
      </c>
      <c r="AP136" s="178">
        <v>61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-39.252812957696001</v>
      </c>
      <c r="AW136" s="170"/>
      <c r="AX136" s="170"/>
      <c r="AY136" s="178">
        <v>33</v>
      </c>
      <c r="AZ136" s="178">
        <v>42</v>
      </c>
      <c r="BA136" s="169"/>
      <c r="BB136" s="186">
        <v>108.6</v>
      </c>
      <c r="BC136" s="182">
        <v>39.055713910809402</v>
      </c>
      <c r="BD136" s="183" t="s">
        <v>55</v>
      </c>
      <c r="BE136" s="180">
        <v>1.22049105971279</v>
      </c>
      <c r="BF136" s="181">
        <v>6.0943740846080496</v>
      </c>
      <c r="BG136" s="170">
        <v>0.02</v>
      </c>
      <c r="BH136" s="170">
        <v>0.02</v>
      </c>
      <c r="BI136" s="178">
        <v>0</v>
      </c>
      <c r="BJ136" s="178">
        <v>0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2.3E-2</v>
      </c>
      <c r="G137" s="170">
        <v>1.7999999999999999E-2</v>
      </c>
      <c r="H137" s="171"/>
      <c r="I137" s="172">
        <v>4</v>
      </c>
      <c r="J137" s="172">
        <v>4</v>
      </c>
      <c r="K137" s="169"/>
      <c r="L137" s="173">
        <v>5962.80278</v>
      </c>
      <c r="M137" s="173">
        <v>3374.2660999999998</v>
      </c>
      <c r="N137" s="173">
        <v>9337.0688800000007</v>
      </c>
      <c r="O137" s="168">
        <v>1073.3278208553099</v>
      </c>
      <c r="P137" s="174">
        <v>226.98400000000001</v>
      </c>
      <c r="Q137" s="180">
        <v>4.7286496883274101</v>
      </c>
      <c r="R137" s="181">
        <v>7062.3595953787099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4610.4986049999998</v>
      </c>
      <c r="Y137" s="168">
        <v>529.99249382865401</v>
      </c>
      <c r="Z137" s="179">
        <v>573</v>
      </c>
      <c r="AA137" s="190">
        <v>0.92494327020707401</v>
      </c>
      <c r="AB137" s="173">
        <v>-1131.79345121543</v>
      </c>
      <c r="AC137" s="170"/>
      <c r="AD137" s="170"/>
      <c r="AE137" s="178">
        <v>375</v>
      </c>
      <c r="AF137" s="178">
        <v>1372</v>
      </c>
      <c r="AG137" s="169"/>
      <c r="AH137" s="182">
        <v>402</v>
      </c>
      <c r="AI137" s="168">
        <v>46.211267104183101</v>
      </c>
      <c r="AJ137" s="183" t="s">
        <v>53</v>
      </c>
      <c r="AK137" s="175">
        <v>0.73351217625687504</v>
      </c>
      <c r="AL137" s="176">
        <v>-229.351482620544</v>
      </c>
      <c r="AM137" s="170"/>
      <c r="AN137" s="170"/>
      <c r="AO137" s="178">
        <v>147</v>
      </c>
      <c r="AP137" s="178">
        <v>256</v>
      </c>
      <c r="AQ137" s="169"/>
      <c r="AR137" s="182">
        <v>82.4</v>
      </c>
      <c r="AS137" s="168">
        <v>9.4721602223499808</v>
      </c>
      <c r="AT137" s="183" t="s">
        <v>54</v>
      </c>
      <c r="AU137" s="175">
        <v>0.59201001389687402</v>
      </c>
      <c r="AV137" s="176">
        <v>-77.943233681408103</v>
      </c>
      <c r="AW137" s="170"/>
      <c r="AX137" s="170"/>
      <c r="AY137" s="178">
        <v>57</v>
      </c>
      <c r="AZ137" s="178">
        <v>85</v>
      </c>
      <c r="BA137" s="169"/>
      <c r="BB137" s="186">
        <v>300.8</v>
      </c>
      <c r="BC137" s="182">
        <v>34.577982947607701</v>
      </c>
      <c r="BD137" s="183" t="s">
        <v>55</v>
      </c>
      <c r="BE137" s="184">
        <v>1.08056196711274</v>
      </c>
      <c r="BF137" s="185">
        <v>-19.886467362816099</v>
      </c>
      <c r="BG137" s="170">
        <v>1.2999999999999999E-2</v>
      </c>
      <c r="BH137" s="170">
        <v>8.0000000000000002E-3</v>
      </c>
      <c r="BI137" s="178">
        <v>0</v>
      </c>
      <c r="BJ137" s="178">
        <v>34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7.9500000000000001E-2</v>
      </c>
      <c r="H138" s="171"/>
      <c r="I138" s="172">
        <v>6</v>
      </c>
      <c r="J138" s="172">
        <v>6</v>
      </c>
      <c r="K138" s="169"/>
      <c r="L138" s="173">
        <v>5235.9536200000002</v>
      </c>
      <c r="M138" s="173">
        <v>810.75037999999995</v>
      </c>
      <c r="N138" s="173">
        <v>6046.7039999999997</v>
      </c>
      <c r="O138" s="168">
        <v>2066.4802584153699</v>
      </c>
      <c r="P138" s="174">
        <v>212.5</v>
      </c>
      <c r="Q138" s="180">
        <v>9.7246129807782093</v>
      </c>
      <c r="R138" s="181">
        <v>5330.3975493711996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2016.0512699999999</v>
      </c>
      <c r="Y138" s="168">
        <v>688.99191185945904</v>
      </c>
      <c r="Z138" s="179">
        <v>573</v>
      </c>
      <c r="AA138" s="180">
        <v>1.20242916554879</v>
      </c>
      <c r="AB138" s="181">
        <v>84.551993716224601</v>
      </c>
      <c r="AC138" s="170">
        <v>0.02</v>
      </c>
      <c r="AD138" s="170">
        <v>0.02</v>
      </c>
      <c r="AE138" s="178">
        <v>0</v>
      </c>
      <c r="AF138" s="178">
        <v>0</v>
      </c>
      <c r="AG138" s="169"/>
      <c r="AH138" s="182">
        <v>261.8</v>
      </c>
      <c r="AI138" s="168">
        <v>89.470979835153898</v>
      </c>
      <c r="AJ138" s="183" t="s">
        <v>53</v>
      </c>
      <c r="AK138" s="180">
        <v>1.42017428309768</v>
      </c>
      <c r="AL138" s="181">
        <v>49.436205225344096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55.9</v>
      </c>
      <c r="AS138" s="168">
        <v>19.104002187872801</v>
      </c>
      <c r="AT138" s="183" t="s">
        <v>54</v>
      </c>
      <c r="AU138" s="180">
        <v>1.1940001367420501</v>
      </c>
      <c r="AV138" s="181">
        <v>1.9663378350080301</v>
      </c>
      <c r="AW138" s="170">
        <v>0.01</v>
      </c>
      <c r="AX138" s="170">
        <v>9.4999999999999998E-3</v>
      </c>
      <c r="AY138" s="178">
        <v>0</v>
      </c>
      <c r="AZ138" s="178">
        <v>1</v>
      </c>
      <c r="BA138" s="169"/>
      <c r="BB138" s="186">
        <v>151.80000000000001</v>
      </c>
      <c r="BC138" s="182">
        <v>51.878131164921101</v>
      </c>
      <c r="BD138" s="183" t="s">
        <v>55</v>
      </c>
      <c r="BE138" s="180">
        <v>1.6211915989037899</v>
      </c>
      <c r="BF138" s="181">
        <v>43.932675670016103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7.8E-2</v>
      </c>
      <c r="G139" s="170">
        <v>7.5499999999999998E-2</v>
      </c>
      <c r="H139" s="171"/>
      <c r="I139" s="172">
        <v>6</v>
      </c>
      <c r="J139" s="172">
        <v>6</v>
      </c>
      <c r="K139" s="169"/>
      <c r="L139" s="173">
        <v>1658.2786699999999</v>
      </c>
      <c r="M139" s="173">
        <v>246.15030999999999</v>
      </c>
      <c r="N139" s="173">
        <v>1904.4289799999999</v>
      </c>
      <c r="O139" s="168">
        <v>669.13926935163397</v>
      </c>
      <c r="P139" s="174">
        <v>212.5</v>
      </c>
      <c r="Q139" s="180">
        <v>3.1488906793018101</v>
      </c>
      <c r="R139" s="181">
        <v>1207.7067344863999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2491.0676600000002</v>
      </c>
      <c r="Y139" s="168">
        <v>875.260359626477</v>
      </c>
      <c r="Z139" s="179">
        <v>573</v>
      </c>
      <c r="AA139" s="180">
        <v>1.5275049906221201</v>
      </c>
      <c r="AB139" s="181">
        <v>612.37661680332997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280.7</v>
      </c>
      <c r="AI139" s="168">
        <v>98.626619779228307</v>
      </c>
      <c r="AJ139" s="183" t="s">
        <v>53</v>
      </c>
      <c r="AK139" s="180">
        <v>1.5655019012575899</v>
      </c>
      <c r="AL139" s="181">
        <v>74.142346035968203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50.6</v>
      </c>
      <c r="AS139" s="168">
        <v>17.778792165404202</v>
      </c>
      <c r="AT139" s="183" t="s">
        <v>54</v>
      </c>
      <c r="AU139" s="184">
        <v>1.1111745103377599</v>
      </c>
      <c r="AV139" s="185">
        <v>-1.8590867210239499</v>
      </c>
      <c r="AW139" s="170">
        <v>8.0000000000000002E-3</v>
      </c>
      <c r="AX139" s="170">
        <v>5.4999999999999997E-3</v>
      </c>
      <c r="AY139" s="178">
        <v>0</v>
      </c>
      <c r="AZ139" s="178">
        <v>5</v>
      </c>
      <c r="BA139" s="169"/>
      <c r="BB139" s="186">
        <v>164.4</v>
      </c>
      <c r="BC139" s="182">
        <v>57.763506561115598</v>
      </c>
      <c r="BD139" s="183" t="s">
        <v>55</v>
      </c>
      <c r="BE139" s="180">
        <v>1.80510958003486</v>
      </c>
      <c r="BF139" s="181">
        <v>59.481826557952097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6.3E-2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204.965638016621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4">
        <v>1.0891745558708401</v>
      </c>
      <c r="AB140" s="185">
        <v>-22.4839653272319</v>
      </c>
      <c r="AC140" s="170">
        <v>1.2999999999999999E-2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6.2710409326080097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-10.512116588544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3.1757668229120002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7.0999999999999994E-2</v>
      </c>
      <c r="G141" s="170">
        <v>6.6000000000000003E-2</v>
      </c>
      <c r="H141" s="171"/>
      <c r="I141" s="172">
        <v>7</v>
      </c>
      <c r="J141" s="172">
        <v>7</v>
      </c>
      <c r="K141" s="169"/>
      <c r="L141" s="173">
        <v>891.60798</v>
      </c>
      <c r="M141" s="173">
        <v>954.94812999999999</v>
      </c>
      <c r="N141" s="173">
        <v>1846.55611</v>
      </c>
      <c r="O141" s="168">
        <v>682.22305192627698</v>
      </c>
      <c r="P141" s="174">
        <v>287.5</v>
      </c>
      <c r="Q141" s="180">
        <v>2.37294974583053</v>
      </c>
      <c r="R141" s="181">
        <v>950.10533498560096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1870.1538399999999</v>
      </c>
      <c r="Y141" s="168">
        <v>690.94139809076603</v>
      </c>
      <c r="Z141" s="179">
        <v>573</v>
      </c>
      <c r="AA141" s="180">
        <v>1.2058314102805701</v>
      </c>
      <c r="AB141" s="181">
        <v>83.488469275650502</v>
      </c>
      <c r="AC141" s="170">
        <v>0.02</v>
      </c>
      <c r="AD141" s="170">
        <v>0.02</v>
      </c>
      <c r="AE141" s="178">
        <v>0</v>
      </c>
      <c r="AF141" s="178">
        <v>0</v>
      </c>
      <c r="AG141" s="169"/>
      <c r="AH141" s="182">
        <v>180.95</v>
      </c>
      <c r="AI141" s="168">
        <v>66.853241327207598</v>
      </c>
      <c r="AJ141" s="183" t="s">
        <v>53</v>
      </c>
      <c r="AK141" s="184">
        <v>1.06116256074933</v>
      </c>
      <c r="AL141" s="185">
        <v>-15.4896480901117</v>
      </c>
      <c r="AM141" s="170">
        <v>1.0999999999999999E-2</v>
      </c>
      <c r="AN141" s="170">
        <v>6.0000000000000001E-3</v>
      </c>
      <c r="AO141" s="178">
        <v>0</v>
      </c>
      <c r="AP141" s="178">
        <v>24</v>
      </c>
      <c r="AQ141" s="169"/>
      <c r="AR141" s="182">
        <v>65.099999999999994</v>
      </c>
      <c r="AS141" s="168">
        <v>24.051649684449899</v>
      </c>
      <c r="AT141" s="183" t="s">
        <v>54</v>
      </c>
      <c r="AU141" s="180">
        <v>1.50322810527812</v>
      </c>
      <c r="AV141" s="181">
        <v>15.2105655644161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142.4</v>
      </c>
      <c r="BC141" s="182">
        <v>52.610674578581701</v>
      </c>
      <c r="BD141" s="183" t="s">
        <v>55</v>
      </c>
      <c r="BE141" s="180">
        <v>1.6440835805806799</v>
      </c>
      <c r="BF141" s="181">
        <v>42.621131128832097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7.4999999999999997E-2</v>
      </c>
      <c r="H142" s="171"/>
      <c r="I142" s="172">
        <v>7</v>
      </c>
      <c r="J142" s="172">
        <v>7</v>
      </c>
      <c r="K142" s="169"/>
      <c r="L142" s="173">
        <v>2045.1310699999999</v>
      </c>
      <c r="M142" s="173">
        <v>3061.40139</v>
      </c>
      <c r="N142" s="173">
        <v>5106.5324600000004</v>
      </c>
      <c r="O142" s="168">
        <v>1708.2028936839999</v>
      </c>
      <c r="P142" s="174">
        <v>273.93400000000003</v>
      </c>
      <c r="Q142" s="180">
        <v>6.2358191888703098</v>
      </c>
      <c r="R142" s="181">
        <v>4163.1559418964198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2043.66543</v>
      </c>
      <c r="Y142" s="168">
        <v>683.63321463111799</v>
      </c>
      <c r="Z142" s="179">
        <v>573</v>
      </c>
      <c r="AA142" s="180">
        <v>1.1930771634050901</v>
      </c>
      <c r="AB142" s="181">
        <v>70.362572839682798</v>
      </c>
      <c r="AC142" s="170">
        <v>0.02</v>
      </c>
      <c r="AD142" s="170">
        <v>1.9E-2</v>
      </c>
      <c r="AE142" s="178">
        <v>0</v>
      </c>
      <c r="AF142" s="178">
        <v>12</v>
      </c>
      <c r="AG142" s="169"/>
      <c r="AH142" s="182">
        <v>218.2</v>
      </c>
      <c r="AI142" s="168">
        <v>72.990796459530998</v>
      </c>
      <c r="AJ142" s="183" t="s">
        <v>53</v>
      </c>
      <c r="AK142" s="180">
        <v>1.1585840707862101</v>
      </c>
      <c r="AL142" s="181">
        <v>1.23999999808035</v>
      </c>
      <c r="AM142" s="170">
        <v>0.02</v>
      </c>
      <c r="AN142" s="170">
        <v>1.6E-2</v>
      </c>
      <c r="AO142" s="178">
        <v>0</v>
      </c>
      <c r="AP142" s="178">
        <v>8</v>
      </c>
      <c r="AQ142" s="169"/>
      <c r="AR142" s="182">
        <v>72.400000000000006</v>
      </c>
      <c r="AS142" s="168">
        <v>24.2187610617326</v>
      </c>
      <c r="AT142" s="183" t="s">
        <v>54</v>
      </c>
      <c r="AU142" s="180">
        <v>1.51367256635829</v>
      </c>
      <c r="AV142" s="181">
        <v>17.299047618560099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136.80000000000001</v>
      </c>
      <c r="BC142" s="182">
        <v>45.761415928798598</v>
      </c>
      <c r="BD142" s="183" t="s">
        <v>55</v>
      </c>
      <c r="BE142" s="180">
        <v>1.43004424777496</v>
      </c>
      <c r="BF142" s="181">
        <v>26.598095237120202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2288.3770399999999</v>
      </c>
      <c r="M143" s="173">
        <v>-72.31447</v>
      </c>
      <c r="N143" s="173">
        <v>2216.0625700000001</v>
      </c>
      <c r="O143" s="168">
        <v>757.68632939737302</v>
      </c>
      <c r="P143" s="174">
        <v>287.5</v>
      </c>
      <c r="Q143" s="180">
        <v>2.6354307109473898</v>
      </c>
      <c r="R143" s="181">
        <v>1247.3768557312001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2249.1283800000001</v>
      </c>
      <c r="Y143" s="168">
        <v>768.99174673829805</v>
      </c>
      <c r="Z143" s="179">
        <v>573</v>
      </c>
      <c r="AA143" s="180">
        <v>1.3420449332256501</v>
      </c>
      <c r="AB143" s="181">
        <v>318.49563469209801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154.1</v>
      </c>
      <c r="AI143" s="168">
        <v>52.6878008503773</v>
      </c>
      <c r="AJ143" s="183" t="s">
        <v>53</v>
      </c>
      <c r="AK143" s="190">
        <v>0.83631429921233802</v>
      </c>
      <c r="AL143" s="173">
        <v>-58.168521735423802</v>
      </c>
      <c r="AM143" s="170"/>
      <c r="AN143" s="170"/>
      <c r="AO143" s="178">
        <v>31</v>
      </c>
      <c r="AP143" s="178">
        <v>68</v>
      </c>
      <c r="AQ143" s="169"/>
      <c r="AR143" s="182">
        <v>65.7</v>
      </c>
      <c r="AS143" s="168">
        <v>22.463260972548898</v>
      </c>
      <c r="AT143" s="183" t="s">
        <v>54</v>
      </c>
      <c r="AU143" s="180">
        <v>1.4039538107843099</v>
      </c>
      <c r="AV143" s="181">
        <v>11.790534162432101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153</v>
      </c>
      <c r="BC143" s="182">
        <v>52.311703634702901</v>
      </c>
      <c r="BD143" s="183" t="s">
        <v>55</v>
      </c>
      <c r="BE143" s="180">
        <v>1.6347407385844701</v>
      </c>
      <c r="BF143" s="181">
        <v>45.1810683248641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1131.4666</v>
      </c>
      <c r="M144" s="173">
        <v>432.17680000000001</v>
      </c>
      <c r="N144" s="173">
        <v>1563.6433999999999</v>
      </c>
      <c r="O144" s="168">
        <v>586.03959145411204</v>
      </c>
      <c r="P144" s="174">
        <v>265.91699999999997</v>
      </c>
      <c r="Q144" s="180">
        <v>2.2038440244666999</v>
      </c>
      <c r="R144" s="181">
        <v>746.29100264243698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1099.487355</v>
      </c>
      <c r="Y144" s="168">
        <v>412.07804818743398</v>
      </c>
      <c r="Z144" s="179">
        <v>573</v>
      </c>
      <c r="AA144" s="175">
        <v>0.71915889736026894</v>
      </c>
      <c r="AB144" s="176">
        <v>-661.74988701868995</v>
      </c>
      <c r="AC144" s="170"/>
      <c r="AD144" s="170"/>
      <c r="AE144" s="178">
        <v>430</v>
      </c>
      <c r="AF144" s="178">
        <v>736</v>
      </c>
      <c r="AG144" s="169"/>
      <c r="AH144" s="182">
        <v>117.1</v>
      </c>
      <c r="AI144" s="168">
        <v>43.888034931287102</v>
      </c>
      <c r="AJ144" s="183" t="s">
        <v>53</v>
      </c>
      <c r="AK144" s="175">
        <v>0.69663547509979595</v>
      </c>
      <c r="AL144" s="176">
        <v>-76.543885248128106</v>
      </c>
      <c r="AM144" s="170"/>
      <c r="AN144" s="170"/>
      <c r="AO144" s="178">
        <v>51</v>
      </c>
      <c r="AP144" s="178">
        <v>85</v>
      </c>
      <c r="AQ144" s="169"/>
      <c r="AR144" s="182">
        <v>61</v>
      </c>
      <c r="AS144" s="168">
        <v>22.862255600414301</v>
      </c>
      <c r="AT144" s="183" t="s">
        <v>54</v>
      </c>
      <c r="AU144" s="180">
        <v>1.42889097502589</v>
      </c>
      <c r="AV144" s="181">
        <v>11.820600571904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107.8</v>
      </c>
      <c r="BC144" s="182">
        <v>40.4024779299125</v>
      </c>
      <c r="BD144" s="183" t="s">
        <v>55</v>
      </c>
      <c r="BE144" s="180">
        <v>1.2625774353097701</v>
      </c>
      <c r="BF144" s="181">
        <v>9.4412011438079197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5.2499999999999998E-2</v>
      </c>
      <c r="G145" s="170">
        <v>4.2500000000000003E-2</v>
      </c>
      <c r="H145" s="171"/>
      <c r="I145" s="172">
        <v>6</v>
      </c>
      <c r="J145" s="172">
        <v>6</v>
      </c>
      <c r="K145" s="169"/>
      <c r="L145" s="173">
        <v>8197.7455499999996</v>
      </c>
      <c r="M145" s="173">
        <v>3481.6079199999999</v>
      </c>
      <c r="N145" s="173">
        <v>11679.35347</v>
      </c>
      <c r="O145" s="168">
        <v>1098.8257980854401</v>
      </c>
      <c r="P145" s="174">
        <v>287.5</v>
      </c>
      <c r="Q145" s="180">
        <v>3.8220027759493602</v>
      </c>
      <c r="R145" s="181">
        <v>8159.0485445023996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6439.5715700000001</v>
      </c>
      <c r="Y145" s="168">
        <v>605.85266024434702</v>
      </c>
      <c r="Z145" s="179">
        <v>573</v>
      </c>
      <c r="AA145" s="184">
        <v>1.05733448559223</v>
      </c>
      <c r="AB145" s="185">
        <v>-576.549203252604</v>
      </c>
      <c r="AC145" s="170">
        <v>0.01</v>
      </c>
      <c r="AD145" s="170">
        <v>6.0000000000000001E-3</v>
      </c>
      <c r="AE145" s="178">
        <v>0</v>
      </c>
      <c r="AF145" s="178">
        <v>869</v>
      </c>
      <c r="AG145" s="169"/>
      <c r="AH145" s="182">
        <v>697.45</v>
      </c>
      <c r="AI145" s="168">
        <v>65.618020281964206</v>
      </c>
      <c r="AJ145" s="183" t="s">
        <v>53</v>
      </c>
      <c r="AK145" s="184">
        <v>1.0415558774914999</v>
      </c>
      <c r="AL145" s="185">
        <v>-73.955948891647495</v>
      </c>
      <c r="AM145" s="170">
        <v>8.0000000000000002E-3</v>
      </c>
      <c r="AN145" s="170">
        <v>4.0000000000000001E-3</v>
      </c>
      <c r="AO145" s="178">
        <v>0</v>
      </c>
      <c r="AP145" s="178">
        <v>107</v>
      </c>
      <c r="AQ145" s="169"/>
      <c r="AR145" s="182">
        <v>178.1</v>
      </c>
      <c r="AS145" s="168">
        <v>16.756139382346898</v>
      </c>
      <c r="AT145" s="183" t="s">
        <v>54</v>
      </c>
      <c r="AU145" s="184">
        <v>1.04725871139668</v>
      </c>
      <c r="AV145" s="185">
        <v>-17.812621940735902</v>
      </c>
      <c r="AW145" s="170">
        <v>4.4999999999999997E-3</v>
      </c>
      <c r="AX145" s="170">
        <v>2.5000000000000001E-3</v>
      </c>
      <c r="AY145" s="178">
        <v>0</v>
      </c>
      <c r="AZ145" s="178">
        <v>26</v>
      </c>
      <c r="BA145" s="169"/>
      <c r="BB145" s="186">
        <v>418.8</v>
      </c>
      <c r="BC145" s="182">
        <v>39.4018594796568</v>
      </c>
      <c r="BD145" s="183" t="s">
        <v>55</v>
      </c>
      <c r="BE145" s="180">
        <v>1.2313081087392701</v>
      </c>
      <c r="BF145" s="181">
        <v>26.974756118528301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5.8999999999999997E-2</v>
      </c>
      <c r="G146" s="170">
        <v>5.3999999999999999E-2</v>
      </c>
      <c r="H146" s="171"/>
      <c r="I146" s="172">
        <v>5</v>
      </c>
      <c r="J146" s="172">
        <v>5</v>
      </c>
      <c r="K146" s="169"/>
      <c r="L146" s="173">
        <v>1723.18011</v>
      </c>
      <c r="M146" s="173">
        <v>-12.18224</v>
      </c>
      <c r="N146" s="173">
        <v>1710.9978699999999</v>
      </c>
      <c r="O146" s="168">
        <v>723.29559100063295</v>
      </c>
      <c r="P146" s="174">
        <v>212.5</v>
      </c>
      <c r="Q146" s="180">
        <v>3.4037439576500401</v>
      </c>
      <c r="R146" s="181">
        <v>1131.9092044704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1543.13373</v>
      </c>
      <c r="Y146" s="168">
        <v>652.333847284895</v>
      </c>
      <c r="Z146" s="179">
        <v>573</v>
      </c>
      <c r="AA146" s="184">
        <v>1.13845348566299</v>
      </c>
      <c r="AB146" s="185">
        <v>-18.361824580990501</v>
      </c>
      <c r="AC146" s="170">
        <v>1.9E-2</v>
      </c>
      <c r="AD146" s="170">
        <v>1.4E-2</v>
      </c>
      <c r="AE146" s="178">
        <v>0</v>
      </c>
      <c r="AF146" s="178">
        <v>84</v>
      </c>
      <c r="AG146" s="169"/>
      <c r="AH146" s="182">
        <v>138.6</v>
      </c>
      <c r="AI146" s="168">
        <v>58.590820403936398</v>
      </c>
      <c r="AJ146" s="183" t="s">
        <v>53</v>
      </c>
      <c r="AK146" s="190">
        <v>0.93001302228470495</v>
      </c>
      <c r="AL146" s="173">
        <v>-33.082757309951802</v>
      </c>
      <c r="AM146" s="170"/>
      <c r="AN146" s="170"/>
      <c r="AO146" s="178">
        <v>11</v>
      </c>
      <c r="AP146" s="178">
        <v>41</v>
      </c>
      <c r="AQ146" s="169"/>
      <c r="AR146" s="182">
        <v>90.1</v>
      </c>
      <c r="AS146" s="168">
        <v>38.088260594478101</v>
      </c>
      <c r="AT146" s="183" t="s">
        <v>54</v>
      </c>
      <c r="AU146" s="180">
        <v>2.38051628715488</v>
      </c>
      <c r="AV146" s="181">
        <v>46.498029889535999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158</v>
      </c>
      <c r="BC146" s="182">
        <v>66.791844327719701</v>
      </c>
      <c r="BD146" s="183" t="s">
        <v>55</v>
      </c>
      <c r="BE146" s="180">
        <v>2.0872451352412398</v>
      </c>
      <c r="BF146" s="181">
        <v>70.796059779072095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6.2E-2</v>
      </c>
      <c r="G147" s="170">
        <v>5.2999999999999999E-2</v>
      </c>
      <c r="H147" s="171"/>
      <c r="I147" s="172">
        <v>7</v>
      </c>
      <c r="J147" s="172">
        <v>7</v>
      </c>
      <c r="K147" s="169"/>
      <c r="L147" s="173">
        <v>320.28152</v>
      </c>
      <c r="M147" s="173">
        <v>1392.8954699999999</v>
      </c>
      <c r="N147" s="173">
        <v>1713.1769899999999</v>
      </c>
      <c r="O147" s="168">
        <v>906.48977801919398</v>
      </c>
      <c r="P147" s="174">
        <v>273.64299999999997</v>
      </c>
      <c r="Q147" s="180">
        <v>3.3126730010239398</v>
      </c>
      <c r="R147" s="181">
        <v>1117.41040154712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1216.49713</v>
      </c>
      <c r="Y147" s="168">
        <v>643.682596586057</v>
      </c>
      <c r="Z147" s="179">
        <v>573</v>
      </c>
      <c r="AA147" s="184">
        <v>1.1233553169041099</v>
      </c>
      <c r="AB147" s="185">
        <v>-31.019726574082799</v>
      </c>
      <c r="AC147" s="170">
        <v>1.7000000000000001E-2</v>
      </c>
      <c r="AD147" s="170">
        <v>1.2E-2</v>
      </c>
      <c r="AE147" s="178">
        <v>0</v>
      </c>
      <c r="AF147" s="178">
        <v>83</v>
      </c>
      <c r="AG147" s="169"/>
      <c r="AH147" s="182">
        <v>120</v>
      </c>
      <c r="AI147" s="168">
        <v>63.495350449636398</v>
      </c>
      <c r="AJ147" s="183" t="s">
        <v>53</v>
      </c>
      <c r="AK147" s="184">
        <v>1.00786270554978</v>
      </c>
      <c r="AL147" s="185">
        <v>-17.161539204480299</v>
      </c>
      <c r="AM147" s="170">
        <v>5.0000000000000001E-3</v>
      </c>
      <c r="AN147" s="170">
        <v>1E-3</v>
      </c>
      <c r="AO147" s="178">
        <v>0</v>
      </c>
      <c r="AP147" s="178">
        <v>23</v>
      </c>
      <c r="AQ147" s="169"/>
      <c r="AR147" s="182">
        <v>61.5</v>
      </c>
      <c r="AS147" s="168">
        <v>32.541367105438702</v>
      </c>
      <c r="AT147" s="183" t="s">
        <v>54</v>
      </c>
      <c r="AU147" s="180">
        <v>2.0338354440899198</v>
      </c>
      <c r="AV147" s="181">
        <v>26.6653233766399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87.6</v>
      </c>
      <c r="BC147" s="182">
        <v>46.351605828234597</v>
      </c>
      <c r="BD147" s="183" t="s">
        <v>55</v>
      </c>
      <c r="BE147" s="180">
        <v>1.44848768213233</v>
      </c>
      <c r="BF147" s="181">
        <v>17.930646753279898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3.6999999999999998E-2</v>
      </c>
      <c r="G148" s="170">
        <v>3.5000000000000003E-2</v>
      </c>
      <c r="H148" s="171"/>
      <c r="I148" s="172">
        <v>4</v>
      </c>
      <c r="J148" s="172">
        <v>4</v>
      </c>
      <c r="K148" s="169"/>
      <c r="L148" s="173">
        <v>5249.6984199999997</v>
      </c>
      <c r="M148" s="173">
        <v>-2717.7784700000002</v>
      </c>
      <c r="N148" s="173">
        <v>2531.91995</v>
      </c>
      <c r="O148" s="168">
        <v>315.61656063571502</v>
      </c>
      <c r="P148" s="174">
        <v>287.5</v>
      </c>
      <c r="Q148" s="184">
        <v>1.0977967326459599</v>
      </c>
      <c r="R148" s="185">
        <v>-125.01251815360099</v>
      </c>
      <c r="S148" s="170">
        <v>7.0000000000000001E-3</v>
      </c>
      <c r="T148" s="170">
        <v>5.0000000000000001E-3</v>
      </c>
      <c r="U148" s="177">
        <v>0</v>
      </c>
      <c r="V148" s="178">
        <v>236</v>
      </c>
      <c r="W148" s="169"/>
      <c r="X148" s="177">
        <v>4382.3393550000001</v>
      </c>
      <c r="Y148" s="168">
        <v>546.28064949827399</v>
      </c>
      <c r="Z148" s="179">
        <v>573</v>
      </c>
      <c r="AA148" s="190">
        <v>0.95336937085213602</v>
      </c>
      <c r="AB148" s="173">
        <v>-913.04257283309005</v>
      </c>
      <c r="AC148" s="170"/>
      <c r="AD148" s="170"/>
      <c r="AE148" s="178">
        <v>215</v>
      </c>
      <c r="AF148" s="178">
        <v>1134</v>
      </c>
      <c r="AG148" s="169"/>
      <c r="AH148" s="182">
        <v>469.55</v>
      </c>
      <c r="AI148" s="168">
        <v>58.531769950507297</v>
      </c>
      <c r="AJ148" s="183" t="s">
        <v>53</v>
      </c>
      <c r="AK148" s="190">
        <v>0.92907571350011497</v>
      </c>
      <c r="AL148" s="173">
        <v>-112.664766934528</v>
      </c>
      <c r="AM148" s="170"/>
      <c r="AN148" s="170"/>
      <c r="AO148" s="178">
        <v>36</v>
      </c>
      <c r="AP148" s="178">
        <v>137</v>
      </c>
      <c r="AQ148" s="169"/>
      <c r="AR148" s="182">
        <v>153.69999999999999</v>
      </c>
      <c r="AS148" s="168">
        <v>19.1594783119859</v>
      </c>
      <c r="AT148" s="183" t="s">
        <v>54</v>
      </c>
      <c r="AU148" s="180">
        <v>1.1974673944991201</v>
      </c>
      <c r="AV148" s="181">
        <v>5.8359322071039497</v>
      </c>
      <c r="AW148" s="170">
        <v>0.01</v>
      </c>
      <c r="AX148" s="170">
        <v>0.01</v>
      </c>
      <c r="AY148" s="178">
        <v>0</v>
      </c>
      <c r="AZ148" s="178">
        <v>1</v>
      </c>
      <c r="BA148" s="169"/>
      <c r="BB148" s="186">
        <v>358.6</v>
      </c>
      <c r="BC148" s="182">
        <v>44.701294226923402</v>
      </c>
      <c r="BD148" s="183" t="s">
        <v>55</v>
      </c>
      <c r="BE148" s="180">
        <v>1.3969154445913601</v>
      </c>
      <c r="BF148" s="181">
        <v>62.871864414207899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6.8000000000000005E-2</v>
      </c>
      <c r="G149" s="170">
        <v>6.2E-2</v>
      </c>
      <c r="H149" s="171"/>
      <c r="I149" s="172">
        <v>6</v>
      </c>
      <c r="J149" s="172">
        <v>6</v>
      </c>
      <c r="K149" s="169"/>
      <c r="L149" s="173">
        <v>2364.5979499999999</v>
      </c>
      <c r="M149" s="173">
        <v>126.8421</v>
      </c>
      <c r="N149" s="173">
        <v>2491.4400500000002</v>
      </c>
      <c r="O149" s="168">
        <v>674.11781504394401</v>
      </c>
      <c r="P149" s="174">
        <v>239.22399999999999</v>
      </c>
      <c r="Q149" s="180">
        <v>2.8179355543087001</v>
      </c>
      <c r="R149" s="181">
        <v>1472.9146500094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2504.3202350000001</v>
      </c>
      <c r="Y149" s="168">
        <v>677.602852610696</v>
      </c>
      <c r="Z149" s="179">
        <v>573</v>
      </c>
      <c r="AA149" s="180">
        <v>1.1825529713973799</v>
      </c>
      <c r="AB149" s="181">
        <v>64.702745974593697</v>
      </c>
      <c r="AC149" s="170">
        <v>0.02</v>
      </c>
      <c r="AD149" s="170">
        <v>1.7999999999999999E-2</v>
      </c>
      <c r="AE149" s="178">
        <v>0</v>
      </c>
      <c r="AF149" s="178">
        <v>37</v>
      </c>
      <c r="AG149" s="169"/>
      <c r="AH149" s="182">
        <v>241.4</v>
      </c>
      <c r="AI149" s="168">
        <v>65.316458468108806</v>
      </c>
      <c r="AJ149" s="183" t="s">
        <v>53</v>
      </c>
      <c r="AK149" s="184">
        <v>1.0367691820334699</v>
      </c>
      <c r="AL149" s="185">
        <v>-26.830195128447698</v>
      </c>
      <c r="AM149" s="170">
        <v>8.0000000000000002E-3</v>
      </c>
      <c r="AN149" s="170">
        <v>4.0000000000000001E-3</v>
      </c>
      <c r="AO149" s="178">
        <v>0</v>
      </c>
      <c r="AP149" s="178">
        <v>39</v>
      </c>
      <c r="AQ149" s="169"/>
      <c r="AR149" s="182">
        <v>109.7</v>
      </c>
      <c r="AS149" s="168">
        <v>29.6819200246542</v>
      </c>
      <c r="AT149" s="183" t="s">
        <v>54</v>
      </c>
      <c r="AU149" s="180">
        <v>1.85512000154089</v>
      </c>
      <c r="AV149" s="181">
        <v>41.578045681664101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205</v>
      </c>
      <c r="BC149" s="182">
        <v>55.467580720639198</v>
      </c>
      <c r="BD149" s="183" t="s">
        <v>55</v>
      </c>
      <c r="BE149" s="180">
        <v>1.73336189751998</v>
      </c>
      <c r="BF149" s="181">
        <v>68.756091363328096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0.06</v>
      </c>
      <c r="G150" s="170">
        <v>5.0999999999999997E-2</v>
      </c>
      <c r="H150" s="171"/>
      <c r="I150" s="172">
        <v>7</v>
      </c>
      <c r="J150" s="172">
        <v>7</v>
      </c>
      <c r="K150" s="169"/>
      <c r="L150" s="173">
        <v>2016.1551099999999</v>
      </c>
      <c r="M150" s="173">
        <v>1685.2257099999999</v>
      </c>
      <c r="N150" s="173">
        <v>3701.3808199999999</v>
      </c>
      <c r="O150" s="168">
        <v>1319.0053339521601</v>
      </c>
      <c r="P150" s="174">
        <v>229.53</v>
      </c>
      <c r="Q150" s="180">
        <v>5.7465487472319996</v>
      </c>
      <c r="R150" s="181">
        <v>2959.3718521488299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1775.0390500000001</v>
      </c>
      <c r="Y150" s="168">
        <v>632.543931246547</v>
      </c>
      <c r="Z150" s="179">
        <v>573</v>
      </c>
      <c r="AA150" s="184">
        <v>1.10391611037792</v>
      </c>
      <c r="AB150" s="185">
        <v>-77.316365757059003</v>
      </c>
      <c r="AC150" s="170">
        <v>1.4999999999999999E-2</v>
      </c>
      <c r="AD150" s="170">
        <v>0.01</v>
      </c>
      <c r="AE150" s="178">
        <v>0</v>
      </c>
      <c r="AF150" s="178">
        <v>155</v>
      </c>
      <c r="AG150" s="169"/>
      <c r="AH150" s="182">
        <v>178.15</v>
      </c>
      <c r="AI150" s="168">
        <v>63.484632268553398</v>
      </c>
      <c r="AJ150" s="183" t="s">
        <v>53</v>
      </c>
      <c r="AK150" s="184">
        <v>1.00769257569132</v>
      </c>
      <c r="AL150" s="185">
        <v>-25.512113774336299</v>
      </c>
      <c r="AM150" s="170">
        <v>5.0000000000000001E-3</v>
      </c>
      <c r="AN150" s="170">
        <v>1E-3</v>
      </c>
      <c r="AO150" s="178">
        <v>0</v>
      </c>
      <c r="AP150" s="178">
        <v>34</v>
      </c>
      <c r="AQ150" s="169"/>
      <c r="AR150" s="182">
        <v>62.4</v>
      </c>
      <c r="AS150" s="168">
        <v>22.2365481535657</v>
      </c>
      <c r="AT150" s="183" t="s">
        <v>54</v>
      </c>
      <c r="AU150" s="180">
        <v>1.38978425959786</v>
      </c>
      <c r="AV150" s="181">
        <v>10.6762885652479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164.4</v>
      </c>
      <c r="BC150" s="182">
        <v>58.584751866125004</v>
      </c>
      <c r="BD150" s="183" t="s">
        <v>55</v>
      </c>
      <c r="BE150" s="180">
        <v>1.8307734958164099</v>
      </c>
      <c r="BF150" s="181">
        <v>60.952577130495797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0.04</v>
      </c>
      <c r="G151" s="170">
        <v>0.04</v>
      </c>
      <c r="H151" s="171"/>
      <c r="I151" s="172">
        <v>4</v>
      </c>
      <c r="J151" s="172">
        <v>4</v>
      </c>
      <c r="K151" s="169"/>
      <c r="L151" s="173">
        <v>2309.8305599999999</v>
      </c>
      <c r="M151" s="173">
        <v>2898.9031199999999</v>
      </c>
      <c r="N151" s="173">
        <v>5208.7336800000003</v>
      </c>
      <c r="O151" s="168">
        <v>1398.3136211364899</v>
      </c>
      <c r="P151" s="174">
        <v>247.43600000000001</v>
      </c>
      <c r="Q151" s="180">
        <v>5.6512133284424699</v>
      </c>
      <c r="R151" s="181">
        <v>4146.9331690973604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1741.1142749999999</v>
      </c>
      <c r="Y151" s="168">
        <v>467.41184254359501</v>
      </c>
      <c r="Z151" s="179">
        <v>573</v>
      </c>
      <c r="AA151" s="190">
        <v>0.81572747389807199</v>
      </c>
      <c r="AB151" s="173">
        <v>-717.75061429344203</v>
      </c>
      <c r="AC151" s="170"/>
      <c r="AD151" s="170"/>
      <c r="AE151" s="178">
        <v>394</v>
      </c>
      <c r="AF151" s="178">
        <v>821</v>
      </c>
      <c r="AG151" s="169"/>
      <c r="AH151" s="182">
        <v>221.95</v>
      </c>
      <c r="AI151" s="168">
        <v>59.583715981279298</v>
      </c>
      <c r="AJ151" s="183" t="s">
        <v>53</v>
      </c>
      <c r="AK151" s="190">
        <v>0.945773269544115</v>
      </c>
      <c r="AL151" s="173">
        <v>-48.396401440640098</v>
      </c>
      <c r="AM151" s="170"/>
      <c r="AN151" s="170"/>
      <c r="AO151" s="178">
        <v>13</v>
      </c>
      <c r="AP151" s="178">
        <v>60</v>
      </c>
      <c r="AQ151" s="169"/>
      <c r="AR151" s="182">
        <v>108.6</v>
      </c>
      <c r="AS151" s="168">
        <v>29.1542759881366</v>
      </c>
      <c r="AT151" s="183" t="s">
        <v>54</v>
      </c>
      <c r="AU151" s="180">
        <v>1.82214224925854</v>
      </c>
      <c r="AV151" s="181">
        <v>39.940596459520002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196.2</v>
      </c>
      <c r="BC151" s="182">
        <v>52.670984796246898</v>
      </c>
      <c r="BD151" s="183" t="s">
        <v>55</v>
      </c>
      <c r="BE151" s="180">
        <v>1.64596827488271</v>
      </c>
      <c r="BF151" s="181">
        <v>58.881192919039897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1.6E-2</v>
      </c>
      <c r="G152" s="170">
        <v>1.2E-2</v>
      </c>
      <c r="H152" s="171"/>
      <c r="I152" s="172">
        <v>3</v>
      </c>
      <c r="J152" s="172">
        <v>3</v>
      </c>
      <c r="K152" s="169"/>
      <c r="L152" s="173">
        <v>5742.8224600000003</v>
      </c>
      <c r="M152" s="173">
        <v>1622.8122000000001</v>
      </c>
      <c r="N152" s="173">
        <v>7365.6346599999997</v>
      </c>
      <c r="O152" s="168">
        <v>928.66322885157297</v>
      </c>
      <c r="P152" s="174">
        <v>287.5</v>
      </c>
      <c r="Q152" s="180">
        <v>3.2301329699185199</v>
      </c>
      <c r="R152" s="181">
        <v>4738.7424523600002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3105.3231350000001</v>
      </c>
      <c r="Y152" s="168">
        <v>391.52083184866899</v>
      </c>
      <c r="Z152" s="179">
        <v>573</v>
      </c>
      <c r="AA152" s="175">
        <v>0.68328242905526904</v>
      </c>
      <c r="AB152" s="176">
        <v>-2130.1872475311998</v>
      </c>
      <c r="AC152" s="170"/>
      <c r="AD152" s="170"/>
      <c r="AE152" s="178">
        <v>1440</v>
      </c>
      <c r="AF152" s="178">
        <v>2349</v>
      </c>
      <c r="AG152" s="169"/>
      <c r="AH152" s="182">
        <v>291.5</v>
      </c>
      <c r="AI152" s="168">
        <v>36.752478734837702</v>
      </c>
      <c r="AJ152" s="183" t="s">
        <v>53</v>
      </c>
      <c r="AK152" s="175">
        <v>0.58337267833075701</v>
      </c>
      <c r="AL152" s="176">
        <v>-284.1320315872</v>
      </c>
      <c r="AM152" s="170"/>
      <c r="AN152" s="170"/>
      <c r="AO152" s="178">
        <v>209</v>
      </c>
      <c r="AP152" s="178">
        <v>309</v>
      </c>
      <c r="AQ152" s="169"/>
      <c r="AR152" s="182">
        <v>75.400000000000006</v>
      </c>
      <c r="AS152" s="168">
        <v>9.5064730586852999</v>
      </c>
      <c r="AT152" s="183" t="s">
        <v>54</v>
      </c>
      <c r="AU152" s="175">
        <v>0.59415456616783102</v>
      </c>
      <c r="AV152" s="176">
        <v>-70.792261990399993</v>
      </c>
      <c r="AW152" s="170"/>
      <c r="AX152" s="170"/>
      <c r="AY152" s="178">
        <v>52</v>
      </c>
      <c r="AZ152" s="178">
        <v>77</v>
      </c>
      <c r="BA152" s="169"/>
      <c r="BB152" s="186">
        <v>259.39999999999998</v>
      </c>
      <c r="BC152" s="182">
        <v>32.705293254946497</v>
      </c>
      <c r="BD152" s="183" t="s">
        <v>55</v>
      </c>
      <c r="BE152" s="184">
        <v>1.02204041421708</v>
      </c>
      <c r="BF152" s="185">
        <v>-32.984523980799999</v>
      </c>
      <c r="BG152" s="170">
        <v>6.0000000000000001E-3</v>
      </c>
      <c r="BH152" s="170">
        <v>2E-3</v>
      </c>
      <c r="BI152" s="178">
        <v>0</v>
      </c>
      <c r="BJ152" s="178">
        <v>46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5.2999999999999999E-2</v>
      </c>
      <c r="G153" s="170">
        <v>4.4999999999999998E-2</v>
      </c>
      <c r="H153" s="171"/>
      <c r="I153" s="172">
        <v>7</v>
      </c>
      <c r="J153" s="172">
        <v>7</v>
      </c>
      <c r="K153" s="169"/>
      <c r="L153" s="173">
        <v>975.77193</v>
      </c>
      <c r="M153" s="173">
        <v>2213.3778600000001</v>
      </c>
      <c r="N153" s="173">
        <v>3189.1497899999999</v>
      </c>
      <c r="O153" s="168">
        <v>788.56356009475905</v>
      </c>
      <c r="P153" s="174">
        <v>232.012</v>
      </c>
      <c r="Q153" s="180">
        <v>3.3988050622155699</v>
      </c>
      <c r="R153" s="181">
        <v>2108.2109038830399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2406.814065</v>
      </c>
      <c r="Y153" s="168">
        <v>595.11970040847098</v>
      </c>
      <c r="Z153" s="179">
        <v>573</v>
      </c>
      <c r="AA153" s="184">
        <v>1.0386033165941899</v>
      </c>
      <c r="AB153" s="185">
        <v>-262.78053245625398</v>
      </c>
      <c r="AC153" s="170">
        <v>8.0000000000000002E-3</v>
      </c>
      <c r="AD153" s="170">
        <v>4.0000000000000001E-3</v>
      </c>
      <c r="AE153" s="178">
        <v>0</v>
      </c>
      <c r="AF153" s="178">
        <v>375</v>
      </c>
      <c r="AG153" s="169"/>
      <c r="AH153" s="182">
        <v>257.7</v>
      </c>
      <c r="AI153" s="168">
        <v>63.7200642232673</v>
      </c>
      <c r="AJ153" s="183" t="s">
        <v>53</v>
      </c>
      <c r="AK153" s="184">
        <v>1.01142959084551</v>
      </c>
      <c r="AL153" s="185">
        <v>-35.815636369535802</v>
      </c>
      <c r="AM153" s="170">
        <v>5.0000000000000001E-3</v>
      </c>
      <c r="AN153" s="170">
        <v>1E-3</v>
      </c>
      <c r="AO153" s="178">
        <v>0</v>
      </c>
      <c r="AP153" s="178">
        <v>49</v>
      </c>
      <c r="AQ153" s="169"/>
      <c r="AR153" s="182">
        <v>84.1</v>
      </c>
      <c r="AS153" s="168">
        <v>20.794945289781801</v>
      </c>
      <c r="AT153" s="183" t="s">
        <v>54</v>
      </c>
      <c r="AU153" s="180">
        <v>1.2996840806113601</v>
      </c>
      <c r="AV153" s="181">
        <v>9.5563463188480693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198.4</v>
      </c>
      <c r="BC153" s="182">
        <v>49.0572787811262</v>
      </c>
      <c r="BD153" s="183" t="s">
        <v>55</v>
      </c>
      <c r="BE153" s="180">
        <v>1.53303996191019</v>
      </c>
      <c r="BF153" s="181">
        <v>49.312692637696102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7.5499999999999998E-2</v>
      </c>
      <c r="G154" s="170">
        <v>6.8000000000000005E-2</v>
      </c>
      <c r="H154" s="171"/>
      <c r="I154" s="172">
        <v>6</v>
      </c>
      <c r="J154" s="172">
        <v>6</v>
      </c>
      <c r="K154" s="169"/>
      <c r="L154" s="173">
        <v>2014.65408</v>
      </c>
      <c r="M154" s="173">
        <v>-991.23608999999999</v>
      </c>
      <c r="N154" s="173">
        <v>1023.41799</v>
      </c>
      <c r="O154" s="168">
        <v>352.96949985208403</v>
      </c>
      <c r="P154" s="174">
        <v>221.65100000000001</v>
      </c>
      <c r="Q154" s="180">
        <v>1.5924561578882299</v>
      </c>
      <c r="R154" s="181">
        <v>283.06635228618597</v>
      </c>
      <c r="S154" s="170">
        <v>0.01</v>
      </c>
      <c r="T154" s="170">
        <v>0.01</v>
      </c>
      <c r="U154" s="177">
        <v>0</v>
      </c>
      <c r="V154" s="178">
        <v>0</v>
      </c>
      <c r="W154" s="169"/>
      <c r="X154" s="177">
        <v>1859.9781599999999</v>
      </c>
      <c r="Y154" s="168">
        <v>641.49308228498103</v>
      </c>
      <c r="Z154" s="179">
        <v>573</v>
      </c>
      <c r="AA154" s="184">
        <v>1.1195341750174199</v>
      </c>
      <c r="AB154" s="185">
        <v>-53.938260002686803</v>
      </c>
      <c r="AC154" s="170">
        <v>1.7000000000000001E-2</v>
      </c>
      <c r="AD154" s="170">
        <v>1.2E-2</v>
      </c>
      <c r="AE154" s="178">
        <v>0</v>
      </c>
      <c r="AF154" s="178">
        <v>134</v>
      </c>
      <c r="AG154" s="169"/>
      <c r="AH154" s="182">
        <v>231.05</v>
      </c>
      <c r="AI154" s="168">
        <v>79.687482277719198</v>
      </c>
      <c r="AJ154" s="183" t="s">
        <v>53</v>
      </c>
      <c r="AK154" s="180">
        <v>1.2648806710749101</v>
      </c>
      <c r="AL154" s="181">
        <v>20.619398847872201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52</v>
      </c>
      <c r="AS154" s="168">
        <v>17.9344257885367</v>
      </c>
      <c r="AT154" s="183" t="s">
        <v>54</v>
      </c>
      <c r="AU154" s="184">
        <v>1.12090161178354</v>
      </c>
      <c r="AV154" s="185">
        <v>-1.4426923560959599</v>
      </c>
      <c r="AW154" s="170">
        <v>8.5000000000000006E-3</v>
      </c>
      <c r="AX154" s="170">
        <v>6.0000000000000001E-3</v>
      </c>
      <c r="AY154" s="178">
        <v>0</v>
      </c>
      <c r="AZ154" s="178">
        <v>4</v>
      </c>
      <c r="BA154" s="169"/>
      <c r="BB154" s="186">
        <v>144.4</v>
      </c>
      <c r="BC154" s="182">
        <v>49.802520843551797</v>
      </c>
      <c r="BD154" s="183" t="s">
        <v>55</v>
      </c>
      <c r="BE154" s="180">
        <v>1.5563287763609901</v>
      </c>
      <c r="BF154" s="181">
        <v>37.514615287808098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3.6999999999999998E-2</v>
      </c>
      <c r="G155" s="170">
        <v>2.8500000000000001E-2</v>
      </c>
      <c r="H155" s="171"/>
      <c r="I155" s="172">
        <v>6</v>
      </c>
      <c r="J155" s="172">
        <v>5</v>
      </c>
      <c r="K155" s="169"/>
      <c r="L155" s="173">
        <v>2252.8888299999999</v>
      </c>
      <c r="M155" s="173">
        <v>2368.96263</v>
      </c>
      <c r="N155" s="173">
        <v>4621.8514599999999</v>
      </c>
      <c r="O155" s="168">
        <v>941.04656757979899</v>
      </c>
      <c r="P155" s="174">
        <v>287.5</v>
      </c>
      <c r="Q155" s="180">
        <v>3.2732054524514802</v>
      </c>
      <c r="R155" s="181">
        <v>2995.1974172688001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2789.7111150000001</v>
      </c>
      <c r="Y155" s="168">
        <v>568.00788429275201</v>
      </c>
      <c r="Z155" s="179">
        <v>573</v>
      </c>
      <c r="AA155" s="184">
        <v>0.99128775618281295</v>
      </c>
      <c r="AB155" s="185">
        <v>-452.281116252098</v>
      </c>
      <c r="AC155" s="170">
        <v>3.0000000000000001E-3</v>
      </c>
      <c r="AD155" s="170"/>
      <c r="AE155" s="178">
        <v>25</v>
      </c>
      <c r="AF155" s="178">
        <v>588</v>
      </c>
      <c r="AG155" s="169"/>
      <c r="AH155" s="182">
        <v>234.1</v>
      </c>
      <c r="AI155" s="168">
        <v>47.664664989132099</v>
      </c>
      <c r="AJ155" s="183" t="s">
        <v>53</v>
      </c>
      <c r="AK155" s="175">
        <v>0.75658198395447696</v>
      </c>
      <c r="AL155" s="176">
        <v>-122.349407624576</v>
      </c>
      <c r="AM155" s="170"/>
      <c r="AN155" s="170"/>
      <c r="AO155" s="178">
        <v>76</v>
      </c>
      <c r="AP155" s="178">
        <v>138</v>
      </c>
      <c r="AQ155" s="169"/>
      <c r="AR155" s="182">
        <v>92.2</v>
      </c>
      <c r="AS155" s="168">
        <v>18.772670277650501</v>
      </c>
      <c r="AT155" s="183" t="s">
        <v>54</v>
      </c>
      <c r="AU155" s="180">
        <v>1.1732918923531499</v>
      </c>
      <c r="AV155" s="181">
        <v>1.6731663175679501</v>
      </c>
      <c r="AW155" s="170">
        <v>0.01</v>
      </c>
      <c r="AX155" s="170">
        <v>8.5000000000000006E-3</v>
      </c>
      <c r="AY155" s="178">
        <v>0</v>
      </c>
      <c r="AZ155" s="178">
        <v>3</v>
      </c>
      <c r="BA155" s="169"/>
      <c r="BB155" s="186">
        <v>172.4</v>
      </c>
      <c r="BC155" s="182">
        <v>35.102042905281401</v>
      </c>
      <c r="BD155" s="183" t="s">
        <v>55</v>
      </c>
      <c r="BE155" s="184">
        <v>1.09693884079004</v>
      </c>
      <c r="BF155" s="185">
        <v>-8.6536673648641091</v>
      </c>
      <c r="BG155" s="170">
        <v>1.4E-2</v>
      </c>
      <c r="BH155" s="170">
        <v>0.01</v>
      </c>
      <c r="BI155" s="178">
        <v>0</v>
      </c>
      <c r="BJ155" s="178">
        <v>17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5.1999999999999998E-2</v>
      </c>
      <c r="G156" s="170">
        <v>4.7E-2</v>
      </c>
      <c r="H156" s="171"/>
      <c r="I156" s="172">
        <v>6</v>
      </c>
      <c r="J156" s="172">
        <v>6</v>
      </c>
      <c r="K156" s="169"/>
      <c r="L156" s="173">
        <v>1794.2928400000001</v>
      </c>
      <c r="M156" s="173">
        <v>2062.1856299999999</v>
      </c>
      <c r="N156" s="173">
        <v>3856.47847</v>
      </c>
      <c r="O156" s="168">
        <v>1373.4800481468701</v>
      </c>
      <c r="P156" s="174">
        <v>264.61399999999998</v>
      </c>
      <c r="Q156" s="180">
        <v>5.1905040857508302</v>
      </c>
      <c r="R156" s="181">
        <v>3000.5571328728101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1728.0844950000001</v>
      </c>
      <c r="Y156" s="168">
        <v>615.45516041593601</v>
      </c>
      <c r="Z156" s="179">
        <v>573</v>
      </c>
      <c r="AA156" s="184">
        <v>1.074092775595</v>
      </c>
      <c r="AB156" s="185">
        <v>-125.34323812781101</v>
      </c>
      <c r="AC156" s="170">
        <v>1.2E-2</v>
      </c>
      <c r="AD156" s="170">
        <v>7.0000000000000001E-3</v>
      </c>
      <c r="AE156" s="178">
        <v>0</v>
      </c>
      <c r="AF156" s="178">
        <v>203</v>
      </c>
      <c r="AG156" s="169"/>
      <c r="AH156" s="182">
        <v>167.8</v>
      </c>
      <c r="AI156" s="168">
        <v>59.761762932659202</v>
      </c>
      <c r="AJ156" s="183" t="s">
        <v>53</v>
      </c>
      <c r="AK156" s="190">
        <v>0.948599411629511</v>
      </c>
      <c r="AL156" s="173">
        <v>-35.9800125428483</v>
      </c>
      <c r="AM156" s="170"/>
      <c r="AN156" s="170"/>
      <c r="AO156" s="178">
        <v>10</v>
      </c>
      <c r="AP156" s="178">
        <v>45</v>
      </c>
      <c r="AQ156" s="169"/>
      <c r="AR156" s="182">
        <v>84.4</v>
      </c>
      <c r="AS156" s="168">
        <v>30.058955849323201</v>
      </c>
      <c r="AT156" s="183" t="s">
        <v>54</v>
      </c>
      <c r="AU156" s="180">
        <v>1.8786847405827001</v>
      </c>
      <c r="AV156" s="181">
        <v>32.646346020863902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188.2</v>
      </c>
      <c r="BC156" s="182">
        <v>67.027197758798906</v>
      </c>
      <c r="BD156" s="183" t="s">
        <v>55</v>
      </c>
      <c r="BE156" s="180">
        <v>2.0945999299624698</v>
      </c>
      <c r="BF156" s="181">
        <v>84.692692041727796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4.3999999999999997E-2</v>
      </c>
      <c r="G157" s="170">
        <v>3.6999999999999998E-2</v>
      </c>
      <c r="H157" s="171"/>
      <c r="I157" s="172">
        <v>6</v>
      </c>
      <c r="J157" s="172">
        <v>6</v>
      </c>
      <c r="K157" s="169"/>
      <c r="L157" s="173">
        <v>3420.64077</v>
      </c>
      <c r="M157" s="173">
        <v>5092.6730500000003</v>
      </c>
      <c r="N157" s="173">
        <v>8513.3138199999994</v>
      </c>
      <c r="O157" s="168">
        <v>1045.19708235455</v>
      </c>
      <c r="P157" s="174">
        <v>241.934</v>
      </c>
      <c r="Q157" s="180">
        <v>4.3201744374686903</v>
      </c>
      <c r="R157" s="181">
        <v>6243.18846682412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4822.4092600000004</v>
      </c>
      <c r="Y157" s="168">
        <v>592.057123118194</v>
      </c>
      <c r="Z157" s="179">
        <v>573</v>
      </c>
      <c r="AA157" s="184">
        <v>1.0332585045692699</v>
      </c>
      <c r="AB157" s="185">
        <v>-554.18860292864395</v>
      </c>
      <c r="AC157" s="170">
        <v>8.0000000000000002E-3</v>
      </c>
      <c r="AD157" s="170">
        <v>3.0000000000000001E-3</v>
      </c>
      <c r="AE157" s="178">
        <v>0</v>
      </c>
      <c r="AF157" s="178">
        <v>779</v>
      </c>
      <c r="AG157" s="169"/>
      <c r="AH157" s="182">
        <v>456.15</v>
      </c>
      <c r="AI157" s="168">
        <v>56.0024755572828</v>
      </c>
      <c r="AJ157" s="183" t="s">
        <v>53</v>
      </c>
      <c r="AK157" s="190">
        <v>0.88892818344893298</v>
      </c>
      <c r="AL157" s="173">
        <v>-134.99426765184</v>
      </c>
      <c r="AM157" s="170"/>
      <c r="AN157" s="170"/>
      <c r="AO157" s="178">
        <v>57</v>
      </c>
      <c r="AP157" s="178">
        <v>160</v>
      </c>
      <c r="AQ157" s="169"/>
      <c r="AR157" s="182">
        <v>140.4</v>
      </c>
      <c r="AS157" s="168">
        <v>17.2371973435109</v>
      </c>
      <c r="AT157" s="183" t="s">
        <v>54</v>
      </c>
      <c r="AU157" s="184">
        <v>1.0773248339694299</v>
      </c>
      <c r="AV157" s="185">
        <v>-9.73187749888009</v>
      </c>
      <c r="AW157" s="170">
        <v>6.0000000000000001E-3</v>
      </c>
      <c r="AX157" s="170">
        <v>4.0000000000000001E-3</v>
      </c>
      <c r="AY157" s="178">
        <v>0</v>
      </c>
      <c r="AZ157" s="178">
        <v>16</v>
      </c>
      <c r="BA157" s="169"/>
      <c r="BB157" s="186">
        <v>335.2</v>
      </c>
      <c r="BC157" s="182">
        <v>41.153194797327998</v>
      </c>
      <c r="BD157" s="183" t="s">
        <v>55</v>
      </c>
      <c r="BE157" s="180">
        <v>1.2860373374164999</v>
      </c>
      <c r="BF157" s="181">
        <v>34.936245002239801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4.9000000000000002E-2</v>
      </c>
      <c r="H158" s="171"/>
      <c r="I158" s="172">
        <v>5</v>
      </c>
      <c r="J158" s="172">
        <v>5</v>
      </c>
      <c r="K158" s="169"/>
      <c r="L158" s="173">
        <v>6271.41309</v>
      </c>
      <c r="M158" s="173">
        <v>8562.2058400000005</v>
      </c>
      <c r="N158" s="173">
        <v>14833.618930000001</v>
      </c>
      <c r="O158" s="168">
        <v>2971.9334138269001</v>
      </c>
      <c r="P158" s="174">
        <v>267.06299999999999</v>
      </c>
      <c r="Q158" s="180">
        <v>11.1282109982547</v>
      </c>
      <c r="R158" s="181">
        <v>13298.032571146799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3403.2442700000001</v>
      </c>
      <c r="Y158" s="168">
        <v>681.84408735029695</v>
      </c>
      <c r="Z158" s="179">
        <v>573</v>
      </c>
      <c r="AA158" s="180">
        <v>1.18995477722565</v>
      </c>
      <c r="AB158" s="181">
        <v>108.549821038979</v>
      </c>
      <c r="AC158" s="170">
        <v>0.02</v>
      </c>
      <c r="AD158" s="170">
        <v>1.9E-2</v>
      </c>
      <c r="AE158" s="178">
        <v>0</v>
      </c>
      <c r="AF158" s="178">
        <v>29</v>
      </c>
      <c r="AG158" s="169"/>
      <c r="AH158" s="182">
        <v>276.60000000000002</v>
      </c>
      <c r="AI158" s="168">
        <v>55.4171430548217</v>
      </c>
      <c r="AJ158" s="183" t="s">
        <v>53</v>
      </c>
      <c r="AK158" s="190">
        <v>0.87963719134637597</v>
      </c>
      <c r="AL158" s="173">
        <v>-85.643892294143598</v>
      </c>
      <c r="AM158" s="170"/>
      <c r="AN158" s="170"/>
      <c r="AO158" s="178">
        <v>38</v>
      </c>
      <c r="AP158" s="178">
        <v>101</v>
      </c>
      <c r="AQ158" s="169"/>
      <c r="AR158" s="182">
        <v>60.4</v>
      </c>
      <c r="AS158" s="168">
        <v>12.101212727806301</v>
      </c>
      <c r="AT158" s="183" t="s">
        <v>54</v>
      </c>
      <c r="AU158" s="175">
        <v>0.75632579548789503</v>
      </c>
      <c r="AV158" s="176">
        <v>-31.598448836607901</v>
      </c>
      <c r="AW158" s="170"/>
      <c r="AX158" s="170"/>
      <c r="AY158" s="178">
        <v>20</v>
      </c>
      <c r="AZ158" s="178">
        <v>36</v>
      </c>
      <c r="BA158" s="169"/>
      <c r="BB158" s="186">
        <v>236</v>
      </c>
      <c r="BC158" s="182">
        <v>47.2828841682499</v>
      </c>
      <c r="BD158" s="183" t="s">
        <v>55</v>
      </c>
      <c r="BE158" s="180">
        <v>1.4775901302578101</v>
      </c>
      <c r="BF158" s="181">
        <v>52.003102326784202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1.0999999999999999E-2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787.56478000000004</v>
      </c>
      <c r="M159" s="173">
        <v>1045.05132</v>
      </c>
      <c r="N159" s="173">
        <v>1832.6161</v>
      </c>
      <c r="O159" s="168">
        <v>732.42640738708405</v>
      </c>
      <c r="P159" s="174">
        <v>242.67599999999999</v>
      </c>
      <c r="Q159" s="180">
        <v>3.01812460806625</v>
      </c>
      <c r="R159" s="181">
        <v>1133.1175632074301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1394.92947</v>
      </c>
      <c r="Y159" s="168">
        <v>557.49983876626902</v>
      </c>
      <c r="Z159" s="179">
        <v>573</v>
      </c>
      <c r="AA159" s="184">
        <v>0.97294910779453703</v>
      </c>
      <c r="AB159" s="185">
        <v>-256.707533997697</v>
      </c>
      <c r="AC159" s="170">
        <v>1E-3</v>
      </c>
      <c r="AD159" s="170"/>
      <c r="AE159" s="178">
        <v>39</v>
      </c>
      <c r="AF159" s="178">
        <v>326</v>
      </c>
      <c r="AG159" s="169"/>
      <c r="AH159" s="182">
        <v>121.7</v>
      </c>
      <c r="AI159" s="168">
        <v>48.638824999413799</v>
      </c>
      <c r="AJ159" s="183" t="s">
        <v>53</v>
      </c>
      <c r="AK159" s="190">
        <v>0.77204484126053596</v>
      </c>
      <c r="AL159" s="173">
        <v>-59.893597298176097</v>
      </c>
      <c r="AM159" s="170"/>
      <c r="AN159" s="170"/>
      <c r="AO159" s="178">
        <v>36</v>
      </c>
      <c r="AP159" s="178">
        <v>68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-26.719008837632</v>
      </c>
      <c r="AW159" s="170"/>
      <c r="AX159" s="170"/>
      <c r="AY159" s="178">
        <v>21</v>
      </c>
      <c r="AZ159" s="178">
        <v>29</v>
      </c>
      <c r="BA159" s="169"/>
      <c r="BB159" s="186">
        <v>60</v>
      </c>
      <c r="BC159" s="182">
        <v>23.9797000818802</v>
      </c>
      <c r="BD159" s="183" t="s">
        <v>55</v>
      </c>
      <c r="BE159" s="175">
        <v>0.74936562755875702</v>
      </c>
      <c r="BF159" s="176">
        <v>-32.238017675263997</v>
      </c>
      <c r="BG159" s="170"/>
      <c r="BH159" s="170"/>
      <c r="BI159" s="178">
        <v>21</v>
      </c>
      <c r="BJ159" s="178">
        <v>37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1.9E-2</v>
      </c>
      <c r="G160" s="170">
        <v>1.4999999999999999E-2</v>
      </c>
      <c r="H160" s="171"/>
      <c r="I160" s="172">
        <v>3</v>
      </c>
      <c r="J160" s="172">
        <v>3</v>
      </c>
      <c r="K160" s="169"/>
      <c r="L160" s="173">
        <v>982.87054999999998</v>
      </c>
      <c r="M160" s="173">
        <v>-152.37432000000001</v>
      </c>
      <c r="N160" s="173">
        <v>830.49622999999997</v>
      </c>
      <c r="O160" s="168">
        <v>604.15320962899796</v>
      </c>
      <c r="P160" s="174">
        <v>219.79400000000001</v>
      </c>
      <c r="Q160" s="180">
        <v>2.7487247587695598</v>
      </c>
      <c r="R160" s="181">
        <v>482.43240370832399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825.16083500000002</v>
      </c>
      <c r="Y160" s="168">
        <v>600.27192047024005</v>
      </c>
      <c r="Z160" s="179">
        <v>573</v>
      </c>
      <c r="AA160" s="184">
        <v>1.0475949746426501</v>
      </c>
      <c r="AB160" s="185">
        <v>-82.236875879871405</v>
      </c>
      <c r="AC160" s="170">
        <v>8.9999999999999993E-3</v>
      </c>
      <c r="AD160" s="170">
        <v>5.0000000000000001E-3</v>
      </c>
      <c r="AE160" s="178">
        <v>0</v>
      </c>
      <c r="AF160" s="178">
        <v>121</v>
      </c>
      <c r="AG160" s="169"/>
      <c r="AH160" s="182">
        <v>71.2</v>
      </c>
      <c r="AI160" s="168">
        <v>51.795188191985702</v>
      </c>
      <c r="AJ160" s="183" t="s">
        <v>53</v>
      </c>
      <c r="AK160" s="190">
        <v>0.82214584431723303</v>
      </c>
      <c r="AL160" s="173">
        <v>-28.5662404632319</v>
      </c>
      <c r="AM160" s="170"/>
      <c r="AN160" s="170"/>
      <c r="AO160" s="178">
        <v>16</v>
      </c>
      <c r="AP160" s="178">
        <v>33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-14.737457895424001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-18.874915790848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3.5999999999999997E-2</v>
      </c>
      <c r="G161" s="170">
        <v>2.7E-2</v>
      </c>
      <c r="H161" s="171"/>
      <c r="I161" s="172">
        <v>4</v>
      </c>
      <c r="J161" s="172">
        <v>4</v>
      </c>
      <c r="K161" s="169"/>
      <c r="L161" s="173">
        <v>1355.4406200000001</v>
      </c>
      <c r="M161" s="173">
        <v>832.05454999999995</v>
      </c>
      <c r="N161" s="173">
        <v>2187.4951700000001</v>
      </c>
      <c r="O161" s="168">
        <v>801.43131108056195</v>
      </c>
      <c r="P161" s="174">
        <v>219.79400000000001</v>
      </c>
      <c r="Q161" s="180">
        <v>3.6462838434195701</v>
      </c>
      <c r="R161" s="181">
        <v>1496.3820959622201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1644.250935</v>
      </c>
      <c r="Y161" s="168">
        <v>602.40324214406803</v>
      </c>
      <c r="Z161" s="179">
        <v>573</v>
      </c>
      <c r="AA161" s="184">
        <v>1.05131455871565</v>
      </c>
      <c r="AB161" s="185">
        <v>-157.47154797792101</v>
      </c>
      <c r="AC161" s="170">
        <v>0.01</v>
      </c>
      <c r="AD161" s="170">
        <v>5.0000000000000001E-3</v>
      </c>
      <c r="AE161" s="178">
        <v>0</v>
      </c>
      <c r="AF161" s="178">
        <v>233</v>
      </c>
      <c r="AG161" s="169"/>
      <c r="AH161" s="182">
        <v>70.7</v>
      </c>
      <c r="AI161" s="168">
        <v>25.902317166440099</v>
      </c>
      <c r="AJ161" s="183" t="s">
        <v>53</v>
      </c>
      <c r="AK161" s="175">
        <v>0.41114789153079501</v>
      </c>
      <c r="AL161" s="176">
        <v>-127.39514210752</v>
      </c>
      <c r="AM161" s="170"/>
      <c r="AN161" s="170"/>
      <c r="AO161" s="178">
        <v>102</v>
      </c>
      <c r="AP161" s="178">
        <v>136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-28.70987736064</v>
      </c>
      <c r="AW161" s="170"/>
      <c r="AX161" s="170"/>
      <c r="AY161" s="178">
        <v>23</v>
      </c>
      <c r="AZ161" s="178">
        <v>31</v>
      </c>
      <c r="BA161" s="169"/>
      <c r="BB161" s="186">
        <v>97.6</v>
      </c>
      <c r="BC161" s="182">
        <v>35.757654249569299</v>
      </c>
      <c r="BD161" s="183" t="s">
        <v>55</v>
      </c>
      <c r="BE161" s="184">
        <v>1.1174266952990399</v>
      </c>
      <c r="BF161" s="185">
        <v>-3.01975472128004</v>
      </c>
      <c r="BG161" s="170">
        <v>1.6E-2</v>
      </c>
      <c r="BH161" s="170">
        <v>1.2E-2</v>
      </c>
      <c r="BI161" s="178">
        <v>0</v>
      </c>
      <c r="BJ161" s="178">
        <v>8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4.5999999999999999E-2</v>
      </c>
      <c r="G162" s="170">
        <v>4.1000000000000002E-2</v>
      </c>
      <c r="H162" s="171"/>
      <c r="I162" s="172">
        <v>5</v>
      </c>
      <c r="J162" s="172">
        <v>5</v>
      </c>
      <c r="K162" s="169"/>
      <c r="L162" s="173">
        <v>955.99843999999996</v>
      </c>
      <c r="M162" s="173">
        <v>656.14077999999995</v>
      </c>
      <c r="N162" s="173">
        <v>1612.13922</v>
      </c>
      <c r="O162" s="168">
        <v>1368.1397892443799</v>
      </c>
      <c r="P162" s="174">
        <v>224.79599999999999</v>
      </c>
      <c r="Q162" s="180">
        <v>6.0861393852398598</v>
      </c>
      <c r="R162" s="181">
        <v>1306.98939284618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588.16729499999997</v>
      </c>
      <c r="Y162" s="168">
        <v>499.14738692464698</v>
      </c>
      <c r="Z162" s="179">
        <v>573</v>
      </c>
      <c r="AA162" s="190">
        <v>0.87111236810584003</v>
      </c>
      <c r="AB162" s="173">
        <v>-189.65282172422499</v>
      </c>
      <c r="AC162" s="170"/>
      <c r="AD162" s="170"/>
      <c r="AE162" s="178">
        <v>88</v>
      </c>
      <c r="AF162" s="178">
        <v>223</v>
      </c>
      <c r="AG162" s="169"/>
      <c r="AH162" s="182">
        <v>82.4</v>
      </c>
      <c r="AI162" s="168">
        <v>69.928649607406101</v>
      </c>
      <c r="AJ162" s="183" t="s">
        <v>53</v>
      </c>
      <c r="AK162" s="184">
        <v>1.1099785651969201</v>
      </c>
      <c r="AL162" s="185">
        <v>-3.11948927334406</v>
      </c>
      <c r="AM162" s="170">
        <v>1.6E-2</v>
      </c>
      <c r="AN162" s="170">
        <v>1.0999999999999999E-2</v>
      </c>
      <c r="AO162" s="178">
        <v>0</v>
      </c>
      <c r="AP162" s="178">
        <v>7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-12.119235371007999</v>
      </c>
      <c r="AW162" s="170"/>
      <c r="AX162" s="170"/>
      <c r="AY162" s="178">
        <v>10</v>
      </c>
      <c r="AZ162" s="178">
        <v>14</v>
      </c>
      <c r="BA162" s="169"/>
      <c r="BB162" s="186">
        <v>49.4</v>
      </c>
      <c r="BC162" s="182">
        <v>41.923243818032297</v>
      </c>
      <c r="BD162" s="183" t="s">
        <v>55</v>
      </c>
      <c r="BE162" s="180">
        <v>1.31010136931351</v>
      </c>
      <c r="BF162" s="181">
        <v>5.9615292579839698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3207.3896500000001</v>
      </c>
      <c r="M163" s="173">
        <v>-475.37486000000001</v>
      </c>
      <c r="N163" s="173">
        <v>2732.0147900000002</v>
      </c>
      <c r="O163" s="168">
        <v>859.48047906579495</v>
      </c>
      <c r="P163" s="174">
        <v>239.25899999999999</v>
      </c>
      <c r="Q163" s="180">
        <v>3.5922597647979599</v>
      </c>
      <c r="R163" s="181">
        <v>1855.88632375669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2553.2126499999999</v>
      </c>
      <c r="Y163" s="168">
        <v>803.230070207214</v>
      </c>
      <c r="Z163" s="179">
        <v>573</v>
      </c>
      <c r="AA163" s="180">
        <v>1.4017976792447</v>
      </c>
      <c r="AB163" s="181">
        <v>454.977636239101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308.89999999999998</v>
      </c>
      <c r="AI163" s="168">
        <v>97.178653993825606</v>
      </c>
      <c r="AJ163" s="183" t="s">
        <v>53</v>
      </c>
      <c r="AK163" s="180">
        <v>1.54251831736231</v>
      </c>
      <c r="AL163" s="181">
        <v>78.204003722623796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64.3</v>
      </c>
      <c r="AS163" s="168">
        <v>20.228512307552599</v>
      </c>
      <c r="AT163" s="183" t="s">
        <v>54</v>
      </c>
      <c r="AU163" s="180">
        <v>1.2642820192220301</v>
      </c>
      <c r="AV163" s="181">
        <v>5.7105406279679203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200.2</v>
      </c>
      <c r="BC163" s="182">
        <v>62.982086531446697</v>
      </c>
      <c r="BD163" s="183" t="s">
        <v>55</v>
      </c>
      <c r="BE163" s="180">
        <v>1.96819020410771</v>
      </c>
      <c r="BF163" s="181">
        <v>83.021081255935897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2.4E-2</v>
      </c>
      <c r="G164" s="170">
        <v>0.02</v>
      </c>
      <c r="H164" s="171"/>
      <c r="I164" s="172">
        <v>3</v>
      </c>
      <c r="J164" s="172">
        <v>3</v>
      </c>
      <c r="K164" s="169"/>
      <c r="L164" s="173">
        <v>2243.84944</v>
      </c>
      <c r="M164" s="173">
        <v>-481.65451000000002</v>
      </c>
      <c r="N164" s="173">
        <v>1762.1949300000001</v>
      </c>
      <c r="O164" s="168">
        <v>475.306424857899</v>
      </c>
      <c r="P164" s="174">
        <v>272.85399999999998</v>
      </c>
      <c r="Q164" s="180">
        <v>1.74198078407463</v>
      </c>
      <c r="R164" s="181">
        <v>596.82698913698198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1853.55486</v>
      </c>
      <c r="Y164" s="168">
        <v>499.94839888943699</v>
      </c>
      <c r="Z164" s="179">
        <v>573</v>
      </c>
      <c r="AA164" s="190">
        <v>0.87251029474596298</v>
      </c>
      <c r="AB164" s="173">
        <v>-593.74600461810905</v>
      </c>
      <c r="AC164" s="170"/>
      <c r="AD164" s="170"/>
      <c r="AE164" s="178">
        <v>271</v>
      </c>
      <c r="AF164" s="178">
        <v>696</v>
      </c>
      <c r="AG164" s="169"/>
      <c r="AH164" s="182">
        <v>92.7</v>
      </c>
      <c r="AI164" s="168">
        <v>25.003423193555101</v>
      </c>
      <c r="AJ164" s="183" t="s">
        <v>53</v>
      </c>
      <c r="AK164" s="175">
        <v>0.39687973323103298</v>
      </c>
      <c r="AL164" s="176">
        <v>-176.37496417267201</v>
      </c>
      <c r="AM164" s="170"/>
      <c r="AN164" s="170"/>
      <c r="AO164" s="178">
        <v>141</v>
      </c>
      <c r="AP164" s="178">
        <v>188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-36.536498837503899</v>
      </c>
      <c r="AW164" s="170"/>
      <c r="AX164" s="170"/>
      <c r="AY164" s="178">
        <v>28</v>
      </c>
      <c r="AZ164" s="178">
        <v>40</v>
      </c>
      <c r="BA164" s="169"/>
      <c r="BB164" s="186">
        <v>130</v>
      </c>
      <c r="BC164" s="182">
        <v>35.064131770897099</v>
      </c>
      <c r="BD164" s="183" t="s">
        <v>55</v>
      </c>
      <c r="BE164" s="184">
        <v>1.0957541178405401</v>
      </c>
      <c r="BF164" s="185">
        <v>-6.6729976750078199</v>
      </c>
      <c r="BG164" s="170">
        <v>1.4E-2</v>
      </c>
      <c r="BH164" s="170">
        <v>0.01</v>
      </c>
      <c r="BI164" s="178">
        <v>0</v>
      </c>
      <c r="BJ164" s="178">
        <v>13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1.0999999999999999E-2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1149.9147399999999</v>
      </c>
      <c r="M165" s="173">
        <v>791.19276000000002</v>
      </c>
      <c r="N165" s="173">
        <v>1941.1075000000001</v>
      </c>
      <c r="O165" s="168">
        <v>540.59498543734196</v>
      </c>
      <c r="P165" s="174">
        <v>244.22499999999999</v>
      </c>
      <c r="Q165" s="180">
        <v>2.21351207057976</v>
      </c>
      <c r="R165" s="181">
        <v>930.87770739068799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1823.235725</v>
      </c>
      <c r="Y165" s="168">
        <v>507.76790579873398</v>
      </c>
      <c r="Z165" s="179">
        <v>573</v>
      </c>
      <c r="AA165" s="190">
        <v>0.88615690366271205</v>
      </c>
      <c r="AB165" s="173">
        <v>-546.96253957216004</v>
      </c>
      <c r="AC165" s="170"/>
      <c r="AD165" s="170"/>
      <c r="AE165" s="178">
        <v>235</v>
      </c>
      <c r="AF165" s="178">
        <v>646</v>
      </c>
      <c r="AG165" s="169"/>
      <c r="AH165" s="182">
        <v>170.8</v>
      </c>
      <c r="AI165" s="168">
        <v>47.567496139548197</v>
      </c>
      <c r="AJ165" s="183" t="s">
        <v>53</v>
      </c>
      <c r="AK165" s="175">
        <v>0.75503962126266899</v>
      </c>
      <c r="AL165" s="176">
        <v>-89.797714952959893</v>
      </c>
      <c r="AM165" s="170"/>
      <c r="AN165" s="170"/>
      <c r="AO165" s="178">
        <v>56</v>
      </c>
      <c r="AP165" s="178">
        <v>101</v>
      </c>
      <c r="AQ165" s="169"/>
      <c r="AR165" s="182">
        <v>31.4</v>
      </c>
      <c r="AS165" s="168">
        <v>8.7448441380668207</v>
      </c>
      <c r="AT165" s="183" t="s">
        <v>54</v>
      </c>
      <c r="AU165" s="175">
        <v>0.54655275862917596</v>
      </c>
      <c r="AV165" s="176">
        <v>-34.783546654719999</v>
      </c>
      <c r="AW165" s="170"/>
      <c r="AX165" s="170"/>
      <c r="AY165" s="178">
        <v>27</v>
      </c>
      <c r="AZ165" s="178">
        <v>38</v>
      </c>
      <c r="BA165" s="169"/>
      <c r="BB165" s="186">
        <v>110.6</v>
      </c>
      <c r="BC165" s="182">
        <v>30.801903237904099</v>
      </c>
      <c r="BD165" s="183" t="s">
        <v>55</v>
      </c>
      <c r="BE165" s="184">
        <v>0.96255947618450399</v>
      </c>
      <c r="BF165" s="185">
        <v>-21.76709330944</v>
      </c>
      <c r="BG165" s="170">
        <v>1E-3</v>
      </c>
      <c r="BH165" s="170"/>
      <c r="BI165" s="178">
        <v>5</v>
      </c>
      <c r="BJ165" s="178">
        <v>28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4.2999999999999997E-2</v>
      </c>
      <c r="G166" s="170">
        <v>3.5000000000000003E-2</v>
      </c>
      <c r="H166" s="171"/>
      <c r="I166" s="172">
        <v>5</v>
      </c>
      <c r="J166" s="172">
        <v>4</v>
      </c>
      <c r="K166" s="169"/>
      <c r="L166" s="173">
        <v>12718.32114</v>
      </c>
      <c r="M166" s="173">
        <v>469.93606999999997</v>
      </c>
      <c r="N166" s="173">
        <v>13188.25721</v>
      </c>
      <c r="O166" s="168">
        <v>1594.58926593869</v>
      </c>
      <c r="P166" s="174">
        <v>224.79599999999999</v>
      </c>
      <c r="Q166" s="180">
        <v>7.0934948394930997</v>
      </c>
      <c r="R166" s="181">
        <v>11046.4536773699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4978.9394000000002</v>
      </c>
      <c r="Y166" s="168">
        <v>602.00246299254798</v>
      </c>
      <c r="Z166" s="179">
        <v>573</v>
      </c>
      <c r="AA166" s="184">
        <v>1.0506151186606401</v>
      </c>
      <c r="AB166" s="185">
        <v>-480.47012773657502</v>
      </c>
      <c r="AC166" s="170">
        <v>8.9999999999999993E-3</v>
      </c>
      <c r="AD166" s="170">
        <v>5.0000000000000001E-3</v>
      </c>
      <c r="AE166" s="178">
        <v>0</v>
      </c>
      <c r="AF166" s="178">
        <v>708</v>
      </c>
      <c r="AG166" s="169"/>
      <c r="AH166" s="182">
        <v>519.5</v>
      </c>
      <c r="AI166" s="168">
        <v>62.8126302410165</v>
      </c>
      <c r="AJ166" s="183" t="s">
        <v>53</v>
      </c>
      <c r="AK166" s="184">
        <v>0.99702587684153099</v>
      </c>
      <c r="AL166" s="185">
        <v>-80.749215091455895</v>
      </c>
      <c r="AM166" s="170">
        <v>4.0000000000000001E-3</v>
      </c>
      <c r="AN166" s="170">
        <v>0</v>
      </c>
      <c r="AO166" s="178">
        <v>2</v>
      </c>
      <c r="AP166" s="178">
        <v>106</v>
      </c>
      <c r="AQ166" s="169"/>
      <c r="AR166" s="182">
        <v>104.6</v>
      </c>
      <c r="AS166" s="168">
        <v>12.6471628935714</v>
      </c>
      <c r="AT166" s="183" t="s">
        <v>54</v>
      </c>
      <c r="AU166" s="190">
        <v>0.79044768084821004</v>
      </c>
      <c r="AV166" s="173">
        <v>-47.844245102591998</v>
      </c>
      <c r="AW166" s="170"/>
      <c r="AX166" s="170"/>
      <c r="AY166" s="178">
        <v>28</v>
      </c>
      <c r="AZ166" s="178">
        <v>55</v>
      </c>
      <c r="BA166" s="169"/>
      <c r="BB166" s="186">
        <v>379</v>
      </c>
      <c r="BC166" s="182">
        <v>45.824806277854201</v>
      </c>
      <c r="BD166" s="183" t="s">
        <v>55</v>
      </c>
      <c r="BE166" s="180">
        <v>1.43202519618294</v>
      </c>
      <c r="BF166" s="181">
        <v>74.111509794816101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2.7E-2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-7851.7588100000003</v>
      </c>
      <c r="M167" s="173">
        <v>784.15520000000004</v>
      </c>
      <c r="N167" s="173">
        <v>-7067.6036100000001</v>
      </c>
      <c r="O167" s="168">
        <v>-3427.6597103435001</v>
      </c>
      <c r="P167" s="174">
        <v>225.90199999999999</v>
      </c>
      <c r="Q167" s="175">
        <v>-15.1732154223668</v>
      </c>
      <c r="R167" s="176">
        <v>-7604.1991259852302</v>
      </c>
      <c r="S167" s="170"/>
      <c r="T167" s="170"/>
      <c r="U167" s="177">
        <v>7534</v>
      </c>
      <c r="V167" s="178">
        <v>7627</v>
      </c>
      <c r="W167" s="169"/>
      <c r="X167" s="177">
        <v>883.646885</v>
      </c>
      <c r="Y167" s="168">
        <v>428.55273060298799</v>
      </c>
      <c r="Z167" s="179">
        <v>573</v>
      </c>
      <c r="AA167" s="175">
        <v>0.74791052461254404</v>
      </c>
      <c r="AB167" s="176">
        <v>-477.426636524993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4">
        <v>1.12585080089487</v>
      </c>
      <c r="AL167" s="185">
        <v>-3.39682697395207</v>
      </c>
      <c r="AM167" s="170">
        <v>1.7000000000000001E-2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-14.905543358464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-6.6110867169280398</v>
      </c>
      <c r="BG167" s="170">
        <v>0.01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2133.9153099999999</v>
      </c>
      <c r="M168" s="173">
        <v>374.46994000000001</v>
      </c>
      <c r="N168" s="173">
        <v>2508.3852499999998</v>
      </c>
      <c r="O168" s="168">
        <v>1241.8075747114001</v>
      </c>
      <c r="P168" s="174">
        <v>258.548</v>
      </c>
      <c r="Q168" s="180">
        <v>4.8030059204147797</v>
      </c>
      <c r="R168" s="181">
        <v>1906.7495543791099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1857.0382649999999</v>
      </c>
      <c r="Y168" s="168">
        <v>919.35008149402699</v>
      </c>
      <c r="Z168" s="179">
        <v>573</v>
      </c>
      <c r="AA168" s="180">
        <v>1.6044504040035401</v>
      </c>
      <c r="AB168" s="181">
        <v>523.67945506617298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115.05</v>
      </c>
      <c r="AI168" s="168">
        <v>56.956945297994601</v>
      </c>
      <c r="AJ168" s="183" t="s">
        <v>53</v>
      </c>
      <c r="AK168" s="190">
        <v>0.904078496793565</v>
      </c>
      <c r="AL168" s="173">
        <v>-31.5496597309442</v>
      </c>
      <c r="AM168" s="170"/>
      <c r="AN168" s="170"/>
      <c r="AO168" s="178">
        <v>13</v>
      </c>
      <c r="AP168" s="178">
        <v>38</v>
      </c>
      <c r="AQ168" s="169"/>
      <c r="AR168" s="182">
        <v>27.8</v>
      </c>
      <c r="AS168" s="168">
        <v>13.7627386291547</v>
      </c>
      <c r="AT168" s="183" t="s">
        <v>54</v>
      </c>
      <c r="AU168" s="190">
        <v>0.860171164322169</v>
      </c>
      <c r="AV168" s="173">
        <v>-9.4316596142080602</v>
      </c>
      <c r="AW168" s="170"/>
      <c r="AX168" s="170"/>
      <c r="AY168" s="178">
        <v>5</v>
      </c>
      <c r="AZ168" s="178">
        <v>11</v>
      </c>
      <c r="BA168" s="169"/>
      <c r="BB168" s="186">
        <v>106</v>
      </c>
      <c r="BC168" s="182">
        <v>52.4766293054101</v>
      </c>
      <c r="BD168" s="183" t="s">
        <v>55</v>
      </c>
      <c r="BE168" s="180">
        <v>1.6398946657940601</v>
      </c>
      <c r="BF168" s="181">
        <v>31.536680771583899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4.1000000000000002E-2</v>
      </c>
      <c r="G169" s="170">
        <v>0.04</v>
      </c>
      <c r="H169" s="171"/>
      <c r="I169" s="172">
        <v>5</v>
      </c>
      <c r="J169" s="172">
        <v>4</v>
      </c>
      <c r="K169" s="169"/>
      <c r="L169" s="173">
        <v>1549.8575900000001</v>
      </c>
      <c r="M169" s="173">
        <v>1192.97831</v>
      </c>
      <c r="N169" s="173">
        <v>2742.8359</v>
      </c>
      <c r="O169" s="168">
        <v>1473.4679535249099</v>
      </c>
      <c r="P169" s="174">
        <v>266.29899999999998</v>
      </c>
      <c r="Q169" s="180">
        <v>5.5331336337158996</v>
      </c>
      <c r="R169" s="181">
        <v>2171.7766836553501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1031.4400450000001</v>
      </c>
      <c r="Y169" s="168">
        <v>554.09580000385404</v>
      </c>
      <c r="Z169" s="179">
        <v>573</v>
      </c>
      <c r="AA169" s="184">
        <v>0.96700837697007702</v>
      </c>
      <c r="AB169" s="185">
        <v>-197.317595717697</v>
      </c>
      <c r="AC169" s="170">
        <v>1E-3</v>
      </c>
      <c r="AD169" s="170"/>
      <c r="AE169" s="178">
        <v>36</v>
      </c>
      <c r="AF169" s="178">
        <v>249</v>
      </c>
      <c r="AG169" s="169"/>
      <c r="AH169" s="182">
        <v>111.6</v>
      </c>
      <c r="AI169" s="168">
        <v>59.952191676279298</v>
      </c>
      <c r="AJ169" s="183" t="s">
        <v>53</v>
      </c>
      <c r="AK169" s="190">
        <v>0.95162209009967103</v>
      </c>
      <c r="AL169" s="173">
        <v>-23.499007618176101</v>
      </c>
      <c r="AM169" s="170"/>
      <c r="AN169" s="170"/>
      <c r="AO169" s="178">
        <v>6</v>
      </c>
      <c r="AP169" s="178">
        <v>30</v>
      </c>
      <c r="AQ169" s="169"/>
      <c r="AR169" s="182">
        <v>49.6</v>
      </c>
      <c r="AS169" s="168">
        <v>26.645418522790798</v>
      </c>
      <c r="AT169" s="183" t="s">
        <v>54</v>
      </c>
      <c r="AU169" s="180">
        <v>1.66533865767442</v>
      </c>
      <c r="AV169" s="181">
        <v>15.289140922368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95</v>
      </c>
      <c r="BC169" s="182">
        <v>51.034571767442003</v>
      </c>
      <c r="BD169" s="183" t="s">
        <v>55</v>
      </c>
      <c r="BE169" s="180">
        <v>1.5948303677325599</v>
      </c>
      <c r="BF169" s="181">
        <v>26.378281844736001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9498.8859699999994</v>
      </c>
      <c r="M170" s="173">
        <v>5632.6724000000004</v>
      </c>
      <c r="N170" s="173">
        <v>15131.558370000001</v>
      </c>
      <c r="O170" s="168">
        <v>1455.0639451960601</v>
      </c>
      <c r="P170" s="174">
        <v>287.5</v>
      </c>
      <c r="Q170" s="180">
        <v>5.0610919832906403</v>
      </c>
      <c r="R170" s="181">
        <v>11687.3302666992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4267.36024</v>
      </c>
      <c r="Y170" s="168">
        <v>410.353109346476</v>
      </c>
      <c r="Z170" s="179">
        <v>573</v>
      </c>
      <c r="AA170" s="175">
        <v>0.71614853289088398</v>
      </c>
      <c r="AB170" s="176">
        <v>-2597.1361189264599</v>
      </c>
      <c r="AC170" s="170"/>
      <c r="AD170" s="170"/>
      <c r="AE170" s="178">
        <v>1692</v>
      </c>
      <c r="AF170" s="178">
        <v>2884</v>
      </c>
      <c r="AG170" s="169"/>
      <c r="AH170" s="182">
        <v>858.3</v>
      </c>
      <c r="AI170" s="168">
        <v>82.534881974735896</v>
      </c>
      <c r="AJ170" s="183" t="s">
        <v>53</v>
      </c>
      <c r="AK170" s="180">
        <v>1.31007749166247</v>
      </c>
      <c r="AL170" s="181">
        <v>103.564798233216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444.2</v>
      </c>
      <c r="AS170" s="168">
        <v>42.7146622080597</v>
      </c>
      <c r="AT170" s="183" t="s">
        <v>54</v>
      </c>
      <c r="AU170" s="180">
        <v>2.6696663880037299</v>
      </c>
      <c r="AV170" s="181">
        <v>252.52121859891199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797</v>
      </c>
      <c r="BC170" s="182">
        <v>76.6402201256723</v>
      </c>
      <c r="BD170" s="183" t="s">
        <v>55</v>
      </c>
      <c r="BE170" s="180">
        <v>2.3950068789272598</v>
      </c>
      <c r="BF170" s="181">
        <v>413.64243719782399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2.3E-2</v>
      </c>
      <c r="G171" s="170">
        <v>1.7999999999999999E-2</v>
      </c>
      <c r="H171" s="171"/>
      <c r="I171" s="172">
        <v>3</v>
      </c>
      <c r="J171" s="172">
        <v>3</v>
      </c>
      <c r="K171" s="169"/>
      <c r="L171" s="173">
        <v>1210.7938099999999</v>
      </c>
      <c r="M171" s="173">
        <v>1151.6129900000001</v>
      </c>
      <c r="N171" s="173">
        <v>2362.4068000000002</v>
      </c>
      <c r="O171" s="168">
        <v>497.31888847334801</v>
      </c>
      <c r="P171" s="174">
        <v>266.29899999999998</v>
      </c>
      <c r="Q171" s="180">
        <v>1.86752067590696</v>
      </c>
      <c r="R171" s="181">
        <v>905.13102859345099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2146.9591150000001</v>
      </c>
      <c r="Y171" s="168">
        <v>451.96420898785198</v>
      </c>
      <c r="Z171" s="179">
        <v>573</v>
      </c>
      <c r="AA171" s="190">
        <v>0.78876825303290099</v>
      </c>
      <c r="AB171" s="173">
        <v>-988.68546877970903</v>
      </c>
      <c r="AC171" s="170"/>
      <c r="AD171" s="170"/>
      <c r="AE171" s="178">
        <v>575</v>
      </c>
      <c r="AF171" s="178">
        <v>1120</v>
      </c>
      <c r="AG171" s="169"/>
      <c r="AH171" s="182">
        <v>219.8</v>
      </c>
      <c r="AI171" s="168">
        <v>46.270901220925097</v>
      </c>
      <c r="AJ171" s="183" t="s">
        <v>53</v>
      </c>
      <c r="AK171" s="175">
        <v>0.73445874953849399</v>
      </c>
      <c r="AL171" s="176">
        <v>-124.956734342272</v>
      </c>
      <c r="AM171" s="170"/>
      <c r="AN171" s="170"/>
      <c r="AO171" s="178">
        <v>80</v>
      </c>
      <c r="AP171" s="178">
        <v>140</v>
      </c>
      <c r="AQ171" s="169"/>
      <c r="AR171" s="182">
        <v>53.3</v>
      </c>
      <c r="AS171" s="168">
        <v>11.2203777755928</v>
      </c>
      <c r="AT171" s="183" t="s">
        <v>54</v>
      </c>
      <c r="AU171" s="175">
        <v>0.70127361097455299</v>
      </c>
      <c r="AV171" s="176">
        <v>-34.257265864703903</v>
      </c>
      <c r="AW171" s="170"/>
      <c r="AX171" s="170"/>
      <c r="AY171" s="178">
        <v>23</v>
      </c>
      <c r="AZ171" s="178">
        <v>38</v>
      </c>
      <c r="BA171" s="169"/>
      <c r="BB171" s="186">
        <v>164.2</v>
      </c>
      <c r="BC171" s="182">
        <v>34.566342040381699</v>
      </c>
      <c r="BD171" s="183" t="s">
        <v>55</v>
      </c>
      <c r="BE171" s="184">
        <v>1.0801981887619301</v>
      </c>
      <c r="BF171" s="185">
        <v>-10.9145317294078</v>
      </c>
      <c r="BG171" s="170">
        <v>1.2999999999999999E-2</v>
      </c>
      <c r="BH171" s="170">
        <v>8.0000000000000002E-3</v>
      </c>
      <c r="BI171" s="178">
        <v>0</v>
      </c>
      <c r="BJ171" s="178">
        <v>19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3.7999999999999999E-2</v>
      </c>
      <c r="H172" s="171"/>
      <c r="I172" s="172">
        <v>4</v>
      </c>
      <c r="J172" s="172">
        <v>4</v>
      </c>
      <c r="K172" s="169"/>
      <c r="L172" s="173">
        <v>298.49270999999999</v>
      </c>
      <c r="M172" s="173">
        <v>3035.1598600000002</v>
      </c>
      <c r="N172" s="173">
        <v>3333.6525700000002</v>
      </c>
      <c r="O172" s="168">
        <v>1009.81699423313</v>
      </c>
      <c r="P172" s="174">
        <v>263.185</v>
      </c>
      <c r="Q172" s="180">
        <v>3.8369093764201199</v>
      </c>
      <c r="R172" s="181">
        <v>2332.7512236609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1651.3620149999999</v>
      </c>
      <c r="Y172" s="168">
        <v>500.22412094913</v>
      </c>
      <c r="Z172" s="179">
        <v>573</v>
      </c>
      <c r="AA172" s="190">
        <v>0.87299148507701596</v>
      </c>
      <c r="AB172" s="173">
        <v>-527.77612529030398</v>
      </c>
      <c r="AC172" s="170"/>
      <c r="AD172" s="170"/>
      <c r="AE172" s="178">
        <v>241</v>
      </c>
      <c r="AF172" s="178">
        <v>619</v>
      </c>
      <c r="AG172" s="169"/>
      <c r="AH172" s="182">
        <v>167.8</v>
      </c>
      <c r="AI172" s="168">
        <v>50.829319514936302</v>
      </c>
      <c r="AJ172" s="183" t="s">
        <v>53</v>
      </c>
      <c r="AK172" s="190">
        <v>0.80681459547517997</v>
      </c>
      <c r="AL172" s="173">
        <v>-71.791104429824003</v>
      </c>
      <c r="AM172" s="170"/>
      <c r="AN172" s="170"/>
      <c r="AO172" s="178">
        <v>41</v>
      </c>
      <c r="AP172" s="178">
        <v>82</v>
      </c>
      <c r="AQ172" s="169"/>
      <c r="AR172" s="182">
        <v>69.8</v>
      </c>
      <c r="AS172" s="168">
        <v>21.143542920992601</v>
      </c>
      <c r="AT172" s="183" t="s">
        <v>54</v>
      </c>
      <c r="AU172" s="180">
        <v>1.32147143256204</v>
      </c>
      <c r="AV172" s="181">
        <v>8.9514655416320004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124.8</v>
      </c>
      <c r="BC172" s="182">
        <v>37.803927744124302</v>
      </c>
      <c r="BD172" s="183" t="s">
        <v>55</v>
      </c>
      <c r="BE172" s="180">
        <v>1.18137274200388</v>
      </c>
      <c r="BF172" s="181">
        <v>3.102931083264</v>
      </c>
      <c r="BG172" s="170">
        <v>0.02</v>
      </c>
      <c r="BH172" s="170">
        <v>1.7999999999999999E-2</v>
      </c>
      <c r="BI172" s="178">
        <v>0</v>
      </c>
      <c r="BJ172" s="178">
        <v>2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1.2E-2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2268.1007800000002</v>
      </c>
      <c r="M173" s="173">
        <v>-230.78328999999999</v>
      </c>
      <c r="N173" s="173">
        <v>2037.3174899999999</v>
      </c>
      <c r="O173" s="168">
        <v>511.22050027786599</v>
      </c>
      <c r="P173" s="174">
        <v>254.727</v>
      </c>
      <c r="Q173" s="180">
        <v>2.0069348764672199</v>
      </c>
      <c r="R173" s="181">
        <v>867.87757642823101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1347.6297400000001</v>
      </c>
      <c r="Y173" s="168">
        <v>338.158364247946</v>
      </c>
      <c r="Z173" s="179">
        <v>573</v>
      </c>
      <c r="AA173" s="175">
        <v>0.59015421334719997</v>
      </c>
      <c r="AB173" s="176">
        <v>-1282.98684354483</v>
      </c>
      <c r="AC173" s="170"/>
      <c r="AD173" s="170"/>
      <c r="AE173" s="178">
        <v>936</v>
      </c>
      <c r="AF173" s="178">
        <v>1393</v>
      </c>
      <c r="AG173" s="169"/>
      <c r="AH173" s="182">
        <v>143.5</v>
      </c>
      <c r="AI173" s="168">
        <v>36.008203016935703</v>
      </c>
      <c r="AJ173" s="183" t="s">
        <v>53</v>
      </c>
      <c r="AK173" s="175">
        <v>0.57155877804659805</v>
      </c>
      <c r="AL173" s="176">
        <v>-145.73009557299201</v>
      </c>
      <c r="AM173" s="170"/>
      <c r="AN173" s="170"/>
      <c r="AO173" s="178">
        <v>108</v>
      </c>
      <c r="AP173" s="178">
        <v>158</v>
      </c>
      <c r="AQ173" s="169"/>
      <c r="AR173" s="182">
        <v>51.5</v>
      </c>
      <c r="AS173" s="168">
        <v>12.9228045670536</v>
      </c>
      <c r="AT173" s="183" t="s">
        <v>54</v>
      </c>
      <c r="AU173" s="190">
        <v>0.80767528544084699</v>
      </c>
      <c r="AV173" s="173">
        <v>-21.955262367743899</v>
      </c>
      <c r="AW173" s="170"/>
      <c r="AX173" s="170"/>
      <c r="AY173" s="178">
        <v>13</v>
      </c>
      <c r="AZ173" s="178">
        <v>26</v>
      </c>
      <c r="BA173" s="169"/>
      <c r="BB173" s="186">
        <v>125.4</v>
      </c>
      <c r="BC173" s="182">
        <v>31.4664018001654</v>
      </c>
      <c r="BD173" s="183" t="s">
        <v>55</v>
      </c>
      <c r="BE173" s="184">
        <v>0.98332505625516797</v>
      </c>
      <c r="BF173" s="185">
        <v>-21.510524735487799</v>
      </c>
      <c r="BG173" s="170">
        <v>2E-3</v>
      </c>
      <c r="BH173" s="170"/>
      <c r="BI173" s="178">
        <v>3</v>
      </c>
      <c r="BJ173" s="178">
        <v>28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2509.50576</v>
      </c>
      <c r="M174" s="173">
        <v>1552.3605500000001</v>
      </c>
      <c r="N174" s="173">
        <v>4061.8663099999999</v>
      </c>
      <c r="O174" s="168">
        <v>1353.20443091127</v>
      </c>
      <c r="P174" s="174">
        <v>242.02199999999999</v>
      </c>
      <c r="Q174" s="180">
        <v>5.5912455516906299</v>
      </c>
      <c r="R174" s="181">
        <v>3224.97407447564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1213.43148</v>
      </c>
      <c r="Y174" s="168">
        <v>404.25280647487</v>
      </c>
      <c r="Z174" s="179">
        <v>573</v>
      </c>
      <c r="AA174" s="175">
        <v>0.70550228006085602</v>
      </c>
      <c r="AB174" s="176">
        <v>-767.95554661516996</v>
      </c>
      <c r="AC174" s="170"/>
      <c r="AD174" s="170"/>
      <c r="AE174" s="178">
        <v>507</v>
      </c>
      <c r="AF174" s="178">
        <v>851</v>
      </c>
      <c r="AG174" s="169"/>
      <c r="AH174" s="182">
        <v>126.4</v>
      </c>
      <c r="AI174" s="168">
        <v>42.109963010374202</v>
      </c>
      <c r="AJ174" s="183" t="s">
        <v>53</v>
      </c>
      <c r="AK174" s="175">
        <v>0.66841211127578004</v>
      </c>
      <c r="AL174" s="176">
        <v>-91.448835387008202</v>
      </c>
      <c r="AM174" s="170"/>
      <c r="AN174" s="170"/>
      <c r="AO174" s="178">
        <v>63</v>
      </c>
      <c r="AP174" s="178">
        <v>101</v>
      </c>
      <c r="AQ174" s="169"/>
      <c r="AR174" s="182">
        <v>27.4</v>
      </c>
      <c r="AS174" s="168">
        <v>9.1282672981349098</v>
      </c>
      <c r="AT174" s="183" t="s">
        <v>54</v>
      </c>
      <c r="AU174" s="175">
        <v>0.57051670613343197</v>
      </c>
      <c r="AV174" s="176">
        <v>-27.9266883522561</v>
      </c>
      <c r="AW174" s="170"/>
      <c r="AX174" s="170"/>
      <c r="AY174" s="178">
        <v>21</v>
      </c>
      <c r="AZ174" s="178">
        <v>31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10.546623295487899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5.9499999999999997E-2</v>
      </c>
      <c r="G175" s="170">
        <v>4.9000000000000002E-2</v>
      </c>
      <c r="H175" s="171"/>
      <c r="I175" s="172">
        <v>6</v>
      </c>
      <c r="J175" s="172">
        <v>5</v>
      </c>
      <c r="K175" s="169"/>
      <c r="L175" s="173">
        <v>1415.7800400000001</v>
      </c>
      <c r="M175" s="173">
        <v>1070.0095200000001</v>
      </c>
      <c r="N175" s="173">
        <v>2485.7895600000002</v>
      </c>
      <c r="O175" s="168">
        <v>918.42127163983696</v>
      </c>
      <c r="P175" s="174">
        <v>222.28899999999999</v>
      </c>
      <c r="Q175" s="180">
        <v>4.1316541603040999</v>
      </c>
      <c r="R175" s="181">
        <v>1792.6943826172901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1774.2472849999999</v>
      </c>
      <c r="Y175" s="168">
        <v>655.52871969308103</v>
      </c>
      <c r="Z175" s="179">
        <v>573</v>
      </c>
      <c r="AA175" s="184">
        <v>1.1440291792200401</v>
      </c>
      <c r="AB175" s="185">
        <v>-12.361753865148801</v>
      </c>
      <c r="AC175" s="170">
        <v>1.9E-2</v>
      </c>
      <c r="AD175" s="170">
        <v>1.4E-2</v>
      </c>
      <c r="AE175" s="178">
        <v>0</v>
      </c>
      <c r="AF175" s="178">
        <v>87</v>
      </c>
      <c r="AG175" s="169"/>
      <c r="AH175" s="182">
        <v>179.85</v>
      </c>
      <c r="AI175" s="168">
        <v>66.448933716024101</v>
      </c>
      <c r="AJ175" s="183" t="s">
        <v>53</v>
      </c>
      <c r="AK175" s="184">
        <v>1.0547449796194299</v>
      </c>
      <c r="AL175" s="185">
        <v>-16.583454534911599</v>
      </c>
      <c r="AM175" s="170">
        <v>0.01</v>
      </c>
      <c r="AN175" s="170">
        <v>5.0000000000000001E-3</v>
      </c>
      <c r="AO175" s="178">
        <v>0</v>
      </c>
      <c r="AP175" s="178">
        <v>25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-7.7878614691839001</v>
      </c>
      <c r="AW175" s="170">
        <v>5.0000000000000001E-4</v>
      </c>
      <c r="AX175" s="170"/>
      <c r="AY175" s="178">
        <v>2</v>
      </c>
      <c r="AZ175" s="178">
        <v>10</v>
      </c>
      <c r="BA175" s="169"/>
      <c r="BB175" s="186">
        <v>117.8</v>
      </c>
      <c r="BC175" s="182">
        <v>43.523405013887299</v>
      </c>
      <c r="BD175" s="183" t="s">
        <v>55</v>
      </c>
      <c r="BE175" s="180">
        <v>1.3601064066839801</v>
      </c>
      <c r="BF175" s="181">
        <v>18.024277061632201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0.04</v>
      </c>
      <c r="G176" s="170">
        <v>3.9E-2</v>
      </c>
      <c r="H176" s="171"/>
      <c r="I176" s="172">
        <v>4</v>
      </c>
      <c r="J176" s="172">
        <v>4</v>
      </c>
      <c r="K176" s="169"/>
      <c r="L176" s="173">
        <v>3177.6501400000002</v>
      </c>
      <c r="M176" s="173">
        <v>2273.10583</v>
      </c>
      <c r="N176" s="173">
        <v>5450.7559700000002</v>
      </c>
      <c r="O176" s="168">
        <v>1246.17170612056</v>
      </c>
      <c r="P176" s="174">
        <v>258.548</v>
      </c>
      <c r="Q176" s="180">
        <v>4.8198853060962001</v>
      </c>
      <c r="R176" s="181">
        <v>4147.9716756314201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2087.7458449999999</v>
      </c>
      <c r="Y176" s="168">
        <v>477.30806807881299</v>
      </c>
      <c r="Z176" s="179">
        <v>573</v>
      </c>
      <c r="AA176" s="190">
        <v>0.832998373610494</v>
      </c>
      <c r="AB176" s="173">
        <v>-799.51455025811003</v>
      </c>
      <c r="AC176" s="170"/>
      <c r="AD176" s="170"/>
      <c r="AE176" s="178">
        <v>419</v>
      </c>
      <c r="AF176" s="178">
        <v>920</v>
      </c>
      <c r="AG176" s="169"/>
      <c r="AH176" s="182">
        <v>221.1</v>
      </c>
      <c r="AI176" s="168">
        <v>50.548688244294198</v>
      </c>
      <c r="AJ176" s="183" t="s">
        <v>53</v>
      </c>
      <c r="AK176" s="190">
        <v>0.80236013086181301</v>
      </c>
      <c r="AL176" s="173">
        <v>-96.347478012671701</v>
      </c>
      <c r="AM176" s="170"/>
      <c r="AN176" s="170"/>
      <c r="AO176" s="178">
        <v>55</v>
      </c>
      <c r="AP176" s="178">
        <v>110</v>
      </c>
      <c r="AQ176" s="169"/>
      <c r="AR176" s="182">
        <v>82.3</v>
      </c>
      <c r="AS176" s="168">
        <v>18.815726108120401</v>
      </c>
      <c r="AT176" s="183" t="s">
        <v>54</v>
      </c>
      <c r="AU176" s="180">
        <v>1.17598288175752</v>
      </c>
      <c r="AV176" s="181">
        <v>1.6784182824960501</v>
      </c>
      <c r="AW176" s="170">
        <v>0.01</v>
      </c>
      <c r="AX176" s="170">
        <v>8.9999999999999993E-3</v>
      </c>
      <c r="AY176" s="178">
        <v>0</v>
      </c>
      <c r="AZ176" s="178">
        <v>2</v>
      </c>
      <c r="BA176" s="169"/>
      <c r="BB176" s="186">
        <v>193.8</v>
      </c>
      <c r="BC176" s="182">
        <v>44.307262694456</v>
      </c>
      <c r="BD176" s="183" t="s">
        <v>55</v>
      </c>
      <c r="BE176" s="180">
        <v>1.38460195920175</v>
      </c>
      <c r="BF176" s="181">
        <v>32.556836564992103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1.4999999999999999E-2</v>
      </c>
      <c r="G177" s="170">
        <v>1.0999999999999999E-2</v>
      </c>
      <c r="H177" s="171"/>
      <c r="I177" s="172">
        <v>3</v>
      </c>
      <c r="J177" s="172">
        <v>3</v>
      </c>
      <c r="K177" s="169"/>
      <c r="L177" s="173">
        <v>2883.8302699999999</v>
      </c>
      <c r="M177" s="173">
        <v>-421.38905</v>
      </c>
      <c r="N177" s="173">
        <v>2462.4412200000002</v>
      </c>
      <c r="O177" s="168">
        <v>619.44482996610895</v>
      </c>
      <c r="P177" s="174">
        <v>241.762</v>
      </c>
      <c r="Q177" s="180">
        <v>2.56220923869801</v>
      </c>
      <c r="R177" s="181">
        <v>1355.29811763515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2288.94868</v>
      </c>
      <c r="Y177" s="168">
        <v>575.80153157270104</v>
      </c>
      <c r="Z177" s="179">
        <v>573</v>
      </c>
      <c r="AA177" s="184">
        <v>1.0048892348563701</v>
      </c>
      <c r="AB177" s="185">
        <v>-335.090654779901</v>
      </c>
      <c r="AC177" s="170">
        <v>5.0000000000000001E-3</v>
      </c>
      <c r="AD177" s="170">
        <v>1E-3</v>
      </c>
      <c r="AE177" s="178">
        <v>0</v>
      </c>
      <c r="AF177" s="178">
        <v>445</v>
      </c>
      <c r="AG177" s="169"/>
      <c r="AH177" s="182">
        <v>185</v>
      </c>
      <c r="AI177" s="168">
        <v>46.5380828638542</v>
      </c>
      <c r="AJ177" s="183" t="s">
        <v>53</v>
      </c>
      <c r="AK177" s="175">
        <v>0.73869972799768502</v>
      </c>
      <c r="AL177" s="176">
        <v>-103.50694256742401</v>
      </c>
      <c r="AM177" s="170"/>
      <c r="AN177" s="170"/>
      <c r="AO177" s="178">
        <v>66</v>
      </c>
      <c r="AP177" s="178">
        <v>116</v>
      </c>
      <c r="AQ177" s="169"/>
      <c r="AR177" s="182">
        <v>33.799999999999997</v>
      </c>
      <c r="AS177" s="168">
        <v>8.5026335178284995</v>
      </c>
      <c r="AT177" s="183" t="s">
        <v>54</v>
      </c>
      <c r="AU177" s="175">
        <v>0.531414594864281</v>
      </c>
      <c r="AV177" s="176">
        <v>-39.4716044615679</v>
      </c>
      <c r="AW177" s="170"/>
      <c r="AX177" s="170"/>
      <c r="AY177" s="178">
        <v>30</v>
      </c>
      <c r="AZ177" s="178">
        <v>43</v>
      </c>
      <c r="BA177" s="169"/>
      <c r="BB177" s="186">
        <v>98.2</v>
      </c>
      <c r="BC177" s="182">
        <v>24.702917498543101</v>
      </c>
      <c r="BD177" s="183" t="s">
        <v>55</v>
      </c>
      <c r="BE177" s="190">
        <v>0.77196617182947302</v>
      </c>
      <c r="BF177" s="173">
        <v>-48.343208923135798</v>
      </c>
      <c r="BG177" s="170"/>
      <c r="BH177" s="170"/>
      <c r="BI177" s="178">
        <v>30</v>
      </c>
      <c r="BJ177" s="178">
        <v>55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5.6500000000000002E-2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1760.23353</v>
      </c>
      <c r="M178" s="173">
        <v>1395.8678399999999</v>
      </c>
      <c r="N178" s="173">
        <v>3156.1013699999999</v>
      </c>
      <c r="O178" s="168">
        <v>1204.2477053488701</v>
      </c>
      <c r="P178" s="174">
        <v>238.04499999999999</v>
      </c>
      <c r="Q178" s="180">
        <v>5.0589077920093697</v>
      </c>
      <c r="R178" s="181">
        <v>2437.4030011578402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1222.6294</v>
      </c>
      <c r="Y178" s="168">
        <v>466.508669029874</v>
      </c>
      <c r="Z178" s="179">
        <v>573</v>
      </c>
      <c r="AA178" s="190">
        <v>0.81415125485143902</v>
      </c>
      <c r="AB178" s="173">
        <v>-507.355121189503</v>
      </c>
      <c r="AC178" s="170"/>
      <c r="AD178" s="170"/>
      <c r="AE178" s="178">
        <v>280</v>
      </c>
      <c r="AF178" s="178">
        <v>580</v>
      </c>
      <c r="AG178" s="169"/>
      <c r="AH178" s="182">
        <v>208.8</v>
      </c>
      <c r="AI178" s="168">
        <v>79.670102889262907</v>
      </c>
      <c r="AJ178" s="183" t="s">
        <v>53</v>
      </c>
      <c r="AK178" s="180">
        <v>1.2646048077660801</v>
      </c>
      <c r="AL178" s="181">
        <v>18.5922777749761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-2.8067231047679702</v>
      </c>
      <c r="AW178" s="170">
        <v>6.4999999999999997E-3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40.586553790464102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1.7000000000000001E-2</v>
      </c>
      <c r="G179" s="170">
        <v>1.2999999999999999E-2</v>
      </c>
      <c r="H179" s="171"/>
      <c r="I179" s="172">
        <v>3</v>
      </c>
      <c r="J179" s="172">
        <v>3</v>
      </c>
      <c r="K179" s="169"/>
      <c r="L179" s="173">
        <v>1812.93551</v>
      </c>
      <c r="M179" s="173">
        <v>2342.40985</v>
      </c>
      <c r="N179" s="173">
        <v>4155.3453600000003</v>
      </c>
      <c r="O179" s="168">
        <v>1310.2384682798499</v>
      </c>
      <c r="P179" s="174">
        <v>247.75800000000001</v>
      </c>
      <c r="Q179" s="180">
        <v>5.2883800655472299</v>
      </c>
      <c r="R179" s="181">
        <v>3250.1612023964099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1868.4990700000001</v>
      </c>
      <c r="Y179" s="168">
        <v>589.16387143790098</v>
      </c>
      <c r="Z179" s="179">
        <v>573</v>
      </c>
      <c r="AA179" s="184">
        <v>1.0282091997170999</v>
      </c>
      <c r="AB179" s="185">
        <v>-224.95713446911699</v>
      </c>
      <c r="AC179" s="170">
        <v>7.0000000000000001E-3</v>
      </c>
      <c r="AD179" s="170">
        <v>3.0000000000000001E-3</v>
      </c>
      <c r="AE179" s="178">
        <v>0</v>
      </c>
      <c r="AF179" s="178">
        <v>313</v>
      </c>
      <c r="AG179" s="169"/>
      <c r="AH179" s="182">
        <v>168.5</v>
      </c>
      <c r="AI179" s="168">
        <v>53.130405003244803</v>
      </c>
      <c r="AJ179" s="183" t="s">
        <v>53</v>
      </c>
      <c r="AK179" s="190">
        <v>0.84333976195626603</v>
      </c>
      <c r="AL179" s="173">
        <v>-61.670577454719599</v>
      </c>
      <c r="AM179" s="170"/>
      <c r="AN179" s="170"/>
      <c r="AO179" s="178">
        <v>32</v>
      </c>
      <c r="AP179" s="178">
        <v>72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-30.4560196710399</v>
      </c>
      <c r="AW179" s="170"/>
      <c r="AX179" s="170"/>
      <c r="AY179" s="178">
        <v>23</v>
      </c>
      <c r="AZ179" s="178">
        <v>33</v>
      </c>
      <c r="BA179" s="169"/>
      <c r="BB179" s="186">
        <v>93</v>
      </c>
      <c r="BC179" s="182">
        <v>29.324199794075799</v>
      </c>
      <c r="BD179" s="183" t="s">
        <v>55</v>
      </c>
      <c r="BE179" s="190">
        <v>0.91638124356486805</v>
      </c>
      <c r="BF179" s="173">
        <v>-23.912039342079801</v>
      </c>
      <c r="BG179" s="170"/>
      <c r="BH179" s="170"/>
      <c r="BI179" s="178">
        <v>9</v>
      </c>
      <c r="BJ179" s="178">
        <v>29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1143.02943</v>
      </c>
      <c r="M180" s="173">
        <v>365.52355</v>
      </c>
      <c r="N180" s="173">
        <v>1508.5529799999999</v>
      </c>
      <c r="O180" s="168">
        <v>432.16500221363998</v>
      </c>
      <c r="P180" s="174">
        <v>247.167</v>
      </c>
      <c r="Q180" s="180">
        <v>1.7484737129699399</v>
      </c>
      <c r="R180" s="181">
        <v>514.62723775472398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1333.5001150000001</v>
      </c>
      <c r="Y180" s="168">
        <v>382.01646729759801</v>
      </c>
      <c r="Z180" s="179">
        <v>573</v>
      </c>
      <c r="AA180" s="175">
        <v>0.66669540540593097</v>
      </c>
      <c r="AB180" s="176">
        <v>-970.68875449529298</v>
      </c>
      <c r="AC180" s="170"/>
      <c r="AD180" s="170"/>
      <c r="AE180" s="178">
        <v>667</v>
      </c>
      <c r="AF180" s="178">
        <v>1067</v>
      </c>
      <c r="AG180" s="169"/>
      <c r="AH180" s="182">
        <v>179.9</v>
      </c>
      <c r="AI180" s="168">
        <v>51.537125264393403</v>
      </c>
      <c r="AJ180" s="183" t="s">
        <v>53</v>
      </c>
      <c r="AK180" s="190">
        <v>0.81804960737132304</v>
      </c>
      <c r="AL180" s="173">
        <v>-73.440137483775601</v>
      </c>
      <c r="AM180" s="170"/>
      <c r="AN180" s="170"/>
      <c r="AO180" s="178">
        <v>41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-39.540352376831898</v>
      </c>
      <c r="AW180" s="170"/>
      <c r="AX180" s="170"/>
      <c r="AY180" s="178">
        <v>32</v>
      </c>
      <c r="AZ180" s="178">
        <v>43</v>
      </c>
      <c r="BA180" s="169"/>
      <c r="BB180" s="186">
        <v>81.2</v>
      </c>
      <c r="BC180" s="182">
        <v>23.261893115446</v>
      </c>
      <c r="BD180" s="183" t="s">
        <v>55</v>
      </c>
      <c r="BE180" s="175">
        <v>0.72693415985768906</v>
      </c>
      <c r="BF180" s="176">
        <v>-47.480704753663801</v>
      </c>
      <c r="BG180" s="170"/>
      <c r="BH180" s="170"/>
      <c r="BI180" s="178">
        <v>31</v>
      </c>
      <c r="BJ180" s="178">
        <v>53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6.4000000000000001E-2</v>
      </c>
      <c r="G181" s="170">
        <v>5.8999999999999997E-2</v>
      </c>
      <c r="H181" s="171"/>
      <c r="I181" s="172">
        <v>5</v>
      </c>
      <c r="J181" s="172">
        <v>5</v>
      </c>
      <c r="K181" s="169"/>
      <c r="L181" s="173">
        <v>2273.9973599999998</v>
      </c>
      <c r="M181" s="173">
        <v>865.42906000000005</v>
      </c>
      <c r="N181" s="173">
        <v>3139.4264199999998</v>
      </c>
      <c r="O181" s="168">
        <v>1238.7592606466101</v>
      </c>
      <c r="P181" s="174">
        <v>233.029</v>
      </c>
      <c r="Q181" s="180">
        <v>5.3159017145789198</v>
      </c>
      <c r="R181" s="181">
        <v>2459.0866714449398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1591.53459</v>
      </c>
      <c r="Y181" s="168">
        <v>627.98994091471604</v>
      </c>
      <c r="Z181" s="179">
        <v>573</v>
      </c>
      <c r="AA181" s="184">
        <v>1.09596848327176</v>
      </c>
      <c r="AB181" s="185">
        <v>-81.367391822204993</v>
      </c>
      <c r="AC181" s="170">
        <v>1.4E-2</v>
      </c>
      <c r="AD181" s="170">
        <v>0.01</v>
      </c>
      <c r="AE181" s="178">
        <v>0</v>
      </c>
      <c r="AF181" s="178">
        <v>152</v>
      </c>
      <c r="AG181" s="169"/>
      <c r="AH181" s="182">
        <v>190.4</v>
      </c>
      <c r="AI181" s="168">
        <v>75.128297871403404</v>
      </c>
      <c r="AJ181" s="183" t="s">
        <v>53</v>
      </c>
      <c r="AK181" s="180">
        <v>1.19251266462545</v>
      </c>
      <c r="AL181" s="181">
        <v>6.4683684907523702</v>
      </c>
      <c r="AM181" s="170">
        <v>0.02</v>
      </c>
      <c r="AN181" s="170">
        <v>1.9E-2</v>
      </c>
      <c r="AO181" s="178">
        <v>0</v>
      </c>
      <c r="AP181" s="178">
        <v>2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-20.012795303935899</v>
      </c>
      <c r="AW181" s="170"/>
      <c r="AX181" s="170"/>
      <c r="AY181" s="178">
        <v>14</v>
      </c>
      <c r="AZ181" s="178">
        <v>22</v>
      </c>
      <c r="BA181" s="169"/>
      <c r="BB181" s="186">
        <v>117.6</v>
      </c>
      <c r="BC181" s="182">
        <v>46.402772214690401</v>
      </c>
      <c r="BD181" s="183" t="s">
        <v>55</v>
      </c>
      <c r="BE181" s="180">
        <v>1.4500866317090699</v>
      </c>
      <c r="BF181" s="181">
        <v>24.174409392128201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1.2999999999999999E-2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2019.8528200000001</v>
      </c>
      <c r="M182" s="173">
        <v>2394.73468</v>
      </c>
      <c r="N182" s="173">
        <v>4414.5874999999996</v>
      </c>
      <c r="O182" s="168">
        <v>1183.83780471614</v>
      </c>
      <c r="P182" s="174">
        <v>254.047</v>
      </c>
      <c r="Q182" s="180">
        <v>4.6599164907128996</v>
      </c>
      <c r="R182" s="181">
        <v>3323.2364403543002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1877.97649</v>
      </c>
      <c r="Y182" s="168">
        <v>503.60754322575298</v>
      </c>
      <c r="Z182" s="179">
        <v>573</v>
      </c>
      <c r="AA182" s="190">
        <v>0.87889623599607802</v>
      </c>
      <c r="AB182" s="173">
        <v>-583.55290092761402</v>
      </c>
      <c r="AC182" s="170"/>
      <c r="AD182" s="170"/>
      <c r="AE182" s="178">
        <v>259</v>
      </c>
      <c r="AF182" s="178">
        <v>687</v>
      </c>
      <c r="AG182" s="169"/>
      <c r="AH182" s="182">
        <v>216.3</v>
      </c>
      <c r="AI182" s="168">
        <v>58.004086941328197</v>
      </c>
      <c r="AJ182" s="183" t="s">
        <v>53</v>
      </c>
      <c r="AK182" s="190">
        <v>0.92069979271949498</v>
      </c>
      <c r="AL182" s="173">
        <v>-54.339357117695698</v>
      </c>
      <c r="AM182" s="170"/>
      <c r="AN182" s="170"/>
      <c r="AO182" s="178">
        <v>19</v>
      </c>
      <c r="AP182" s="178">
        <v>66</v>
      </c>
      <c r="AQ182" s="169"/>
      <c r="AR182" s="182">
        <v>28.8</v>
      </c>
      <c r="AS182" s="168">
        <v>7.7231516593169296</v>
      </c>
      <c r="AT182" s="183" t="s">
        <v>54</v>
      </c>
      <c r="AU182" s="175">
        <v>0.48269697870730799</v>
      </c>
      <c r="AV182" s="176">
        <v>-39.933804982271901</v>
      </c>
      <c r="AW182" s="170"/>
      <c r="AX182" s="170"/>
      <c r="AY182" s="178">
        <v>31</v>
      </c>
      <c r="AZ182" s="178">
        <v>43</v>
      </c>
      <c r="BA182" s="169"/>
      <c r="BB182" s="186">
        <v>118</v>
      </c>
      <c r="BC182" s="182">
        <v>31.643468604145699</v>
      </c>
      <c r="BD182" s="183" t="s">
        <v>55</v>
      </c>
      <c r="BE182" s="184">
        <v>0.98885839387955399</v>
      </c>
      <c r="BF182" s="185">
        <v>-19.4676099645439</v>
      </c>
      <c r="BG182" s="170">
        <v>3.0000000000000001E-3</v>
      </c>
      <c r="BH182" s="170"/>
      <c r="BI182" s="178">
        <v>2</v>
      </c>
      <c r="BJ182" s="178">
        <v>26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0.01</v>
      </c>
      <c r="H183" s="171"/>
      <c r="I183" s="172">
        <v>2</v>
      </c>
      <c r="J183" s="172">
        <v>2</v>
      </c>
      <c r="K183" s="169"/>
      <c r="L183" s="173">
        <v>2237.88105</v>
      </c>
      <c r="M183" s="173">
        <v>-288.21571</v>
      </c>
      <c r="N183" s="173">
        <v>1949.66534</v>
      </c>
      <c r="O183" s="168">
        <v>438.15591387834701</v>
      </c>
      <c r="P183" s="174">
        <v>217.155</v>
      </c>
      <c r="Q183" s="180">
        <v>2.0177104551050902</v>
      </c>
      <c r="R183" s="181">
        <v>836.51530105498603</v>
      </c>
      <c r="S183" s="170">
        <v>0.01</v>
      </c>
      <c r="T183" s="170">
        <v>0.01</v>
      </c>
      <c r="U183" s="177">
        <v>0</v>
      </c>
      <c r="V183" s="178">
        <v>0</v>
      </c>
      <c r="W183" s="169"/>
      <c r="X183" s="177">
        <v>2260.8500450000001</v>
      </c>
      <c r="Y183" s="168">
        <v>508.08966917823801</v>
      </c>
      <c r="Z183" s="179">
        <v>573</v>
      </c>
      <c r="AA183" s="190">
        <v>0.88671844533723898</v>
      </c>
      <c r="AB183" s="173">
        <v>-676.38360062406105</v>
      </c>
      <c r="AC183" s="170"/>
      <c r="AD183" s="170"/>
      <c r="AE183" s="178">
        <v>289</v>
      </c>
      <c r="AF183" s="178">
        <v>799</v>
      </c>
      <c r="AG183" s="169"/>
      <c r="AH183" s="182">
        <v>186.35</v>
      </c>
      <c r="AI183" s="168">
        <v>41.879164016543399</v>
      </c>
      <c r="AJ183" s="183" t="s">
        <v>53</v>
      </c>
      <c r="AK183" s="175">
        <v>0.66474863518322902</v>
      </c>
      <c r="AL183" s="176">
        <v>-136.59191915238401</v>
      </c>
      <c r="AM183" s="170"/>
      <c r="AN183" s="170"/>
      <c r="AO183" s="178">
        <v>94</v>
      </c>
      <c r="AP183" s="178">
        <v>151</v>
      </c>
      <c r="AQ183" s="169"/>
      <c r="AR183" s="182">
        <v>30.4</v>
      </c>
      <c r="AS183" s="168">
        <v>6.8319108457360898</v>
      </c>
      <c r="AT183" s="183" t="s">
        <v>54</v>
      </c>
      <c r="AU183" s="175">
        <v>0.426994427858506</v>
      </c>
      <c r="AV183" s="176">
        <v>-51.6169953402879</v>
      </c>
      <c r="AW183" s="170"/>
      <c r="AX183" s="170"/>
      <c r="AY183" s="178">
        <v>41</v>
      </c>
      <c r="AZ183" s="178">
        <v>56</v>
      </c>
      <c r="BA183" s="169"/>
      <c r="BB183" s="186">
        <v>119.8</v>
      </c>
      <c r="BC183" s="182">
        <v>26.923122346025799</v>
      </c>
      <c r="BD183" s="183" t="s">
        <v>55</v>
      </c>
      <c r="BE183" s="190">
        <v>0.84134757331330501</v>
      </c>
      <c r="BF183" s="173">
        <v>-44.233990680575801</v>
      </c>
      <c r="BG183" s="170"/>
      <c r="BH183" s="170"/>
      <c r="BI183" s="178">
        <v>23</v>
      </c>
      <c r="BJ183" s="178">
        <v>52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1.2E-2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1199.1297400000001</v>
      </c>
      <c r="M184" s="173">
        <v>1293.9471000000001</v>
      </c>
      <c r="N184" s="173">
        <v>2493.0768400000002</v>
      </c>
      <c r="O184" s="168">
        <v>551.57147022249796</v>
      </c>
      <c r="P184" s="174">
        <v>287.5</v>
      </c>
      <c r="Q184" s="180">
        <v>1.9185094616434699</v>
      </c>
      <c r="R184" s="181">
        <v>996.06857545919797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1785.3928350000001</v>
      </c>
      <c r="Y184" s="168">
        <v>395.00256675829701</v>
      </c>
      <c r="Z184" s="179">
        <v>573</v>
      </c>
      <c r="AA184" s="175">
        <v>0.68935875525008194</v>
      </c>
      <c r="AB184" s="176">
        <v>-1198.2097235456699</v>
      </c>
      <c r="AC184" s="170"/>
      <c r="AD184" s="170"/>
      <c r="AE184" s="178">
        <v>805</v>
      </c>
      <c r="AF184" s="178">
        <v>1323</v>
      </c>
      <c r="AG184" s="169"/>
      <c r="AH184" s="182">
        <v>170.8</v>
      </c>
      <c r="AI184" s="168">
        <v>37.788007815275598</v>
      </c>
      <c r="AJ184" s="183" t="s">
        <v>53</v>
      </c>
      <c r="AK184" s="175">
        <v>0.59980964786151802</v>
      </c>
      <c r="AL184" s="176">
        <v>-157.24007188198399</v>
      </c>
      <c r="AM184" s="170"/>
      <c r="AN184" s="170"/>
      <c r="AO184" s="178">
        <v>114</v>
      </c>
      <c r="AP184" s="178">
        <v>171</v>
      </c>
      <c r="AQ184" s="169"/>
      <c r="AR184" s="182">
        <v>44.4</v>
      </c>
      <c r="AS184" s="168">
        <v>9.8231121018632308</v>
      </c>
      <c r="AT184" s="183" t="s">
        <v>54</v>
      </c>
      <c r="AU184" s="175">
        <v>0.61394450636645204</v>
      </c>
      <c r="AV184" s="176">
        <v>-38.911764287488097</v>
      </c>
      <c r="AW184" s="170"/>
      <c r="AX184" s="170"/>
      <c r="AY184" s="178">
        <v>28</v>
      </c>
      <c r="AZ184" s="178">
        <v>43</v>
      </c>
      <c r="BA184" s="169"/>
      <c r="BB184" s="186">
        <v>141</v>
      </c>
      <c r="BC184" s="182">
        <v>31.195018161322398</v>
      </c>
      <c r="BD184" s="183" t="s">
        <v>55</v>
      </c>
      <c r="BE184" s="184">
        <v>0.97484431754132495</v>
      </c>
      <c r="BF184" s="185">
        <v>-25.623528574976099</v>
      </c>
      <c r="BG184" s="170">
        <v>2E-3</v>
      </c>
      <c r="BH184" s="170"/>
      <c r="BI184" s="178">
        <v>4</v>
      </c>
      <c r="BJ184" s="178">
        <v>33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1806.9964600000001</v>
      </c>
      <c r="M185" s="173">
        <v>1660.4866400000001</v>
      </c>
      <c r="N185" s="173">
        <v>3467.4830999999999</v>
      </c>
      <c r="O185" s="168">
        <v>1142.74339922129</v>
      </c>
      <c r="P185" s="174">
        <v>243.29900000000001</v>
      </c>
      <c r="Q185" s="180">
        <v>4.6968684590618501</v>
      </c>
      <c r="R185" s="181">
        <v>2617.0142043908099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1115.9660550000001</v>
      </c>
      <c r="Y185" s="168">
        <v>367.77766648849001</v>
      </c>
      <c r="Z185" s="179">
        <v>573</v>
      </c>
      <c r="AA185" s="175">
        <v>0.64184584029404901</v>
      </c>
      <c r="AB185" s="176">
        <v>-886.99604999865505</v>
      </c>
      <c r="AC185" s="170"/>
      <c r="AD185" s="170"/>
      <c r="AE185" s="178">
        <v>623</v>
      </c>
      <c r="AF185" s="178">
        <v>971</v>
      </c>
      <c r="AG185" s="169"/>
      <c r="AH185" s="182">
        <v>115.8</v>
      </c>
      <c r="AI185" s="168">
        <v>38.163036938759902</v>
      </c>
      <c r="AJ185" s="183" t="s">
        <v>53</v>
      </c>
      <c r="AK185" s="175">
        <v>0.60576249109142699</v>
      </c>
      <c r="AL185" s="176">
        <v>-104.420964423936</v>
      </c>
      <c r="AM185" s="170"/>
      <c r="AN185" s="170"/>
      <c r="AO185" s="178">
        <v>76</v>
      </c>
      <c r="AP185" s="178">
        <v>114</v>
      </c>
      <c r="AQ185" s="169"/>
      <c r="AR185" s="182">
        <v>37.799999999999997</v>
      </c>
      <c r="AS185" s="168">
        <v>12.457364389336099</v>
      </c>
      <c r="AT185" s="183" t="s">
        <v>54</v>
      </c>
      <c r="AU185" s="190">
        <v>0.77858527433350799</v>
      </c>
      <c r="AV185" s="173">
        <v>-18.1291338219519</v>
      </c>
      <c r="AW185" s="170"/>
      <c r="AX185" s="170"/>
      <c r="AY185" s="178">
        <v>11</v>
      </c>
      <c r="AZ185" s="178">
        <v>21</v>
      </c>
      <c r="BA185" s="169"/>
      <c r="BB185" s="186">
        <v>79</v>
      </c>
      <c r="BC185" s="182">
        <v>26.0352324539036</v>
      </c>
      <c r="BD185" s="183" t="s">
        <v>55</v>
      </c>
      <c r="BE185" s="190">
        <v>0.81360101418448605</v>
      </c>
      <c r="BF185" s="173">
        <v>-32.858267643903901</v>
      </c>
      <c r="BG185" s="170"/>
      <c r="BH185" s="170"/>
      <c r="BI185" s="178">
        <v>19</v>
      </c>
      <c r="BJ185" s="178">
        <v>38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0.04</v>
      </c>
      <c r="G186" s="170">
        <v>0.04</v>
      </c>
      <c r="H186" s="171"/>
      <c r="I186" s="172">
        <v>5</v>
      </c>
      <c r="J186" s="172">
        <v>5</v>
      </c>
      <c r="K186" s="169"/>
      <c r="L186" s="173">
        <v>4285.8177100000003</v>
      </c>
      <c r="M186" s="173">
        <v>3218.75396</v>
      </c>
      <c r="N186" s="173">
        <v>7504.5716700000003</v>
      </c>
      <c r="O186" s="168">
        <v>1912.3165259038999</v>
      </c>
      <c r="P186" s="174">
        <v>285.27300000000002</v>
      </c>
      <c r="Q186" s="180">
        <v>6.7034613366981803</v>
      </c>
      <c r="R186" s="181">
        <v>6214.8996439212697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1901.55602</v>
      </c>
      <c r="Y186" s="168">
        <v>484.55490358159898</v>
      </c>
      <c r="Z186" s="179">
        <v>573</v>
      </c>
      <c r="AA186" s="190">
        <v>0.84564555598882896</v>
      </c>
      <c r="AB186" s="173">
        <v>-688.88216007001597</v>
      </c>
      <c r="AC186" s="170"/>
      <c r="AD186" s="170"/>
      <c r="AE186" s="178">
        <v>348</v>
      </c>
      <c r="AF186" s="178">
        <v>797</v>
      </c>
      <c r="AG186" s="169"/>
      <c r="AH186" s="182">
        <v>185.9</v>
      </c>
      <c r="AI186" s="168">
        <v>47.371076964547797</v>
      </c>
      <c r="AJ186" s="183" t="s">
        <v>53</v>
      </c>
      <c r="AK186" s="175">
        <v>0.751921856580125</v>
      </c>
      <c r="AL186" s="176">
        <v>-98.912574772095894</v>
      </c>
      <c r="AM186" s="170"/>
      <c r="AN186" s="170"/>
      <c r="AO186" s="178">
        <v>62</v>
      </c>
      <c r="AP186" s="178">
        <v>111</v>
      </c>
      <c r="AQ186" s="169"/>
      <c r="AR186" s="182">
        <v>75.599999999999994</v>
      </c>
      <c r="AS186" s="168">
        <v>19.264407845722499</v>
      </c>
      <c r="AT186" s="183" t="s">
        <v>54</v>
      </c>
      <c r="AU186" s="180">
        <v>1.2040254903576599</v>
      </c>
      <c r="AV186" s="181">
        <v>3.2666476769280202</v>
      </c>
      <c r="AW186" s="170">
        <v>0.01</v>
      </c>
      <c r="AX186" s="170">
        <v>0.01</v>
      </c>
      <c r="AY186" s="178">
        <v>0</v>
      </c>
      <c r="AZ186" s="178">
        <v>0</v>
      </c>
      <c r="BA186" s="169"/>
      <c r="BB186" s="186">
        <v>212.6</v>
      </c>
      <c r="BC186" s="182">
        <v>54.174776560854603</v>
      </c>
      <c r="BD186" s="183" t="s">
        <v>55</v>
      </c>
      <c r="BE186" s="180">
        <v>1.6929617675267099</v>
      </c>
      <c r="BF186" s="181">
        <v>67.933295353855996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6.8000000000000005E-2</v>
      </c>
      <c r="H187" s="171"/>
      <c r="I187" s="172">
        <v>5</v>
      </c>
      <c r="J187" s="172">
        <v>5</v>
      </c>
      <c r="K187" s="169"/>
      <c r="L187" s="173">
        <v>507.77127000000002</v>
      </c>
      <c r="M187" s="173">
        <v>8.5471000000000004</v>
      </c>
      <c r="N187" s="173">
        <v>516.31836999999996</v>
      </c>
      <c r="O187" s="168">
        <v>282.31367692921401</v>
      </c>
      <c r="P187" s="174">
        <v>243.29900000000001</v>
      </c>
      <c r="Q187" s="180">
        <v>1.16035691445182</v>
      </c>
      <c r="R187" s="181">
        <v>3.7185355594092502</v>
      </c>
      <c r="S187" s="170">
        <v>0.01</v>
      </c>
      <c r="T187" s="170">
        <v>8.0000000000000002E-3</v>
      </c>
      <c r="U187" s="177">
        <v>0</v>
      </c>
      <c r="V187" s="178">
        <v>18</v>
      </c>
      <c r="W187" s="169"/>
      <c r="X187" s="177">
        <v>1256.071265</v>
      </c>
      <c r="Y187" s="168">
        <v>686.79736749881499</v>
      </c>
      <c r="Z187" s="179">
        <v>573</v>
      </c>
      <c r="AA187" s="180">
        <v>1.19859924519863</v>
      </c>
      <c r="AB187" s="181">
        <v>48.833647358914</v>
      </c>
      <c r="AC187" s="170">
        <v>0.02</v>
      </c>
      <c r="AD187" s="170">
        <v>0.02</v>
      </c>
      <c r="AE187" s="178">
        <v>0</v>
      </c>
      <c r="AF187" s="178">
        <v>2</v>
      </c>
      <c r="AG187" s="169"/>
      <c r="AH187" s="182">
        <v>167.2</v>
      </c>
      <c r="AI187" s="168">
        <v>91.421978231308302</v>
      </c>
      <c r="AJ187" s="183" t="s">
        <v>53</v>
      </c>
      <c r="AK187" s="180">
        <v>1.4511425116080701</v>
      </c>
      <c r="AL187" s="181">
        <v>34.467068217472303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20.6</v>
      </c>
      <c r="AS187" s="168">
        <v>11.263712628977</v>
      </c>
      <c r="AT187" s="183" t="s">
        <v>54</v>
      </c>
      <c r="AU187" s="175">
        <v>0.70398203931106096</v>
      </c>
      <c r="AV187" s="176">
        <v>-13.1099509288959</v>
      </c>
      <c r="AW187" s="170"/>
      <c r="AX187" s="170"/>
      <c r="AY187" s="178">
        <v>9</v>
      </c>
      <c r="AZ187" s="178">
        <v>15</v>
      </c>
      <c r="BA187" s="169"/>
      <c r="BB187" s="186">
        <v>88</v>
      </c>
      <c r="BC187" s="182">
        <v>48.116830648056997</v>
      </c>
      <c r="BD187" s="183" t="s">
        <v>55</v>
      </c>
      <c r="BE187" s="180">
        <v>1.50365095775178</v>
      </c>
      <c r="BF187" s="181">
        <v>20.580098142208101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3.3000000000000002E-2</v>
      </c>
      <c r="G188" s="170">
        <v>2.4E-2</v>
      </c>
      <c r="H188" s="171"/>
      <c r="I188" s="172">
        <v>4</v>
      </c>
      <c r="J188" s="172">
        <v>4</v>
      </c>
      <c r="K188" s="169"/>
      <c r="L188" s="173">
        <v>1488.5916299999999</v>
      </c>
      <c r="M188" s="173">
        <v>171.74587</v>
      </c>
      <c r="N188" s="173">
        <v>1660.3375000000001</v>
      </c>
      <c r="O188" s="168">
        <v>551.21278307374405</v>
      </c>
      <c r="P188" s="174">
        <v>262.53800000000001</v>
      </c>
      <c r="Q188" s="180">
        <v>2.0995542857557501</v>
      </c>
      <c r="R188" s="181">
        <v>749.33042912947803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1921.601625</v>
      </c>
      <c r="Y188" s="168">
        <v>637.94944080663095</v>
      </c>
      <c r="Z188" s="179">
        <v>573</v>
      </c>
      <c r="AA188" s="184">
        <v>1.11334980943566</v>
      </c>
      <c r="AB188" s="185">
        <v>-66.708835233600198</v>
      </c>
      <c r="AC188" s="170">
        <v>1.6E-2</v>
      </c>
      <c r="AD188" s="170">
        <v>1.0999999999999999E-2</v>
      </c>
      <c r="AE188" s="178">
        <v>0</v>
      </c>
      <c r="AF188" s="178">
        <v>150</v>
      </c>
      <c r="AG188" s="169"/>
      <c r="AH188" s="182">
        <v>159.69999999999999</v>
      </c>
      <c r="AI188" s="168">
        <v>53.018546805620502</v>
      </c>
      <c r="AJ188" s="183" t="s">
        <v>53</v>
      </c>
      <c r="AK188" s="190">
        <v>0.84156423500985</v>
      </c>
      <c r="AL188" s="173">
        <v>-58.910050601599998</v>
      </c>
      <c r="AM188" s="170"/>
      <c r="AN188" s="170"/>
      <c r="AO188" s="178">
        <v>31</v>
      </c>
      <c r="AP188" s="178">
        <v>69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-38.520012851200001</v>
      </c>
      <c r="AW188" s="170"/>
      <c r="AX188" s="170"/>
      <c r="AY188" s="178">
        <v>32</v>
      </c>
      <c r="AZ188" s="178">
        <v>41</v>
      </c>
      <c r="BA188" s="169"/>
      <c r="BB188" s="186">
        <v>99</v>
      </c>
      <c r="BC188" s="182">
        <v>32.866851181943801</v>
      </c>
      <c r="BD188" s="183" t="s">
        <v>55</v>
      </c>
      <c r="BE188" s="184">
        <v>1.02708909943574</v>
      </c>
      <c r="BF188" s="185">
        <v>-12.040025702399999</v>
      </c>
      <c r="BG188" s="170">
        <v>7.0000000000000001E-3</v>
      </c>
      <c r="BH188" s="170">
        <v>3.0000000000000001E-3</v>
      </c>
      <c r="BI188" s="178">
        <v>0</v>
      </c>
      <c r="BJ188" s="178">
        <v>17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3.2000000000000001E-2</v>
      </c>
      <c r="G189" s="170">
        <v>2.3E-2</v>
      </c>
      <c r="H189" s="171"/>
      <c r="I189" s="172">
        <v>5</v>
      </c>
      <c r="J189" s="172">
        <v>5</v>
      </c>
      <c r="K189" s="169"/>
      <c r="L189" s="173">
        <v>2385.9627300000002</v>
      </c>
      <c r="M189" s="173">
        <v>1843.2407800000001</v>
      </c>
      <c r="N189" s="173">
        <v>4229.2035100000003</v>
      </c>
      <c r="O189" s="168">
        <v>1567.89212834196</v>
      </c>
      <c r="P189" s="174">
        <v>243.27799999999999</v>
      </c>
      <c r="Q189" s="180">
        <v>6.44485785127286</v>
      </c>
      <c r="R189" s="181">
        <v>3473.2454181457701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1604.9930400000001</v>
      </c>
      <c r="Y189" s="168">
        <v>595.01888417273801</v>
      </c>
      <c r="Z189" s="179">
        <v>573</v>
      </c>
      <c r="AA189" s="184">
        <v>1.0384273720292101</v>
      </c>
      <c r="AB189" s="185">
        <v>-175.53782030169401</v>
      </c>
      <c r="AC189" s="170">
        <v>8.0000000000000002E-3</v>
      </c>
      <c r="AD189" s="170">
        <v>4.0000000000000001E-3</v>
      </c>
      <c r="AE189" s="178">
        <v>0</v>
      </c>
      <c r="AF189" s="178">
        <v>250</v>
      </c>
      <c r="AG189" s="169"/>
      <c r="AH189" s="182">
        <v>162.85</v>
      </c>
      <c r="AI189" s="168">
        <v>60.373361673599703</v>
      </c>
      <c r="AJ189" s="183" t="s">
        <v>53</v>
      </c>
      <c r="AK189" s="190">
        <v>0.95830732815237696</v>
      </c>
      <c r="AL189" s="173">
        <v>-32.915173122175801</v>
      </c>
      <c r="AM189" s="170">
        <v>0</v>
      </c>
      <c r="AN189" s="170"/>
      <c r="AO189" s="178">
        <v>8</v>
      </c>
      <c r="AP189" s="178">
        <v>42</v>
      </c>
      <c r="AQ189" s="169"/>
      <c r="AR189" s="182">
        <v>27.5</v>
      </c>
      <c r="AS189" s="168">
        <v>10.1950718208412</v>
      </c>
      <c r="AT189" s="183" t="s">
        <v>54</v>
      </c>
      <c r="AU189" s="175">
        <v>0.63719198880257599</v>
      </c>
      <c r="AV189" s="176">
        <v>-22.2181392056319</v>
      </c>
      <c r="AW189" s="170"/>
      <c r="AX189" s="170"/>
      <c r="AY189" s="178">
        <v>16</v>
      </c>
      <c r="AZ189" s="178">
        <v>25</v>
      </c>
      <c r="BA189" s="169"/>
      <c r="BB189" s="186">
        <v>94.4</v>
      </c>
      <c r="BC189" s="182">
        <v>34.996901086815001</v>
      </c>
      <c r="BD189" s="183" t="s">
        <v>55</v>
      </c>
      <c r="BE189" s="184">
        <v>1.0936531589629701</v>
      </c>
      <c r="BF189" s="185">
        <v>-5.0362784112638597</v>
      </c>
      <c r="BG189" s="170">
        <v>1.4E-2</v>
      </c>
      <c r="BH189" s="170">
        <v>8.9999999999999993E-3</v>
      </c>
      <c r="BI189" s="178">
        <v>0</v>
      </c>
      <c r="BJ189" s="178">
        <v>10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284.16314999999997</v>
      </c>
      <c r="M190" s="173">
        <v>21.173999999999999</v>
      </c>
      <c r="N190" s="173">
        <v>305.33715000000001</v>
      </c>
      <c r="O190" s="168">
        <v>121.588766341845</v>
      </c>
      <c r="P190" s="174">
        <v>233.029</v>
      </c>
      <c r="Q190" s="175">
        <v>0.521775256907275</v>
      </c>
      <c r="R190" s="176">
        <v>-368.80059828059598</v>
      </c>
      <c r="S190" s="170"/>
      <c r="T190" s="170"/>
      <c r="U190" s="177">
        <v>280</v>
      </c>
      <c r="V190" s="178">
        <v>397</v>
      </c>
      <c r="W190" s="169"/>
      <c r="X190" s="177">
        <v>2084.77241</v>
      </c>
      <c r="Y190" s="168">
        <v>830.18036107108503</v>
      </c>
      <c r="Z190" s="179">
        <v>573</v>
      </c>
      <c r="AA190" s="180">
        <v>1.4488313456738</v>
      </c>
      <c r="AB190" s="181">
        <v>427.12065951065398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207.8</v>
      </c>
      <c r="AI190" s="168">
        <v>82.748350948567804</v>
      </c>
      <c r="AJ190" s="183" t="s">
        <v>53</v>
      </c>
      <c r="AK190" s="180">
        <v>1.3134658880725001</v>
      </c>
      <c r="AL190" s="181">
        <v>25.545095495935801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3.11304012595195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144.19999999999999</v>
      </c>
      <c r="BC190" s="182">
        <v>57.422099166426698</v>
      </c>
      <c r="BD190" s="183" t="s">
        <v>55</v>
      </c>
      <c r="BE190" s="180">
        <v>1.7944405989508401</v>
      </c>
      <c r="BF190" s="181">
        <v>51.6260802519039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1.0999999999999999E-2</v>
      </c>
      <c r="G191" s="170">
        <v>0.01</v>
      </c>
      <c r="H191" s="171"/>
      <c r="I191" s="172">
        <v>4</v>
      </c>
      <c r="J191" s="172">
        <v>3</v>
      </c>
      <c r="K191" s="169"/>
      <c r="L191" s="173">
        <v>1714.44687</v>
      </c>
      <c r="M191" s="173">
        <v>376.69189999999998</v>
      </c>
      <c r="N191" s="173">
        <v>2091.13877</v>
      </c>
      <c r="O191" s="168">
        <v>594.62865471150405</v>
      </c>
      <c r="P191" s="174">
        <v>232.833</v>
      </c>
      <c r="Q191" s="180">
        <v>2.5538847788393602</v>
      </c>
      <c r="R191" s="181">
        <v>1147.87308980953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1476.9475600000001</v>
      </c>
      <c r="Y191" s="168">
        <v>419.979464434222</v>
      </c>
      <c r="Z191" s="179">
        <v>573</v>
      </c>
      <c r="AA191" s="175">
        <v>0.73294845450998702</v>
      </c>
      <c r="AB191" s="176">
        <v>-844.42112377394903</v>
      </c>
      <c r="AC191" s="170"/>
      <c r="AD191" s="170"/>
      <c r="AE191" s="178">
        <v>539</v>
      </c>
      <c r="AF191" s="178">
        <v>942</v>
      </c>
      <c r="AG191" s="169"/>
      <c r="AH191" s="182">
        <v>137.30000000000001</v>
      </c>
      <c r="AI191" s="168">
        <v>39.042131236412203</v>
      </c>
      <c r="AJ191" s="183" t="s">
        <v>53</v>
      </c>
      <c r="AK191" s="175">
        <v>0.61971636883193904</v>
      </c>
      <c r="AL191" s="176">
        <v>-117.929017587712</v>
      </c>
      <c r="AM191" s="170"/>
      <c r="AN191" s="170"/>
      <c r="AO191" s="178">
        <v>85</v>
      </c>
      <c r="AP191" s="178">
        <v>129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-33.420067958783903</v>
      </c>
      <c r="AW191" s="170"/>
      <c r="AX191" s="170"/>
      <c r="AY191" s="178">
        <v>25</v>
      </c>
      <c r="AZ191" s="178">
        <v>37</v>
      </c>
      <c r="BA191" s="169"/>
      <c r="BB191" s="186">
        <v>109.4</v>
      </c>
      <c r="BC191" s="182">
        <v>31.108588181088798</v>
      </c>
      <c r="BD191" s="183" t="s">
        <v>55</v>
      </c>
      <c r="BE191" s="184">
        <v>0.97214338065902395</v>
      </c>
      <c r="BF191" s="185">
        <v>-20.240135917567802</v>
      </c>
      <c r="BG191" s="170">
        <v>1E-3</v>
      </c>
      <c r="BH191" s="170"/>
      <c r="BI191" s="178">
        <v>4</v>
      </c>
      <c r="BJ191" s="178">
        <v>26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3.2000000000000001E-2</v>
      </c>
      <c r="G192" s="170">
        <v>2.3E-2</v>
      </c>
      <c r="H192" s="171"/>
      <c r="I192" s="172">
        <v>5</v>
      </c>
      <c r="J192" s="172">
        <v>4</v>
      </c>
      <c r="K192" s="169"/>
      <c r="L192" s="173">
        <v>5951.7796500000004</v>
      </c>
      <c r="M192" s="173">
        <v>3839.7636000000002</v>
      </c>
      <c r="N192" s="173">
        <v>9791.5432500000006</v>
      </c>
      <c r="O192" s="168">
        <v>1315.0013869048601</v>
      </c>
      <c r="P192" s="174">
        <v>247.167</v>
      </c>
      <c r="Q192" s="180">
        <v>5.3202951320559002</v>
      </c>
      <c r="R192" s="181">
        <v>7671.3868406240499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4318.6879499999995</v>
      </c>
      <c r="Y192" s="168">
        <v>579.998525141512</v>
      </c>
      <c r="Z192" s="179">
        <v>573</v>
      </c>
      <c r="AA192" s="184">
        <v>1.0122138309624999</v>
      </c>
      <c r="AB192" s="185">
        <v>-596.40841226687803</v>
      </c>
      <c r="AC192" s="170">
        <v>5.0000000000000001E-3</v>
      </c>
      <c r="AD192" s="170">
        <v>1E-3</v>
      </c>
      <c r="AE192" s="178">
        <v>0</v>
      </c>
      <c r="AF192" s="178">
        <v>802</v>
      </c>
      <c r="AG192" s="169"/>
      <c r="AH192" s="182">
        <v>423.2</v>
      </c>
      <c r="AI192" s="168">
        <v>56.8356358879524</v>
      </c>
      <c r="AJ192" s="183" t="s">
        <v>53</v>
      </c>
      <c r="AK192" s="190">
        <v>0.90215295060241996</v>
      </c>
      <c r="AL192" s="173">
        <v>-117.20326496128</v>
      </c>
      <c r="AM192" s="170"/>
      <c r="AN192" s="170"/>
      <c r="AO192" s="178">
        <v>46</v>
      </c>
      <c r="AP192" s="178">
        <v>140</v>
      </c>
      <c r="AQ192" s="169"/>
      <c r="AR192" s="182">
        <v>116.8</v>
      </c>
      <c r="AS192" s="168">
        <v>15.6862057460133</v>
      </c>
      <c r="AT192" s="183" t="s">
        <v>54</v>
      </c>
      <c r="AU192" s="184">
        <v>0.98038785912583404</v>
      </c>
      <c r="AV192" s="185">
        <v>-20.44527364096</v>
      </c>
      <c r="AW192" s="170">
        <v>1E-3</v>
      </c>
      <c r="AX192" s="170"/>
      <c r="AY192" s="178">
        <v>3</v>
      </c>
      <c r="AZ192" s="178">
        <v>27</v>
      </c>
      <c r="BA192" s="169"/>
      <c r="BB192" s="186">
        <v>266.39999999999998</v>
      </c>
      <c r="BC192" s="182">
        <v>35.777441872756398</v>
      </c>
      <c r="BD192" s="183" t="s">
        <v>55</v>
      </c>
      <c r="BE192" s="184">
        <v>1.1180450585236399</v>
      </c>
      <c r="BF192" s="185">
        <v>-8.0905472819199495</v>
      </c>
      <c r="BG192" s="170">
        <v>1.6E-2</v>
      </c>
      <c r="BH192" s="170">
        <v>1.2E-2</v>
      </c>
      <c r="BI192" s="178">
        <v>0</v>
      </c>
      <c r="BJ192" s="178">
        <v>20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11033.85007</v>
      </c>
      <c r="M193" s="173">
        <v>8490.9308999999994</v>
      </c>
      <c r="N193" s="173">
        <v>19524.78097</v>
      </c>
      <c r="O193" s="168">
        <v>1791.9763137713201</v>
      </c>
      <c r="P193" s="174">
        <v>236.7</v>
      </c>
      <c r="Q193" s="180">
        <v>7.5706646124686099</v>
      </c>
      <c r="R193" s="181">
        <v>16553.767349822501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16769.252605000001</v>
      </c>
      <c r="Y193" s="168">
        <v>1539.0750612762399</v>
      </c>
      <c r="Z193" s="179">
        <v>573</v>
      </c>
      <c r="AA193" s="180">
        <v>2.6859948713372401</v>
      </c>
      <c r="AB193" s="181">
        <v>9577.0650073586603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2133.6</v>
      </c>
      <c r="AI193" s="168">
        <v>195.82092464633101</v>
      </c>
      <c r="AJ193" s="183" t="s">
        <v>53</v>
      </c>
      <c r="AK193" s="180">
        <v>3.10826864517986</v>
      </c>
      <c r="AL193" s="181">
        <v>1342.8359185839399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747.7</v>
      </c>
      <c r="AS193" s="168">
        <v>68.623596437036696</v>
      </c>
      <c r="AT193" s="183" t="s">
        <v>54</v>
      </c>
      <c r="AU193" s="180">
        <v>4.2889747773147899</v>
      </c>
      <c r="AV193" s="181">
        <v>546.87102694195198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1315.4</v>
      </c>
      <c r="BC193" s="182">
        <v>120.72686739772401</v>
      </c>
      <c r="BD193" s="183" t="s">
        <v>55</v>
      </c>
      <c r="BE193" s="180">
        <v>3.7727146061788801</v>
      </c>
      <c r="BF193" s="181">
        <v>913.74205388390396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0.02</v>
      </c>
      <c r="G194" s="170">
        <v>1.2999999999999999E-2</v>
      </c>
      <c r="H194" s="171"/>
      <c r="I194" s="172">
        <v>3</v>
      </c>
      <c r="J194" s="172">
        <v>3</v>
      </c>
      <c r="K194" s="169"/>
      <c r="L194" s="173">
        <v>650.51280999999994</v>
      </c>
      <c r="M194" s="173">
        <v>-172.86514</v>
      </c>
      <c r="N194" s="173">
        <v>477.64767000000001</v>
      </c>
      <c r="O194" s="168">
        <v>274.73495806939098</v>
      </c>
      <c r="P194" s="174">
        <v>236.7</v>
      </c>
      <c r="Q194" s="180">
        <v>1.16068845825683</v>
      </c>
      <c r="R194" s="181">
        <v>3.57548299265164</v>
      </c>
      <c r="S194" s="170">
        <v>0.01</v>
      </c>
      <c r="T194" s="170">
        <v>8.0000000000000002E-3</v>
      </c>
      <c r="U194" s="177">
        <v>0</v>
      </c>
      <c r="V194" s="178">
        <v>17</v>
      </c>
      <c r="W194" s="169"/>
      <c r="X194" s="177">
        <v>1048.605585</v>
      </c>
      <c r="Y194" s="168">
        <v>603.14040980521099</v>
      </c>
      <c r="Z194" s="179">
        <v>573</v>
      </c>
      <c r="AA194" s="184">
        <v>1.0526010642324799</v>
      </c>
      <c r="AB194" s="185">
        <v>-99.021635765570906</v>
      </c>
      <c r="AC194" s="170">
        <v>0.01</v>
      </c>
      <c r="AD194" s="170">
        <v>5.0000000000000001E-3</v>
      </c>
      <c r="AE194" s="178">
        <v>0</v>
      </c>
      <c r="AF194" s="178">
        <v>147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-48.528909089408302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-24.045437229056098</v>
      </c>
      <c r="AW194" s="170"/>
      <c r="AX194" s="170"/>
      <c r="AY194" s="178">
        <v>20</v>
      </c>
      <c r="AZ194" s="178">
        <v>26</v>
      </c>
      <c r="BA194" s="169"/>
      <c r="BB194" s="186">
        <v>52.6</v>
      </c>
      <c r="BC194" s="182">
        <v>30.254641029547901</v>
      </c>
      <c r="BD194" s="183" t="s">
        <v>55</v>
      </c>
      <c r="BE194" s="190">
        <v>0.94545753217337203</v>
      </c>
      <c r="BF194" s="173">
        <v>-11.4908744581122</v>
      </c>
      <c r="BG194" s="170"/>
      <c r="BH194" s="170"/>
      <c r="BI194" s="178">
        <v>4</v>
      </c>
      <c r="BJ194" s="178">
        <v>15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5.7000000000000002E-2</v>
      </c>
      <c r="G195" s="170">
        <v>4.8000000000000001E-2</v>
      </c>
      <c r="H195" s="171"/>
      <c r="I195" s="172">
        <v>5</v>
      </c>
      <c r="J195" s="172">
        <v>5</v>
      </c>
      <c r="K195" s="169"/>
      <c r="L195" s="173">
        <v>3025.4398900000001</v>
      </c>
      <c r="M195" s="173">
        <v>1727.8947800000001</v>
      </c>
      <c r="N195" s="173">
        <v>4753.3346700000002</v>
      </c>
      <c r="O195" s="168">
        <v>1047.4295945235599</v>
      </c>
      <c r="P195" s="174">
        <v>287.5</v>
      </c>
      <c r="Q195" s="180">
        <v>3.6432333722558599</v>
      </c>
      <c r="R195" s="181">
        <v>3250.3177121680001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2704.969235</v>
      </c>
      <c r="Y195" s="168">
        <v>596.05835181277905</v>
      </c>
      <c r="Z195" s="179">
        <v>573</v>
      </c>
      <c r="AA195" s="184">
        <v>1.0402414516802401</v>
      </c>
      <c r="AB195" s="185">
        <v>-290.60891052255698</v>
      </c>
      <c r="AC195" s="170">
        <v>8.0000000000000002E-3</v>
      </c>
      <c r="AD195" s="170">
        <v>4.0000000000000001E-3</v>
      </c>
      <c r="AE195" s="178">
        <v>0</v>
      </c>
      <c r="AF195" s="178">
        <v>416</v>
      </c>
      <c r="AG195" s="169"/>
      <c r="AH195" s="182">
        <v>326.55</v>
      </c>
      <c r="AI195" s="168">
        <v>71.957511481443206</v>
      </c>
      <c r="AJ195" s="183" t="s">
        <v>53</v>
      </c>
      <c r="AK195" s="184">
        <v>1.1421827219276699</v>
      </c>
      <c r="AL195" s="185">
        <v>-2.80675945535967</v>
      </c>
      <c r="AM195" s="170">
        <v>1.9E-2</v>
      </c>
      <c r="AN195" s="170">
        <v>1.4E-2</v>
      </c>
      <c r="AO195" s="178">
        <v>0</v>
      </c>
      <c r="AP195" s="178">
        <v>17</v>
      </c>
      <c r="AQ195" s="169"/>
      <c r="AR195" s="182">
        <v>63.4</v>
      </c>
      <c r="AS195" s="168">
        <v>13.970620817404701</v>
      </c>
      <c r="AT195" s="183" t="s">
        <v>54</v>
      </c>
      <c r="AU195" s="190">
        <v>0.87316380108779301</v>
      </c>
      <c r="AV195" s="173">
        <v>-20.246161131519901</v>
      </c>
      <c r="AW195" s="170"/>
      <c r="AX195" s="170"/>
      <c r="AY195" s="178">
        <v>10</v>
      </c>
      <c r="AZ195" s="178">
        <v>24</v>
      </c>
      <c r="BA195" s="169"/>
      <c r="BB195" s="186">
        <v>195.8</v>
      </c>
      <c r="BC195" s="182">
        <v>43.145860505486397</v>
      </c>
      <c r="BD195" s="183" t="s">
        <v>55</v>
      </c>
      <c r="BE195" s="180">
        <v>1.3483081407964499</v>
      </c>
      <c r="BF195" s="181">
        <v>28.507677736960201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2.1000000000000001E-2</v>
      </c>
      <c r="G196" s="170">
        <v>1.7000000000000001E-2</v>
      </c>
      <c r="H196" s="171"/>
      <c r="I196" s="172">
        <v>3</v>
      </c>
      <c r="J196" s="172">
        <v>3</v>
      </c>
      <c r="K196" s="169"/>
      <c r="L196" s="173">
        <v>4700.5009899999995</v>
      </c>
      <c r="M196" s="173">
        <v>1756.3955699999999</v>
      </c>
      <c r="N196" s="173">
        <v>6456.8965600000001</v>
      </c>
      <c r="O196" s="168">
        <v>672.53255322766199</v>
      </c>
      <c r="P196" s="174">
        <v>270.3</v>
      </c>
      <c r="Q196" s="180">
        <v>2.4880967562991598</v>
      </c>
      <c r="R196" s="181">
        <v>3467.3243826768298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5063.1184949999997</v>
      </c>
      <c r="Y196" s="168">
        <v>527.36047063708099</v>
      </c>
      <c r="Z196" s="179">
        <v>573</v>
      </c>
      <c r="AA196" s="190">
        <v>0.92034986149577802</v>
      </c>
      <c r="AB196" s="173">
        <v>-1274.3763537095001</v>
      </c>
      <c r="AC196" s="170"/>
      <c r="AD196" s="170"/>
      <c r="AE196" s="178">
        <v>439</v>
      </c>
      <c r="AF196" s="178">
        <v>1539</v>
      </c>
      <c r="AG196" s="169"/>
      <c r="AH196" s="182">
        <v>478.2</v>
      </c>
      <c r="AI196" s="168">
        <v>49.807994284094299</v>
      </c>
      <c r="AJ196" s="183" t="s">
        <v>53</v>
      </c>
      <c r="AK196" s="190">
        <v>0.79060308387451295</v>
      </c>
      <c r="AL196" s="173">
        <v>-218.592627345024</v>
      </c>
      <c r="AM196" s="170"/>
      <c r="AN196" s="170"/>
      <c r="AO196" s="178">
        <v>127</v>
      </c>
      <c r="AP196" s="178">
        <v>248</v>
      </c>
      <c r="AQ196" s="169"/>
      <c r="AR196" s="182">
        <v>89.8</v>
      </c>
      <c r="AS196" s="168">
        <v>9.3533205493761304</v>
      </c>
      <c r="AT196" s="183" t="s">
        <v>54</v>
      </c>
      <c r="AU196" s="175">
        <v>0.58458253433600804</v>
      </c>
      <c r="AV196" s="176">
        <v>-87.163206944767893</v>
      </c>
      <c r="AW196" s="170"/>
      <c r="AX196" s="170"/>
      <c r="AY196" s="178">
        <v>64</v>
      </c>
      <c r="AZ196" s="178">
        <v>95</v>
      </c>
      <c r="BA196" s="169"/>
      <c r="BB196" s="186">
        <v>327.60000000000002</v>
      </c>
      <c r="BC196" s="182">
        <v>34.1219132736706</v>
      </c>
      <c r="BD196" s="183" t="s">
        <v>55</v>
      </c>
      <c r="BE196" s="184">
        <v>1.06630978980221</v>
      </c>
      <c r="BF196" s="185">
        <v>-26.3264138895358</v>
      </c>
      <c r="BG196" s="170">
        <v>1.0999999999999999E-2</v>
      </c>
      <c r="BH196" s="170">
        <v>7.0000000000000001E-3</v>
      </c>
      <c r="BI196" s="178">
        <v>0</v>
      </c>
      <c r="BJ196" s="178">
        <v>42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1.4999999999999999E-2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1843.14509</v>
      </c>
      <c r="M197" s="173">
        <v>2764.65542</v>
      </c>
      <c r="N197" s="173">
        <v>4607.80051</v>
      </c>
      <c r="O197" s="168">
        <v>1003.17176503894</v>
      </c>
      <c r="P197" s="174">
        <v>214.857</v>
      </c>
      <c r="Q197" s="180">
        <v>4.6690206278545299</v>
      </c>
      <c r="R197" s="181">
        <v>3470.9055141089202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2630.9782150000001</v>
      </c>
      <c r="Y197" s="168">
        <v>572.79455870378695</v>
      </c>
      <c r="Z197" s="179">
        <v>573</v>
      </c>
      <c r="AA197" s="184">
        <v>0.99964146370643503</v>
      </c>
      <c r="AB197" s="185">
        <v>-400.99576139168101</v>
      </c>
      <c r="AC197" s="170">
        <v>4.0000000000000001E-3</v>
      </c>
      <c r="AD197" s="170">
        <v>0</v>
      </c>
      <c r="AE197" s="178">
        <v>1</v>
      </c>
      <c r="AF197" s="178">
        <v>528</v>
      </c>
      <c r="AG197" s="169"/>
      <c r="AH197" s="182">
        <v>238.65</v>
      </c>
      <c r="AI197" s="168">
        <v>51.956880773586697</v>
      </c>
      <c r="AJ197" s="183" t="s">
        <v>53</v>
      </c>
      <c r="AK197" s="190">
        <v>0.824712393231534</v>
      </c>
      <c r="AL197" s="173">
        <v>-94.708395310079993</v>
      </c>
      <c r="AM197" s="170"/>
      <c r="AN197" s="170"/>
      <c r="AO197" s="178">
        <v>51</v>
      </c>
      <c r="AP197" s="178">
        <v>109</v>
      </c>
      <c r="AQ197" s="169"/>
      <c r="AR197" s="182">
        <v>30.6</v>
      </c>
      <c r="AS197" s="168">
        <v>6.6619759131437304</v>
      </c>
      <c r="AT197" s="183" t="s">
        <v>54</v>
      </c>
      <c r="AU197" s="175">
        <v>0.41637349457148298</v>
      </c>
      <c r="AV197" s="176">
        <v>-54.062449602560001</v>
      </c>
      <c r="AW197" s="170"/>
      <c r="AX197" s="170"/>
      <c r="AY197" s="178">
        <v>43</v>
      </c>
      <c r="AZ197" s="178">
        <v>58</v>
      </c>
      <c r="BA197" s="169"/>
      <c r="BB197" s="186">
        <v>143</v>
      </c>
      <c r="BC197" s="182">
        <v>31.132763254233801</v>
      </c>
      <c r="BD197" s="183" t="s">
        <v>55</v>
      </c>
      <c r="BE197" s="184">
        <v>0.97289885169480494</v>
      </c>
      <c r="BF197" s="185">
        <v>-26.324899205120001</v>
      </c>
      <c r="BG197" s="170">
        <v>1E-3</v>
      </c>
      <c r="BH197" s="170"/>
      <c r="BI197" s="178">
        <v>4</v>
      </c>
      <c r="BJ197" s="178">
        <v>34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3.9E-2</v>
      </c>
      <c r="G198" s="170">
        <v>3.5000000000000003E-2</v>
      </c>
      <c r="H198" s="171"/>
      <c r="I198" s="172">
        <v>5</v>
      </c>
      <c r="J198" s="172">
        <v>5</v>
      </c>
      <c r="K198" s="169"/>
      <c r="L198" s="173">
        <v>568.91088000000002</v>
      </c>
      <c r="M198" s="173">
        <v>1832.5101099999999</v>
      </c>
      <c r="N198" s="173">
        <v>2401.4209900000001</v>
      </c>
      <c r="O198" s="168">
        <v>1227.50485623381</v>
      </c>
      <c r="P198" s="174">
        <v>241.29400000000001</v>
      </c>
      <c r="Q198" s="180">
        <v>5.0871752146087799</v>
      </c>
      <c r="R198" s="181">
        <v>1857.6148768282601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1443.0133350000001</v>
      </c>
      <c r="Y198" s="168">
        <v>737.60739316376601</v>
      </c>
      <c r="Z198" s="179">
        <v>573</v>
      </c>
      <c r="AA198" s="180">
        <v>1.2872729374585801</v>
      </c>
      <c r="AB198" s="181">
        <v>151.63890029625799</v>
      </c>
      <c r="AC198" s="170">
        <v>0.02</v>
      </c>
      <c r="AD198" s="170">
        <v>0.02</v>
      </c>
      <c r="AE198" s="178">
        <v>0</v>
      </c>
      <c r="AF198" s="178">
        <v>0</v>
      </c>
      <c r="AG198" s="169"/>
      <c r="AH198" s="182">
        <v>108.3</v>
      </c>
      <c r="AI198" s="168">
        <v>55.358380093996701</v>
      </c>
      <c r="AJ198" s="183" t="s">
        <v>53</v>
      </c>
      <c r="AK198" s="190">
        <v>0.87870444593645602</v>
      </c>
      <c r="AL198" s="173">
        <v>-33.683576590463701</v>
      </c>
      <c r="AM198" s="170"/>
      <c r="AN198" s="170"/>
      <c r="AO198" s="178">
        <v>15</v>
      </c>
      <c r="AP198" s="178">
        <v>40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-32.259321038847901</v>
      </c>
      <c r="AW198" s="170"/>
      <c r="AX198" s="170"/>
      <c r="AY198" s="178">
        <v>28</v>
      </c>
      <c r="AZ198" s="178">
        <v>34</v>
      </c>
      <c r="BA198" s="169"/>
      <c r="BB198" s="186">
        <v>65.8</v>
      </c>
      <c r="BC198" s="182">
        <v>33.634177379362697</v>
      </c>
      <c r="BD198" s="183" t="s">
        <v>55</v>
      </c>
      <c r="BE198" s="184">
        <v>1.0510680431050901</v>
      </c>
      <c r="BF198" s="185">
        <v>-6.3186420776958698</v>
      </c>
      <c r="BG198" s="170">
        <v>8.9999999999999993E-3</v>
      </c>
      <c r="BH198" s="170">
        <v>5.0000000000000001E-3</v>
      </c>
      <c r="BI198" s="178">
        <v>0</v>
      </c>
      <c r="BJ198" s="178">
        <v>10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-180.83824999999999</v>
      </c>
      <c r="M199" s="173">
        <v>1699.06414</v>
      </c>
      <c r="N199" s="173">
        <v>1518.2258899999999</v>
      </c>
      <c r="O199" s="168">
        <v>574.977613847302</v>
      </c>
      <c r="P199" s="174">
        <v>244.16499999999999</v>
      </c>
      <c r="Q199" s="180">
        <v>2.3548731957786799</v>
      </c>
      <c r="R199" s="181">
        <v>775.512342444561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1258.9592950000001</v>
      </c>
      <c r="Y199" s="168">
        <v>476.78900494180198</v>
      </c>
      <c r="Z199" s="179">
        <v>573</v>
      </c>
      <c r="AA199" s="190">
        <v>0.832092504261434</v>
      </c>
      <c r="AB199" s="173">
        <v>-484.02132363603101</v>
      </c>
      <c r="AC199" s="170"/>
      <c r="AD199" s="170"/>
      <c r="AE199" s="178">
        <v>255</v>
      </c>
      <c r="AF199" s="178">
        <v>557</v>
      </c>
      <c r="AG199" s="169"/>
      <c r="AH199" s="182">
        <v>106.7</v>
      </c>
      <c r="AI199" s="168">
        <v>40.409079967347402</v>
      </c>
      <c r="AJ199" s="183" t="s">
        <v>53</v>
      </c>
      <c r="AK199" s="175">
        <v>0.64141396773567205</v>
      </c>
      <c r="AL199" s="176">
        <v>-84.9366125201919</v>
      </c>
      <c r="AM199" s="170"/>
      <c r="AN199" s="170"/>
      <c r="AO199" s="178">
        <v>60</v>
      </c>
      <c r="AP199" s="178">
        <v>93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-36.869615878144003</v>
      </c>
      <c r="AW199" s="170"/>
      <c r="AX199" s="170"/>
      <c r="AY199" s="178">
        <v>31</v>
      </c>
      <c r="AZ199" s="178">
        <v>39</v>
      </c>
      <c r="BA199" s="169"/>
      <c r="BB199" s="186">
        <v>76.2</v>
      </c>
      <c r="BC199" s="182">
        <v>28.8582183084524</v>
      </c>
      <c r="BD199" s="183" t="s">
        <v>55</v>
      </c>
      <c r="BE199" s="190">
        <v>0.90181932213913696</v>
      </c>
      <c r="BF199" s="173">
        <v>-21.139231756288002</v>
      </c>
      <c r="BG199" s="170"/>
      <c r="BH199" s="170"/>
      <c r="BI199" s="178">
        <v>9</v>
      </c>
      <c r="BJ199" s="178">
        <v>26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4.7E-2</v>
      </c>
      <c r="G200" s="170">
        <v>0.04</v>
      </c>
      <c r="H200" s="171"/>
      <c r="I200" s="172">
        <v>5</v>
      </c>
      <c r="J200" s="172">
        <v>5</v>
      </c>
      <c r="K200" s="169"/>
      <c r="L200" s="173">
        <v>930.80709999999999</v>
      </c>
      <c r="M200" s="173">
        <v>172.24775</v>
      </c>
      <c r="N200" s="173">
        <v>1103.05485</v>
      </c>
      <c r="O200" s="168">
        <v>409.73149677040198</v>
      </c>
      <c r="P200" s="174">
        <v>217.55099999999999</v>
      </c>
      <c r="Q200" s="180">
        <v>1.88338135320179</v>
      </c>
      <c r="R200" s="181">
        <v>428.35390054026902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1734.34229</v>
      </c>
      <c r="Y200" s="168">
        <v>644.224230911007</v>
      </c>
      <c r="Z200" s="179">
        <v>573</v>
      </c>
      <c r="AA200" s="184">
        <v>1.1243005775061199</v>
      </c>
      <c r="AB200" s="185">
        <v>-42.729035989887997</v>
      </c>
      <c r="AC200" s="170">
        <v>1.7000000000000001E-2</v>
      </c>
      <c r="AD200" s="170">
        <v>1.2E-2</v>
      </c>
      <c r="AE200" s="178">
        <v>0</v>
      </c>
      <c r="AF200" s="178">
        <v>117</v>
      </c>
      <c r="AG200" s="169"/>
      <c r="AH200" s="182">
        <v>162.80000000000001</v>
      </c>
      <c r="AI200" s="168">
        <v>60.472321638603397</v>
      </c>
      <c r="AJ200" s="183" t="s">
        <v>53</v>
      </c>
      <c r="AK200" s="190">
        <v>0.95987812124767302</v>
      </c>
      <c r="AL200" s="173">
        <v>-32.584805475327997</v>
      </c>
      <c r="AM200" s="170">
        <v>0</v>
      </c>
      <c r="AN200" s="170"/>
      <c r="AO200" s="178">
        <v>7</v>
      </c>
      <c r="AP200" s="178">
        <v>41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-24.821537898496</v>
      </c>
      <c r="AW200" s="170"/>
      <c r="AX200" s="170"/>
      <c r="AY200" s="178">
        <v>19</v>
      </c>
      <c r="AZ200" s="178">
        <v>27</v>
      </c>
      <c r="BA200" s="169"/>
      <c r="BB200" s="186">
        <v>101.4</v>
      </c>
      <c r="BC200" s="182">
        <v>37.665192961636301</v>
      </c>
      <c r="BD200" s="183" t="s">
        <v>55</v>
      </c>
      <c r="BE200" s="180">
        <v>1.17703728005113</v>
      </c>
      <c r="BF200" s="181">
        <v>2.1569242030080198</v>
      </c>
      <c r="BG200" s="170">
        <v>0.02</v>
      </c>
      <c r="BH200" s="170">
        <v>1.7999999999999999E-2</v>
      </c>
      <c r="BI200" s="178">
        <v>0</v>
      </c>
      <c r="BJ200" s="178">
        <v>2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0.03</v>
      </c>
      <c r="G201" s="170">
        <v>2.8000000000000001E-2</v>
      </c>
      <c r="H201" s="171"/>
      <c r="I201" s="172">
        <v>3</v>
      </c>
      <c r="J201" s="172">
        <v>3</v>
      </c>
      <c r="K201" s="169"/>
      <c r="L201" s="173">
        <v>2511.70298</v>
      </c>
      <c r="M201" s="173">
        <v>2597.1824700000002</v>
      </c>
      <c r="N201" s="173">
        <v>5108.8854499999998</v>
      </c>
      <c r="O201" s="168">
        <v>1318.57450559423</v>
      </c>
      <c r="P201" s="174">
        <v>234.35599999999999</v>
      </c>
      <c r="Q201" s="180">
        <v>5.6263740019211399</v>
      </c>
      <c r="R201" s="181">
        <v>4062.8412239335498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2058.4745200000002</v>
      </c>
      <c r="Y201" s="168">
        <v>531.28065779735198</v>
      </c>
      <c r="Z201" s="179">
        <v>573</v>
      </c>
      <c r="AA201" s="190">
        <v>0.92719137486448899</v>
      </c>
      <c r="AB201" s="173">
        <v>-499.10173806924598</v>
      </c>
      <c r="AC201" s="170"/>
      <c r="AD201" s="170"/>
      <c r="AE201" s="178">
        <v>162</v>
      </c>
      <c r="AF201" s="178">
        <v>606</v>
      </c>
      <c r="AG201" s="169"/>
      <c r="AH201" s="182">
        <v>222.5</v>
      </c>
      <c r="AI201" s="168">
        <v>57.4259944494775</v>
      </c>
      <c r="AJ201" s="183" t="s">
        <v>53</v>
      </c>
      <c r="AK201" s="190">
        <v>0.91152372142027704</v>
      </c>
      <c r="AL201" s="173">
        <v>-58.6994838714878</v>
      </c>
      <c r="AM201" s="170"/>
      <c r="AN201" s="170"/>
      <c r="AO201" s="178">
        <v>22</v>
      </c>
      <c r="AP201" s="178">
        <v>71</v>
      </c>
      <c r="AQ201" s="169"/>
      <c r="AR201" s="182">
        <v>31.6</v>
      </c>
      <c r="AS201" s="168">
        <v>8.1557816836111794</v>
      </c>
      <c r="AT201" s="183" t="s">
        <v>54</v>
      </c>
      <c r="AU201" s="175">
        <v>0.50973635522569904</v>
      </c>
      <c r="AV201" s="176">
        <v>-39.815741935615897</v>
      </c>
      <c r="AW201" s="170"/>
      <c r="AX201" s="170"/>
      <c r="AY201" s="178">
        <v>31</v>
      </c>
      <c r="AZ201" s="178">
        <v>43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3.3685161287681402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4.1000000000000002E-2</v>
      </c>
      <c r="G202" s="170">
        <v>3.5000000000000003E-2</v>
      </c>
      <c r="H202" s="171"/>
      <c r="I202" s="172">
        <v>5</v>
      </c>
      <c r="J202" s="172">
        <v>4</v>
      </c>
      <c r="K202" s="169"/>
      <c r="L202" s="173">
        <v>2856.1044900000002</v>
      </c>
      <c r="M202" s="173">
        <v>262.04225000000002</v>
      </c>
      <c r="N202" s="173">
        <v>3118.1467400000001</v>
      </c>
      <c r="O202" s="168">
        <v>962.59725260466598</v>
      </c>
      <c r="P202" s="174">
        <v>251.035</v>
      </c>
      <c r="Q202" s="180">
        <v>3.8345141219537702</v>
      </c>
      <c r="R202" s="181">
        <v>2181.3644175894301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1953.1631050000001</v>
      </c>
      <c r="Y202" s="168">
        <v>602.95733188034603</v>
      </c>
      <c r="Z202" s="179">
        <v>573</v>
      </c>
      <c r="AA202" s="184">
        <v>1.0522815565101999</v>
      </c>
      <c r="AB202" s="185">
        <v>-185.08961171782499</v>
      </c>
      <c r="AC202" s="170">
        <v>0.01</v>
      </c>
      <c r="AD202" s="170">
        <v>5.0000000000000001E-3</v>
      </c>
      <c r="AE202" s="178">
        <v>0</v>
      </c>
      <c r="AF202" s="178">
        <v>275</v>
      </c>
      <c r="AG202" s="169"/>
      <c r="AH202" s="182">
        <v>198.15</v>
      </c>
      <c r="AI202" s="168">
        <v>61.170516177700598</v>
      </c>
      <c r="AJ202" s="183" t="s">
        <v>53</v>
      </c>
      <c r="AK202" s="184">
        <v>0.970960574249217</v>
      </c>
      <c r="AL202" s="185">
        <v>-36.945848434944097</v>
      </c>
      <c r="AM202" s="170">
        <v>1E-3</v>
      </c>
      <c r="AN202" s="170"/>
      <c r="AO202" s="178">
        <v>6</v>
      </c>
      <c r="AP202" s="178">
        <v>47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-26.606882142208001</v>
      </c>
      <c r="AW202" s="170"/>
      <c r="AX202" s="170"/>
      <c r="AY202" s="178">
        <v>19</v>
      </c>
      <c r="AZ202" s="178">
        <v>30</v>
      </c>
      <c r="BA202" s="169"/>
      <c r="BB202" s="186">
        <v>124.8</v>
      </c>
      <c r="BC202" s="182">
        <v>38.526774761428399</v>
      </c>
      <c r="BD202" s="183" t="s">
        <v>55</v>
      </c>
      <c r="BE202" s="180">
        <v>1.2039617112946399</v>
      </c>
      <c r="BF202" s="181">
        <v>5.3862357155839202</v>
      </c>
      <c r="BG202" s="170">
        <v>0.02</v>
      </c>
      <c r="BH202" s="170">
        <v>0.02</v>
      </c>
      <c r="BI202" s="178">
        <v>0</v>
      </c>
      <c r="BJ202" s="178">
        <v>0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0.05</v>
      </c>
      <c r="G203" s="170">
        <v>0.05</v>
      </c>
      <c r="H203" s="171"/>
      <c r="I203" s="172">
        <v>4</v>
      </c>
      <c r="J203" s="172">
        <v>4</v>
      </c>
      <c r="K203" s="169"/>
      <c r="L203" s="173">
        <v>1549.00557</v>
      </c>
      <c r="M203" s="173">
        <v>811.77112999999997</v>
      </c>
      <c r="N203" s="173">
        <v>2360.7766999999999</v>
      </c>
      <c r="O203" s="168">
        <v>1473.3810646235499</v>
      </c>
      <c r="P203" s="174">
        <v>221.102</v>
      </c>
      <c r="Q203" s="180">
        <v>6.6638070421052298</v>
      </c>
      <c r="R203" s="181">
        <v>1952.65942691329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1535.12033</v>
      </c>
      <c r="Y203" s="168">
        <v>958.08181525201303</v>
      </c>
      <c r="Z203" s="179">
        <v>573</v>
      </c>
      <c r="AA203" s="180">
        <v>1.6720450527958299</v>
      </c>
      <c r="AB203" s="181">
        <v>477.45826688575897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95.7</v>
      </c>
      <c r="AI203" s="168">
        <v>59.7271939715746</v>
      </c>
      <c r="AJ203" s="183" t="s">
        <v>53</v>
      </c>
      <c r="AK203" s="190">
        <v>0.94805069796150099</v>
      </c>
      <c r="AL203" s="173">
        <v>-20.587451965440199</v>
      </c>
      <c r="AM203" s="170"/>
      <c r="AN203" s="170"/>
      <c r="AO203" s="178">
        <v>6</v>
      </c>
      <c r="AP203" s="178">
        <v>26</v>
      </c>
      <c r="AQ203" s="169"/>
      <c r="AR203" s="182">
        <v>7</v>
      </c>
      <c r="AS203" s="168">
        <v>4.3687602696031602</v>
      </c>
      <c r="AT203" s="183" t="s">
        <v>54</v>
      </c>
      <c r="AU203" s="175">
        <v>0.27304751685019701</v>
      </c>
      <c r="AV203" s="176">
        <v>-22.533321134080001</v>
      </c>
      <c r="AW203" s="170"/>
      <c r="AX203" s="170"/>
      <c r="AY203" s="178">
        <v>19</v>
      </c>
      <c r="AZ203" s="178">
        <v>24</v>
      </c>
      <c r="BA203" s="169"/>
      <c r="BB203" s="186">
        <v>65.599999999999994</v>
      </c>
      <c r="BC203" s="182">
        <v>40.941524812281003</v>
      </c>
      <c r="BD203" s="183" t="s">
        <v>55</v>
      </c>
      <c r="BE203" s="180">
        <v>1.27942265038378</v>
      </c>
      <c r="BF203" s="181">
        <v>6.5333577318399199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2.7E-2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1476.6558500000001</v>
      </c>
      <c r="M204" s="173">
        <v>1040.12744</v>
      </c>
      <c r="N204" s="173">
        <v>2516.7832899999999</v>
      </c>
      <c r="O204" s="168">
        <v>870.79565233122196</v>
      </c>
      <c r="P204" s="174">
        <v>220.88900000000001</v>
      </c>
      <c r="Q204" s="180">
        <v>3.9422318555076101</v>
      </c>
      <c r="R204" s="181">
        <v>1781.32823399425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1854.5017250000001</v>
      </c>
      <c r="Y204" s="168">
        <v>641.64922176146104</v>
      </c>
      <c r="Z204" s="179">
        <v>573</v>
      </c>
      <c r="AA204" s="184">
        <v>1.11980666974077</v>
      </c>
      <c r="AB204" s="185">
        <v>-53.315083855550498</v>
      </c>
      <c r="AC204" s="170">
        <v>1.7000000000000001E-2</v>
      </c>
      <c r="AD204" s="170">
        <v>1.2E-2</v>
      </c>
      <c r="AE204" s="178">
        <v>0</v>
      </c>
      <c r="AF204" s="178">
        <v>133</v>
      </c>
      <c r="AG204" s="169"/>
      <c r="AH204" s="182">
        <v>116.15</v>
      </c>
      <c r="AI204" s="168">
        <v>40.187375456657399</v>
      </c>
      <c r="AJ204" s="183" t="s">
        <v>53</v>
      </c>
      <c r="AK204" s="175">
        <v>0.63789484851837097</v>
      </c>
      <c r="AL204" s="176">
        <v>-93.609963277311806</v>
      </c>
      <c r="AM204" s="170"/>
      <c r="AN204" s="170"/>
      <c r="AO204" s="178">
        <v>66</v>
      </c>
      <c r="AP204" s="178">
        <v>103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-39.772371625983901</v>
      </c>
      <c r="AW204" s="170"/>
      <c r="AX204" s="170"/>
      <c r="AY204" s="178">
        <v>33</v>
      </c>
      <c r="AZ204" s="178">
        <v>42</v>
      </c>
      <c r="BA204" s="169"/>
      <c r="BB204" s="186">
        <v>73.8</v>
      </c>
      <c r="BC204" s="182">
        <v>25.534466712882601</v>
      </c>
      <c r="BD204" s="183" t="s">
        <v>55</v>
      </c>
      <c r="BE204" s="190">
        <v>0.79795208477758095</v>
      </c>
      <c r="BF204" s="173">
        <v>-32.744743251967897</v>
      </c>
      <c r="BG204" s="170"/>
      <c r="BH204" s="170"/>
      <c r="BI204" s="178">
        <v>19</v>
      </c>
      <c r="BJ204" s="178">
        <v>38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5.3999999999999999E-2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552.70009000000005</v>
      </c>
      <c r="M205" s="173">
        <v>983.10071000000005</v>
      </c>
      <c r="N205" s="173">
        <v>1535.8008</v>
      </c>
      <c r="O205" s="168">
        <v>577.81714923324205</v>
      </c>
      <c r="P205" s="174">
        <v>221.102</v>
      </c>
      <c r="Q205" s="180">
        <v>2.6133510743152102</v>
      </c>
      <c r="R205" s="181">
        <v>858.79932898118398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2024.6844149999999</v>
      </c>
      <c r="Y205" s="168">
        <v>761.75072755026201</v>
      </c>
      <c r="Z205" s="179">
        <v>573</v>
      </c>
      <c r="AA205" s="180">
        <v>1.32940790148388</v>
      </c>
      <c r="AB205" s="181">
        <v>270.19172432428701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167.1</v>
      </c>
      <c r="AI205" s="168">
        <v>62.868339199246897</v>
      </c>
      <c r="AJ205" s="183" t="s">
        <v>53</v>
      </c>
      <c r="AK205" s="184">
        <v>0.997910146019792</v>
      </c>
      <c r="AL205" s="185">
        <v>-25.802337718272099</v>
      </c>
      <c r="AM205" s="170">
        <v>4.0000000000000001E-3</v>
      </c>
      <c r="AN205" s="170">
        <v>0</v>
      </c>
      <c r="AO205" s="178">
        <v>1</v>
      </c>
      <c r="AP205" s="178">
        <v>34</v>
      </c>
      <c r="AQ205" s="169"/>
      <c r="AR205" s="182">
        <v>18</v>
      </c>
      <c r="AS205" s="168">
        <v>6.7721729837608899</v>
      </c>
      <c r="AT205" s="183" t="s">
        <v>54</v>
      </c>
      <c r="AU205" s="175">
        <v>0.42326081148505601</v>
      </c>
      <c r="AV205" s="176">
        <v>-30.991069896704001</v>
      </c>
      <c r="AW205" s="170"/>
      <c r="AX205" s="170"/>
      <c r="AY205" s="178">
        <v>25</v>
      </c>
      <c r="AZ205" s="178">
        <v>34</v>
      </c>
      <c r="BA205" s="169"/>
      <c r="BB205" s="186">
        <v>131.4</v>
      </c>
      <c r="BC205" s="182">
        <v>49.436862781454501</v>
      </c>
      <c r="BD205" s="183" t="s">
        <v>55</v>
      </c>
      <c r="BE205" s="180">
        <v>1.54490196192045</v>
      </c>
      <c r="BF205" s="181">
        <v>33.417860206591897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852.99564999999996</v>
      </c>
      <c r="M206" s="173">
        <v>933.94546000000003</v>
      </c>
      <c r="N206" s="173">
        <v>1786.94111</v>
      </c>
      <c r="O206" s="168">
        <v>915.27343064881097</v>
      </c>
      <c r="P206" s="174">
        <v>214.857</v>
      </c>
      <c r="Q206" s="180">
        <v>4.2599190654659198</v>
      </c>
      <c r="R206" s="181">
        <v>1303.7027838524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642.83257500000002</v>
      </c>
      <c r="Y206" s="168">
        <v>329.259634220995</v>
      </c>
      <c r="Z206" s="179">
        <v>573</v>
      </c>
      <c r="AA206" s="175">
        <v>0.57462414349213797</v>
      </c>
      <c r="AB206" s="176">
        <v>-645.91091896377498</v>
      </c>
      <c r="AC206" s="170"/>
      <c r="AD206" s="170"/>
      <c r="AE206" s="178">
        <v>476</v>
      </c>
      <c r="AF206" s="178">
        <v>700</v>
      </c>
      <c r="AG206" s="169"/>
      <c r="AH206" s="182">
        <v>61</v>
      </c>
      <c r="AI206" s="168">
        <v>31.2442748992313</v>
      </c>
      <c r="AJ206" s="183" t="s">
        <v>53</v>
      </c>
      <c r="AK206" s="175">
        <v>0.495940871416369</v>
      </c>
      <c r="AL206" s="176">
        <v>-80.694310854655797</v>
      </c>
      <c r="AM206" s="170"/>
      <c r="AN206" s="170"/>
      <c r="AO206" s="178">
        <v>62</v>
      </c>
      <c r="AP206" s="178">
        <v>87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-27.385856724991999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-34.371713449983901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5.0999999999999997E-2</v>
      </c>
      <c r="G207" s="170">
        <v>4.3999999999999997E-2</v>
      </c>
      <c r="H207" s="171"/>
      <c r="I207" s="172">
        <v>5</v>
      </c>
      <c r="J207" s="172">
        <v>4</v>
      </c>
      <c r="K207" s="169"/>
      <c r="L207" s="173">
        <v>5901.4167600000001</v>
      </c>
      <c r="M207" s="173">
        <v>2673.9932399999998</v>
      </c>
      <c r="N207" s="173">
        <v>8575.41</v>
      </c>
      <c r="O207" s="168">
        <v>946.22508284860101</v>
      </c>
      <c r="P207" s="174">
        <v>241.29400000000001</v>
      </c>
      <c r="Q207" s="180">
        <v>3.9214612996949798</v>
      </c>
      <c r="R207" s="181">
        <v>6056.2286119882401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5934.1476149999999</v>
      </c>
      <c r="Y207" s="168">
        <v>654.78377344514104</v>
      </c>
      <c r="Z207" s="179">
        <v>573</v>
      </c>
      <c r="AA207" s="184">
        <v>1.1427290985081</v>
      </c>
      <c r="AB207" s="185">
        <v>-48.143429662272901</v>
      </c>
      <c r="AC207" s="170">
        <v>1.9E-2</v>
      </c>
      <c r="AD207" s="170">
        <v>1.4E-2</v>
      </c>
      <c r="AE207" s="178">
        <v>0</v>
      </c>
      <c r="AF207" s="178">
        <v>298</v>
      </c>
      <c r="AG207" s="169"/>
      <c r="AH207" s="182">
        <v>559.29999999999995</v>
      </c>
      <c r="AI207" s="168">
        <v>61.714097499387499</v>
      </c>
      <c r="AJ207" s="183" t="s">
        <v>53</v>
      </c>
      <c r="AK207" s="184">
        <v>0.97958884919662603</v>
      </c>
      <c r="AL207" s="185">
        <v>-98.438805957631999</v>
      </c>
      <c r="AM207" s="170">
        <v>2E-3</v>
      </c>
      <c r="AN207" s="170"/>
      <c r="AO207" s="178">
        <v>12</v>
      </c>
      <c r="AP207" s="178">
        <v>126</v>
      </c>
      <c r="AQ207" s="169"/>
      <c r="AR207" s="182">
        <v>131.4</v>
      </c>
      <c r="AS207" s="168">
        <v>14.498895782977799</v>
      </c>
      <c r="AT207" s="183" t="s">
        <v>54</v>
      </c>
      <c r="AU207" s="190">
        <v>0.906180986436116</v>
      </c>
      <c r="AV207" s="173">
        <v>-35.644776116224001</v>
      </c>
      <c r="AW207" s="170"/>
      <c r="AX207" s="170"/>
      <c r="AY207" s="178">
        <v>14</v>
      </c>
      <c r="AZ207" s="178">
        <v>43</v>
      </c>
      <c r="BA207" s="169"/>
      <c r="BB207" s="186">
        <v>396.8</v>
      </c>
      <c r="BC207" s="182">
        <v>43.783575697759602</v>
      </c>
      <c r="BD207" s="183" t="s">
        <v>55</v>
      </c>
      <c r="BE207" s="180">
        <v>1.36823674055499</v>
      </c>
      <c r="BF207" s="181">
        <v>62.710447767551997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4.2000000000000003E-2</v>
      </c>
      <c r="G208" s="170">
        <v>3.7999999999999999E-2</v>
      </c>
      <c r="H208" s="171"/>
      <c r="I208" s="172">
        <v>5</v>
      </c>
      <c r="J208" s="172">
        <v>5</v>
      </c>
      <c r="K208" s="169"/>
      <c r="L208" s="173">
        <v>1626.9907499999999</v>
      </c>
      <c r="M208" s="173">
        <v>1740.0768</v>
      </c>
      <c r="N208" s="173">
        <v>3367.0675500000002</v>
      </c>
      <c r="O208" s="168">
        <v>896.104770936514</v>
      </c>
      <c r="P208" s="174">
        <v>224.04499999999999</v>
      </c>
      <c r="Q208" s="180">
        <v>3.9996642234216901</v>
      </c>
      <c r="R208" s="181">
        <v>2397.2706868319101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2953.624965</v>
      </c>
      <c r="Y208" s="168">
        <v>786.07197016100599</v>
      </c>
      <c r="Z208" s="179">
        <v>573</v>
      </c>
      <c r="AA208" s="180">
        <v>1.37185335106633</v>
      </c>
      <c r="AB208" s="181">
        <v>473.34822329491402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197.4</v>
      </c>
      <c r="AI208" s="168">
        <v>52.535649836567103</v>
      </c>
      <c r="AJ208" s="183" t="s">
        <v>53</v>
      </c>
      <c r="AK208" s="190">
        <v>0.83389920375503301</v>
      </c>
      <c r="AL208" s="173">
        <v>-75.300584166527798</v>
      </c>
      <c r="AM208" s="170"/>
      <c r="AN208" s="170"/>
      <c r="AO208" s="178">
        <v>40</v>
      </c>
      <c r="AP208" s="178">
        <v>87</v>
      </c>
      <c r="AQ208" s="169"/>
      <c r="AR208" s="182">
        <v>33.4</v>
      </c>
      <c r="AS208" s="168">
        <v>8.8890106613036508</v>
      </c>
      <c r="AT208" s="183" t="s">
        <v>54</v>
      </c>
      <c r="AU208" s="175">
        <v>0.55556316633147795</v>
      </c>
      <c r="AV208" s="176">
        <v>-35.857291216896002</v>
      </c>
      <c r="AW208" s="170"/>
      <c r="AX208" s="170"/>
      <c r="AY208" s="178">
        <v>27</v>
      </c>
      <c r="AZ208" s="178">
        <v>39</v>
      </c>
      <c r="BA208" s="169"/>
      <c r="BB208" s="186">
        <v>129.4</v>
      </c>
      <c r="BC208" s="182">
        <v>34.438262861457801</v>
      </c>
      <c r="BD208" s="183" t="s">
        <v>55</v>
      </c>
      <c r="BE208" s="184">
        <v>1.0761957144205601</v>
      </c>
      <c r="BF208" s="185">
        <v>-9.1145824337918899</v>
      </c>
      <c r="BG208" s="170">
        <v>1.2E-2</v>
      </c>
      <c r="BH208" s="170">
        <v>8.0000000000000002E-3</v>
      </c>
      <c r="BI208" s="178">
        <v>0</v>
      </c>
      <c r="BJ208" s="178">
        <v>15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4.7E-2</v>
      </c>
      <c r="G209" s="170">
        <v>0.04</v>
      </c>
      <c r="H209" s="171"/>
      <c r="I209" s="172">
        <v>5</v>
      </c>
      <c r="J209" s="172">
        <v>5</v>
      </c>
      <c r="K209" s="169"/>
      <c r="L209" s="173">
        <v>1672.1296600000001</v>
      </c>
      <c r="M209" s="173">
        <v>259.303</v>
      </c>
      <c r="N209" s="173">
        <v>1931.4326599999999</v>
      </c>
      <c r="O209" s="168">
        <v>735.85166217715005</v>
      </c>
      <c r="P209" s="174">
        <v>262.75900000000001</v>
      </c>
      <c r="Q209" s="180">
        <v>2.8004812858062</v>
      </c>
      <c r="R209" s="181">
        <v>1136.9226464544299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1508.5229099999999</v>
      </c>
      <c r="Y209" s="168">
        <v>574.728342201592</v>
      </c>
      <c r="Z209" s="179">
        <v>573</v>
      </c>
      <c r="AA209" s="184">
        <v>1.0030163040167399</v>
      </c>
      <c r="AB209" s="185">
        <v>-224.06945700403199</v>
      </c>
      <c r="AC209" s="170">
        <v>4.0000000000000001E-3</v>
      </c>
      <c r="AD209" s="170">
        <v>1E-3</v>
      </c>
      <c r="AE209" s="178">
        <v>0</v>
      </c>
      <c r="AF209" s="178">
        <v>297</v>
      </c>
      <c r="AG209" s="169"/>
      <c r="AH209" s="182">
        <v>179.85</v>
      </c>
      <c r="AI209" s="168">
        <v>68.520598301656804</v>
      </c>
      <c r="AJ209" s="183" t="s">
        <v>53</v>
      </c>
      <c r="AK209" s="184">
        <v>1.0876285444707401</v>
      </c>
      <c r="AL209" s="185">
        <v>-10.644448728192</v>
      </c>
      <c r="AM209" s="170">
        <v>1.2999999999999999E-2</v>
      </c>
      <c r="AN209" s="170">
        <v>8.9999999999999993E-3</v>
      </c>
      <c r="AO209" s="178">
        <v>0</v>
      </c>
      <c r="AP209" s="178">
        <v>19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-41.779542534143999</v>
      </c>
      <c r="AW209" s="170"/>
      <c r="AX209" s="170"/>
      <c r="AY209" s="178">
        <v>36</v>
      </c>
      <c r="AZ209" s="178">
        <v>44</v>
      </c>
      <c r="BA209" s="169"/>
      <c r="BB209" s="186">
        <v>112</v>
      </c>
      <c r="BC209" s="182">
        <v>42.670597774732101</v>
      </c>
      <c r="BD209" s="183" t="s">
        <v>55</v>
      </c>
      <c r="BE209" s="180">
        <v>1.3334561804603799</v>
      </c>
      <c r="BF209" s="181">
        <v>15.240914931712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5.0999999999999997E-2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3957.7535800000001</v>
      </c>
      <c r="M210" s="173">
        <v>895.57006000000001</v>
      </c>
      <c r="N210" s="173">
        <v>4853.3236399999996</v>
      </c>
      <c r="O210" s="168">
        <v>1261.2360807791199</v>
      </c>
      <c r="P210" s="174">
        <v>287.5</v>
      </c>
      <c r="Q210" s="180">
        <v>4.3869081070578098</v>
      </c>
      <c r="R210" s="181">
        <v>3578.8431410160001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3624.0181299999999</v>
      </c>
      <c r="Y210" s="168">
        <v>941.77573184748098</v>
      </c>
      <c r="Z210" s="179">
        <v>573</v>
      </c>
      <c r="AA210" s="180">
        <v>1.64358766465529</v>
      </c>
      <c r="AB210" s="181">
        <v>1083.92308332928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235.25</v>
      </c>
      <c r="AI210" s="168">
        <v>61.134556442497697</v>
      </c>
      <c r="AJ210" s="183" t="s">
        <v>53</v>
      </c>
      <c r="AK210" s="184">
        <v>0.97038978480155103</v>
      </c>
      <c r="AL210" s="185">
        <v>-44.027465864319701</v>
      </c>
      <c r="AM210" s="170">
        <v>1E-3</v>
      </c>
      <c r="AN210" s="170"/>
      <c r="AO210" s="178">
        <v>8</v>
      </c>
      <c r="AP210" s="178">
        <v>56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-28.227610378239898</v>
      </c>
      <c r="AW210" s="170"/>
      <c r="AX210" s="170"/>
      <c r="AY210" s="178">
        <v>19</v>
      </c>
      <c r="AZ210" s="178">
        <v>32</v>
      </c>
      <c r="BA210" s="169"/>
      <c r="BB210" s="186">
        <v>189.6</v>
      </c>
      <c r="BC210" s="182">
        <v>49.2714639808611</v>
      </c>
      <c r="BD210" s="183" t="s">
        <v>55</v>
      </c>
      <c r="BE210" s="180">
        <v>1.53973324940191</v>
      </c>
      <c r="BF210" s="181">
        <v>47.744779243520199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1.7999999999999999E-2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1169.6177299999999</v>
      </c>
      <c r="M211" s="173">
        <v>1205.18577</v>
      </c>
      <c r="N211" s="173">
        <v>2374.8035</v>
      </c>
      <c r="O211" s="168">
        <v>794.36367183874995</v>
      </c>
      <c r="P211" s="174">
        <v>222.37200000000001</v>
      </c>
      <c r="Q211" s="180">
        <v>3.5722288410355199</v>
      </c>
      <c r="R211" s="181">
        <v>1608.9584901358101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1750.0326250000001</v>
      </c>
      <c r="Y211" s="168">
        <v>585.37994483863895</v>
      </c>
      <c r="Z211" s="179">
        <v>573</v>
      </c>
      <c r="AA211" s="184">
        <v>1.02160548837459</v>
      </c>
      <c r="AB211" s="185">
        <v>-223.36866046841899</v>
      </c>
      <c r="AC211" s="170">
        <v>6.0000000000000001E-3</v>
      </c>
      <c r="AD211" s="170">
        <v>2E-3</v>
      </c>
      <c r="AE211" s="178">
        <v>0</v>
      </c>
      <c r="AF211" s="178">
        <v>306</v>
      </c>
      <c r="AG211" s="169"/>
      <c r="AH211" s="182">
        <v>127.55</v>
      </c>
      <c r="AI211" s="168">
        <v>42.665040009850301</v>
      </c>
      <c r="AJ211" s="183" t="s">
        <v>53</v>
      </c>
      <c r="AK211" s="175">
        <v>0.67722285729921095</v>
      </c>
      <c r="AL211" s="176">
        <v>-89.420821962496305</v>
      </c>
      <c r="AM211" s="170"/>
      <c r="AN211" s="170"/>
      <c r="AO211" s="178">
        <v>61</v>
      </c>
      <c r="AP211" s="178">
        <v>99</v>
      </c>
      <c r="AQ211" s="169"/>
      <c r="AR211" s="182">
        <v>7</v>
      </c>
      <c r="AS211" s="168">
        <v>2.3414761275496101</v>
      </c>
      <c r="AT211" s="183" t="s">
        <v>54</v>
      </c>
      <c r="AU211" s="175">
        <v>0.14634225797185099</v>
      </c>
      <c r="AV211" s="176">
        <v>-48.103700815872102</v>
      </c>
      <c r="AW211" s="170"/>
      <c r="AX211" s="170"/>
      <c r="AY211" s="178">
        <v>41</v>
      </c>
      <c r="AZ211" s="178">
        <v>51</v>
      </c>
      <c r="BA211" s="169"/>
      <c r="BB211" s="186">
        <v>93.8</v>
      </c>
      <c r="BC211" s="182">
        <v>31.375780109164701</v>
      </c>
      <c r="BD211" s="183" t="s">
        <v>55</v>
      </c>
      <c r="BE211" s="184">
        <v>0.98049312841139702</v>
      </c>
      <c r="BF211" s="185">
        <v>-16.4074016317442</v>
      </c>
      <c r="BG211" s="170">
        <v>2E-3</v>
      </c>
      <c r="BH211" s="170"/>
      <c r="BI211" s="178">
        <v>2</v>
      </c>
      <c r="BJ211" s="178">
        <v>21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1686.6592800000001</v>
      </c>
      <c r="M212" s="173">
        <v>-167.21639999999999</v>
      </c>
      <c r="N212" s="173">
        <v>1519.4428800000001</v>
      </c>
      <c r="O212" s="168">
        <v>455.52350286582299</v>
      </c>
      <c r="P212" s="174">
        <v>230.685</v>
      </c>
      <c r="Q212" s="180">
        <v>1.9746559284991401</v>
      </c>
      <c r="R212" s="181">
        <v>633.01088316579001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2756.0392099999999</v>
      </c>
      <c r="Y212" s="168">
        <v>826.25062876648406</v>
      </c>
      <c r="Z212" s="179">
        <v>573</v>
      </c>
      <c r="AA212" s="180">
        <v>1.4419731741125399</v>
      </c>
      <c r="AB212" s="181">
        <v>554.22489963737405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136</v>
      </c>
      <c r="AI212" s="168">
        <v>40.772310170522502</v>
      </c>
      <c r="AJ212" s="183" t="s">
        <v>53</v>
      </c>
      <c r="AK212" s="175">
        <v>0.64717952651623001</v>
      </c>
      <c r="AL212" s="176">
        <v>-106.08429590374401</v>
      </c>
      <c r="AM212" s="170"/>
      <c r="AN212" s="170"/>
      <c r="AO212" s="178">
        <v>75</v>
      </c>
      <c r="AP212" s="178">
        <v>117</v>
      </c>
      <c r="AQ212" s="169"/>
      <c r="AR212" s="182">
        <v>13</v>
      </c>
      <c r="AS212" s="168">
        <v>3.89735317806465</v>
      </c>
      <c r="AT212" s="183" t="s">
        <v>54</v>
      </c>
      <c r="AU212" s="175">
        <v>0.24358457362904101</v>
      </c>
      <c r="AV212" s="176">
        <v>-48.481725943808101</v>
      </c>
      <c r="AW212" s="170"/>
      <c r="AX212" s="170"/>
      <c r="AY212" s="178">
        <v>41</v>
      </c>
      <c r="AZ212" s="178">
        <v>52</v>
      </c>
      <c r="BA212" s="169"/>
      <c r="BB212" s="186">
        <v>95.2</v>
      </c>
      <c r="BC212" s="182">
        <v>28.540617119365699</v>
      </c>
      <c r="BD212" s="183" t="s">
        <v>55</v>
      </c>
      <c r="BE212" s="190">
        <v>0.89189428498017997</v>
      </c>
      <c r="BF212" s="173">
        <v>-27.7634518876161</v>
      </c>
      <c r="BG212" s="170"/>
      <c r="BH212" s="170"/>
      <c r="BI212" s="178">
        <v>12</v>
      </c>
      <c r="BJ212" s="178">
        <v>33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0.03</v>
      </c>
      <c r="G213" s="170">
        <v>2.3E-2</v>
      </c>
      <c r="H213" s="171"/>
      <c r="I213" s="172">
        <v>4</v>
      </c>
      <c r="J213" s="172">
        <v>3</v>
      </c>
      <c r="K213" s="169"/>
      <c r="L213" s="173">
        <v>1771.6225300000001</v>
      </c>
      <c r="M213" s="173">
        <v>1778.2512400000001</v>
      </c>
      <c r="N213" s="173">
        <v>3549.8737700000001</v>
      </c>
      <c r="O213" s="168">
        <v>946.99759842665605</v>
      </c>
      <c r="P213" s="174">
        <v>260.827</v>
      </c>
      <c r="Q213" s="180">
        <v>3.6307498779906102</v>
      </c>
      <c r="R213" s="181">
        <v>2423.53493629789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1974.268785</v>
      </c>
      <c r="Y213" s="168">
        <v>526.67444511518897</v>
      </c>
      <c r="Z213" s="179">
        <v>573</v>
      </c>
      <c r="AA213" s="190">
        <v>0.91915260927607101</v>
      </c>
      <c r="AB213" s="173">
        <v>-500.13820396704102</v>
      </c>
      <c r="AC213" s="170"/>
      <c r="AD213" s="170"/>
      <c r="AE213" s="178">
        <v>174</v>
      </c>
      <c r="AF213" s="178">
        <v>604</v>
      </c>
      <c r="AG213" s="169"/>
      <c r="AH213" s="182">
        <v>233.2</v>
      </c>
      <c r="AI213" s="168">
        <v>62.210617689962604</v>
      </c>
      <c r="AJ213" s="183" t="s">
        <v>53</v>
      </c>
      <c r="AK213" s="184">
        <v>0.98747012206289797</v>
      </c>
      <c r="AL213" s="185">
        <v>-38.8552186822401</v>
      </c>
      <c r="AM213" s="170">
        <v>3.0000000000000001E-3</v>
      </c>
      <c r="AN213" s="170"/>
      <c r="AO213" s="178">
        <v>3</v>
      </c>
      <c r="AP213" s="178">
        <v>51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-43.093388871679998</v>
      </c>
      <c r="AW213" s="170"/>
      <c r="AX213" s="170"/>
      <c r="AY213" s="178">
        <v>34</v>
      </c>
      <c r="AZ213" s="178">
        <v>46</v>
      </c>
      <c r="BA213" s="169"/>
      <c r="BB213" s="186">
        <v>135</v>
      </c>
      <c r="BC213" s="182">
        <v>36.0138653007931</v>
      </c>
      <c r="BD213" s="183" t="s">
        <v>55</v>
      </c>
      <c r="BE213" s="184">
        <v>1.1254332906497799</v>
      </c>
      <c r="BF213" s="185">
        <v>-3.1867777433600399</v>
      </c>
      <c r="BG213" s="170">
        <v>1.7000000000000001E-2</v>
      </c>
      <c r="BH213" s="170">
        <v>1.2999999999999999E-2</v>
      </c>
      <c r="BI213" s="178">
        <v>0</v>
      </c>
      <c r="BJ213" s="178">
        <v>9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2.3E-2</v>
      </c>
      <c r="G214" s="170">
        <v>1.7999999999999999E-2</v>
      </c>
      <c r="H214" s="171"/>
      <c r="I214" s="172">
        <v>4</v>
      </c>
      <c r="J214" s="172">
        <v>4</v>
      </c>
      <c r="K214" s="169"/>
      <c r="L214" s="173">
        <v>1539.0305000000001</v>
      </c>
      <c r="M214" s="173">
        <v>2537.7864300000001</v>
      </c>
      <c r="N214" s="173">
        <v>4076.81693</v>
      </c>
      <c r="O214" s="168">
        <v>1311.3119312579599</v>
      </c>
      <c r="P214" s="174">
        <v>237.98699999999999</v>
      </c>
      <c r="Q214" s="180">
        <v>5.5100149640861096</v>
      </c>
      <c r="R214" s="181">
        <v>3224.4611498485101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1925.0515949999999</v>
      </c>
      <c r="Y214" s="168">
        <v>619.19462368663801</v>
      </c>
      <c r="Z214" s="179">
        <v>573</v>
      </c>
      <c r="AA214" s="184">
        <v>1.08061888950548</v>
      </c>
      <c r="AB214" s="185">
        <v>-127.160761249731</v>
      </c>
      <c r="AC214" s="170">
        <v>1.2999999999999999E-2</v>
      </c>
      <c r="AD214" s="170">
        <v>8.0000000000000002E-3</v>
      </c>
      <c r="AE214" s="178">
        <v>0</v>
      </c>
      <c r="AF214" s="178">
        <v>213</v>
      </c>
      <c r="AG214" s="169"/>
      <c r="AH214" s="182">
        <v>83.5</v>
      </c>
      <c r="AI214" s="168">
        <v>26.8578521282877</v>
      </c>
      <c r="AJ214" s="183" t="s">
        <v>53</v>
      </c>
      <c r="AK214" s="175">
        <v>0.42631511314742299</v>
      </c>
      <c r="AL214" s="176">
        <v>-142.13591351436801</v>
      </c>
      <c r="AM214" s="170"/>
      <c r="AN214" s="170"/>
      <c r="AO214" s="178">
        <v>113</v>
      </c>
      <c r="AP214" s="178">
        <v>152</v>
      </c>
      <c r="AQ214" s="169"/>
      <c r="AR214" s="182">
        <v>6.8</v>
      </c>
      <c r="AS214" s="168">
        <v>2.1872262811060601</v>
      </c>
      <c r="AT214" s="183" t="s">
        <v>54</v>
      </c>
      <c r="AU214" s="175">
        <v>0.13670164256912901</v>
      </c>
      <c r="AV214" s="176">
        <v>-50.504358987776101</v>
      </c>
      <c r="AW214" s="170"/>
      <c r="AX214" s="170"/>
      <c r="AY214" s="178">
        <v>43</v>
      </c>
      <c r="AZ214" s="178">
        <v>53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-52.008717975552202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0.03</v>
      </c>
      <c r="G215" s="170">
        <v>0.03</v>
      </c>
      <c r="H215" s="171"/>
      <c r="I215" s="172">
        <v>4</v>
      </c>
      <c r="J215" s="172">
        <v>4</v>
      </c>
      <c r="K215" s="169"/>
      <c r="L215" s="173">
        <v>1384.8727699999999</v>
      </c>
      <c r="M215" s="173">
        <v>5088.6342800000002</v>
      </c>
      <c r="N215" s="173">
        <v>6473.5070500000002</v>
      </c>
      <c r="O215" s="168">
        <v>1727.5414976736299</v>
      </c>
      <c r="P215" s="174">
        <v>287.5</v>
      </c>
      <c r="Q215" s="180">
        <v>6.00883999190828</v>
      </c>
      <c r="R215" s="181">
        <v>5232.4222263663996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2006.9844499999999</v>
      </c>
      <c r="Y215" s="168">
        <v>535.59050693560005</v>
      </c>
      <c r="Z215" s="179">
        <v>573</v>
      </c>
      <c r="AA215" s="190">
        <v>0.93471292658918004</v>
      </c>
      <c r="AB215" s="173">
        <v>-466.55156371148598</v>
      </c>
      <c r="AC215" s="170"/>
      <c r="AD215" s="170"/>
      <c r="AE215" s="178">
        <v>141</v>
      </c>
      <c r="AF215" s="178">
        <v>570</v>
      </c>
      <c r="AG215" s="169"/>
      <c r="AH215" s="182">
        <v>133.44999999999999</v>
      </c>
      <c r="AI215" s="168">
        <v>35.612908286636603</v>
      </c>
      <c r="AJ215" s="183" t="s">
        <v>53</v>
      </c>
      <c r="AK215" s="175">
        <v>0.56528425851804198</v>
      </c>
      <c r="AL215" s="176">
        <v>-138.50945700492801</v>
      </c>
      <c r="AM215" s="170"/>
      <c r="AN215" s="170"/>
      <c r="AO215" s="178">
        <v>103</v>
      </c>
      <c r="AP215" s="178">
        <v>150</v>
      </c>
      <c r="AQ215" s="169"/>
      <c r="AR215" s="182">
        <v>37.200000000000003</v>
      </c>
      <c r="AS215" s="168">
        <v>9.9273150113367006</v>
      </c>
      <c r="AT215" s="183" t="s">
        <v>54</v>
      </c>
      <c r="AU215" s="175">
        <v>0.62045718820854401</v>
      </c>
      <c r="AV215" s="176">
        <v>-31.869068445695898</v>
      </c>
      <c r="AW215" s="170"/>
      <c r="AX215" s="170"/>
      <c r="AY215" s="178">
        <v>23</v>
      </c>
      <c r="AZ215" s="178">
        <v>35</v>
      </c>
      <c r="BA215" s="169"/>
      <c r="BB215" s="186">
        <v>156</v>
      </c>
      <c r="BC215" s="182">
        <v>41.630675853992599</v>
      </c>
      <c r="BD215" s="183" t="s">
        <v>55</v>
      </c>
      <c r="BE215" s="180">
        <v>1.3009586204372701</v>
      </c>
      <c r="BF215" s="181">
        <v>17.861863108608102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4.2999999999999997E-2</v>
      </c>
      <c r="G216" s="170">
        <v>3.7999999999999999E-2</v>
      </c>
      <c r="H216" s="171"/>
      <c r="I216" s="172">
        <v>4</v>
      </c>
      <c r="J216" s="172">
        <v>4</v>
      </c>
      <c r="K216" s="169"/>
      <c r="L216" s="173">
        <v>3967.29547</v>
      </c>
      <c r="M216" s="173">
        <v>4478.9071100000001</v>
      </c>
      <c r="N216" s="173">
        <v>8446.2025799999992</v>
      </c>
      <c r="O216" s="168">
        <v>1724.82578371814</v>
      </c>
      <c r="P216" s="174">
        <v>287.5</v>
      </c>
      <c r="Q216" s="180">
        <v>5.9993940303239697</v>
      </c>
      <c r="R216" s="181">
        <v>6824.3678875327996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3043.58419</v>
      </c>
      <c r="Y216" s="168">
        <v>621.53996853682804</v>
      </c>
      <c r="Z216" s="179">
        <v>573</v>
      </c>
      <c r="AA216" s="184">
        <v>1.0847119869752699</v>
      </c>
      <c r="AB216" s="185">
        <v>-188.80286663897499</v>
      </c>
      <c r="AC216" s="170">
        <v>1.2999999999999999E-2</v>
      </c>
      <c r="AD216" s="170">
        <v>8.0000000000000002E-3</v>
      </c>
      <c r="AE216" s="178">
        <v>0</v>
      </c>
      <c r="AF216" s="178">
        <v>324</v>
      </c>
      <c r="AG216" s="169"/>
      <c r="AH216" s="182">
        <v>218.1</v>
      </c>
      <c r="AI216" s="168">
        <v>44.538891870732897</v>
      </c>
      <c r="AJ216" s="183" t="s">
        <v>53</v>
      </c>
      <c r="AK216" s="175">
        <v>0.70696653763068096</v>
      </c>
      <c r="AL216" s="176">
        <v>-137.29334130585599</v>
      </c>
      <c r="AM216" s="170"/>
      <c r="AN216" s="170"/>
      <c r="AO216" s="178">
        <v>91</v>
      </c>
      <c r="AP216" s="178">
        <v>153</v>
      </c>
      <c r="AQ216" s="169"/>
      <c r="AR216" s="182">
        <v>57.3</v>
      </c>
      <c r="AS216" s="168">
        <v>11.7014145079917</v>
      </c>
      <c r="AT216" s="183" t="s">
        <v>54</v>
      </c>
      <c r="AU216" s="175">
        <v>0.73133840674948303</v>
      </c>
      <c r="AV216" s="176">
        <v>-32.9586263633919</v>
      </c>
      <c r="AW216" s="170"/>
      <c r="AX216" s="170"/>
      <c r="AY216" s="178">
        <v>22</v>
      </c>
      <c r="AZ216" s="178">
        <v>37</v>
      </c>
      <c r="BA216" s="169"/>
      <c r="BB216" s="186">
        <v>195.2</v>
      </c>
      <c r="BC216" s="182">
        <v>39.862410330889801</v>
      </c>
      <c r="BD216" s="183" t="s">
        <v>55</v>
      </c>
      <c r="BE216" s="180">
        <v>1.2457003228403101</v>
      </c>
      <c r="BF216" s="181">
        <v>14.6827472732161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2.8000000000000001E-2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836.24391000000003</v>
      </c>
      <c r="M217" s="173">
        <v>1927.7596100000001</v>
      </c>
      <c r="N217" s="173">
        <v>2764.0035200000002</v>
      </c>
      <c r="O217" s="168">
        <v>961.37338846671196</v>
      </c>
      <c r="P217" s="174">
        <v>287.5</v>
      </c>
      <c r="Q217" s="180">
        <v>3.3439074381450902</v>
      </c>
      <c r="R217" s="181">
        <v>1811.7845624064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1864.4234650000001</v>
      </c>
      <c r="Y217" s="168">
        <v>648.48220746256504</v>
      </c>
      <c r="Z217" s="179">
        <v>573</v>
      </c>
      <c r="AA217" s="184">
        <v>1.1317316011563101</v>
      </c>
      <c r="AB217" s="185">
        <v>-33.390318308287299</v>
      </c>
      <c r="AC217" s="170">
        <v>1.7999999999999999E-2</v>
      </c>
      <c r="AD217" s="170">
        <v>1.2999999999999999E-2</v>
      </c>
      <c r="AE217" s="178">
        <v>0</v>
      </c>
      <c r="AF217" s="178">
        <v>113</v>
      </c>
      <c r="AG217" s="169"/>
      <c r="AH217" s="182">
        <v>113.05</v>
      </c>
      <c r="AI217" s="168">
        <v>39.320956279448502</v>
      </c>
      <c r="AJ217" s="183" t="s">
        <v>53</v>
      </c>
      <c r="AK217" s="175">
        <v>0.62414216316585003</v>
      </c>
      <c r="AL217" s="176">
        <v>-95.610154185727893</v>
      </c>
      <c r="AM217" s="170"/>
      <c r="AN217" s="170"/>
      <c r="AO217" s="178">
        <v>69</v>
      </c>
      <c r="AP217" s="178">
        <v>105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-30.393055031296001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-32.986110062591898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3.2000000000000001E-2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2781.8018000000002</v>
      </c>
      <c r="M218" s="173">
        <v>2147.9164000000001</v>
      </c>
      <c r="N218" s="173">
        <v>4929.7182000000003</v>
      </c>
      <c r="O218" s="168">
        <v>1936.1228828574201</v>
      </c>
      <c r="P218" s="174">
        <v>271.947</v>
      </c>
      <c r="Q218" s="180">
        <v>7.1194860868383198</v>
      </c>
      <c r="R218" s="181">
        <v>4132.0432980293699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2381.7994749999998</v>
      </c>
      <c r="Y218" s="168">
        <v>935.44017707245405</v>
      </c>
      <c r="Z218" s="179">
        <v>573</v>
      </c>
      <c r="AA218" s="180">
        <v>1.63253085003919</v>
      </c>
      <c r="AB218" s="181">
        <v>701.07595597177601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136.85</v>
      </c>
      <c r="AI218" s="168">
        <v>53.747172915287202</v>
      </c>
      <c r="AJ218" s="183" t="s">
        <v>53</v>
      </c>
      <c r="AK218" s="190">
        <v>0.853129728814083</v>
      </c>
      <c r="AL218" s="173">
        <v>-47.941591097344102</v>
      </c>
      <c r="AM218" s="170"/>
      <c r="AN218" s="170"/>
      <c r="AO218" s="178">
        <v>24</v>
      </c>
      <c r="AP218" s="178">
        <v>56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-29.131197739008002</v>
      </c>
      <c r="AW218" s="170"/>
      <c r="AX218" s="170"/>
      <c r="AY218" s="178">
        <v>23</v>
      </c>
      <c r="AZ218" s="178">
        <v>32</v>
      </c>
      <c r="BA218" s="169"/>
      <c r="BB218" s="186">
        <v>79.599999999999994</v>
      </c>
      <c r="BC218" s="182">
        <v>31.262513438486401</v>
      </c>
      <c r="BD218" s="183" t="s">
        <v>55</v>
      </c>
      <c r="BE218" s="184">
        <v>0.97695354495270004</v>
      </c>
      <c r="BF218" s="185">
        <v>-14.262395478016</v>
      </c>
      <c r="BG218" s="170">
        <v>2E-3</v>
      </c>
      <c r="BH218" s="170"/>
      <c r="BI218" s="178">
        <v>2</v>
      </c>
      <c r="BJ218" s="178">
        <v>19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2348.2290200000002</v>
      </c>
      <c r="M219" s="173">
        <v>2706.44697</v>
      </c>
      <c r="N219" s="173">
        <v>5054.6759899999997</v>
      </c>
      <c r="O219" s="168">
        <v>1333.26917781978</v>
      </c>
      <c r="P219" s="174">
        <v>272.346</v>
      </c>
      <c r="Q219" s="180">
        <v>4.8954975575913702</v>
      </c>
      <c r="R219" s="181">
        <v>3865.2183971858799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1631.4659349999999</v>
      </c>
      <c r="Y219" s="168">
        <v>430.33089561066498</v>
      </c>
      <c r="Z219" s="179">
        <v>573</v>
      </c>
      <c r="AA219" s="175">
        <v>0.75101377942524405</v>
      </c>
      <c r="AB219" s="176">
        <v>-871.08303095686597</v>
      </c>
      <c r="AC219" s="170"/>
      <c r="AD219" s="170"/>
      <c r="AE219" s="178">
        <v>541</v>
      </c>
      <c r="AF219" s="178">
        <v>976</v>
      </c>
      <c r="AG219" s="169"/>
      <c r="AH219" s="182">
        <v>89.9</v>
      </c>
      <c r="AI219" s="168">
        <v>23.712874835721699</v>
      </c>
      <c r="AJ219" s="183" t="s">
        <v>53</v>
      </c>
      <c r="AK219" s="175">
        <v>0.37639483866224999</v>
      </c>
      <c r="AL219" s="176">
        <v>-185.249362749184</v>
      </c>
      <c r="AM219" s="170"/>
      <c r="AN219" s="170"/>
      <c r="AO219" s="178">
        <v>149</v>
      </c>
      <c r="AP219" s="178">
        <v>197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-36.879203237887999</v>
      </c>
      <c r="AW219" s="170"/>
      <c r="AX219" s="170"/>
      <c r="AY219" s="178">
        <v>28</v>
      </c>
      <c r="AZ219" s="178">
        <v>40</v>
      </c>
      <c r="BA219" s="169"/>
      <c r="BB219" s="186">
        <v>195.4</v>
      </c>
      <c r="BC219" s="182">
        <v>51.540553313682203</v>
      </c>
      <c r="BD219" s="183" t="s">
        <v>55</v>
      </c>
      <c r="BE219" s="180">
        <v>1.61064229105257</v>
      </c>
      <c r="BF219" s="181">
        <v>55.6415935242239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2.7E-2</v>
      </c>
      <c r="G220" s="170">
        <v>2.1999999999999999E-2</v>
      </c>
      <c r="H220" s="171"/>
      <c r="I220" s="172">
        <v>3</v>
      </c>
      <c r="J220" s="172">
        <v>3</v>
      </c>
      <c r="K220" s="169"/>
      <c r="L220" s="173">
        <v>2801.6782199999998</v>
      </c>
      <c r="M220" s="173">
        <v>2748.3681000000001</v>
      </c>
      <c r="N220" s="173">
        <v>5550.0463200000004</v>
      </c>
      <c r="O220" s="168">
        <v>1354.20728562156</v>
      </c>
      <c r="P220" s="174">
        <v>276.21300000000002</v>
      </c>
      <c r="Q220" s="180">
        <v>4.9027644811126203</v>
      </c>
      <c r="R220" s="181">
        <v>4245.9548456347002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1915.190165</v>
      </c>
      <c r="Y220" s="168">
        <v>467.30501427486598</v>
      </c>
      <c r="Z220" s="179">
        <v>573</v>
      </c>
      <c r="AA220" s="190">
        <v>0.81554103712891102</v>
      </c>
      <c r="AB220" s="173">
        <v>-790.12933412319899</v>
      </c>
      <c r="AC220" s="170"/>
      <c r="AD220" s="170"/>
      <c r="AE220" s="178">
        <v>434</v>
      </c>
      <c r="AF220" s="178">
        <v>903</v>
      </c>
      <c r="AG220" s="169"/>
      <c r="AH220" s="182">
        <v>151.94999999999999</v>
      </c>
      <c r="AI220" s="168">
        <v>37.075690036799003</v>
      </c>
      <c r="AJ220" s="183" t="s">
        <v>53</v>
      </c>
      <c r="AK220" s="175">
        <v>0.58850301645712599</v>
      </c>
      <c r="AL220" s="176">
        <v>-145.49350513920001</v>
      </c>
      <c r="AM220" s="170"/>
      <c r="AN220" s="170"/>
      <c r="AO220" s="178">
        <v>107</v>
      </c>
      <c r="AP220" s="178">
        <v>158</v>
      </c>
      <c r="AQ220" s="169"/>
      <c r="AR220" s="182">
        <v>28.8</v>
      </c>
      <c r="AS220" s="168">
        <v>7.0271791580112604</v>
      </c>
      <c r="AT220" s="183" t="s">
        <v>54</v>
      </c>
      <c r="AU220" s="175">
        <v>0.43919869737570399</v>
      </c>
      <c r="AV220" s="176">
        <v>-46.7412076544</v>
      </c>
      <c r="AW220" s="170"/>
      <c r="AX220" s="170"/>
      <c r="AY220" s="178">
        <v>37</v>
      </c>
      <c r="AZ220" s="178">
        <v>50</v>
      </c>
      <c r="BA220" s="169"/>
      <c r="BB220" s="186">
        <v>146.80000000000001</v>
      </c>
      <c r="BC220" s="182">
        <v>35.819093763751802</v>
      </c>
      <c r="BD220" s="183" t="s">
        <v>55</v>
      </c>
      <c r="BE220" s="184">
        <v>1.11934668011724</v>
      </c>
      <c r="BF220" s="185">
        <v>-4.2824153087998997</v>
      </c>
      <c r="BG220" s="170">
        <v>1.7000000000000001E-2</v>
      </c>
      <c r="BH220" s="170">
        <v>1.2E-2</v>
      </c>
      <c r="BI220" s="178">
        <v>0</v>
      </c>
      <c r="BJ220" s="178">
        <v>11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1.4E-2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726.80858999999998</v>
      </c>
      <c r="M221" s="173">
        <v>1383.31016</v>
      </c>
      <c r="N221" s="173">
        <v>2110.1187500000001</v>
      </c>
      <c r="O221" s="168">
        <v>687.97964361250797</v>
      </c>
      <c r="P221" s="174">
        <v>259.01299999999998</v>
      </c>
      <c r="Q221" s="180">
        <v>2.65615873957102</v>
      </c>
      <c r="R221" s="181">
        <v>1194.94121795514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1145.11196</v>
      </c>
      <c r="Y221" s="168">
        <v>373.35041837679501</v>
      </c>
      <c r="Z221" s="179">
        <v>573</v>
      </c>
      <c r="AA221" s="175">
        <v>0.65157141077974801</v>
      </c>
      <c r="AB221" s="176">
        <v>-879.48420259302304</v>
      </c>
      <c r="AC221" s="170"/>
      <c r="AD221" s="170"/>
      <c r="AE221" s="178">
        <v>613</v>
      </c>
      <c r="AF221" s="178">
        <v>964</v>
      </c>
      <c r="AG221" s="169"/>
      <c r="AH221" s="182">
        <v>103.75</v>
      </c>
      <c r="AI221" s="168">
        <v>33.8264792087164</v>
      </c>
      <c r="AJ221" s="183" t="s">
        <v>53</v>
      </c>
      <c r="AK221" s="175">
        <v>0.53692824140819695</v>
      </c>
      <c r="AL221" s="176">
        <v>-118.84957808614401</v>
      </c>
      <c r="AM221" s="170"/>
      <c r="AN221" s="170"/>
      <c r="AO221" s="178">
        <v>90</v>
      </c>
      <c r="AP221" s="178">
        <v>129</v>
      </c>
      <c r="AQ221" s="169"/>
      <c r="AR221" s="182">
        <v>17.600000000000001</v>
      </c>
      <c r="AS221" s="168">
        <v>5.7382750272135796</v>
      </c>
      <c r="AT221" s="183" t="s">
        <v>54</v>
      </c>
      <c r="AU221" s="175">
        <v>0.358642189200849</v>
      </c>
      <c r="AV221" s="176">
        <v>-38.933226180608003</v>
      </c>
      <c r="AW221" s="170"/>
      <c r="AX221" s="170"/>
      <c r="AY221" s="178">
        <v>32</v>
      </c>
      <c r="AZ221" s="178">
        <v>42</v>
      </c>
      <c r="BA221" s="169"/>
      <c r="BB221" s="186">
        <v>97.8</v>
      </c>
      <c r="BC221" s="182">
        <v>31.886551003493601</v>
      </c>
      <c r="BD221" s="183" t="s">
        <v>55</v>
      </c>
      <c r="BE221" s="184">
        <v>0.99645471885917702</v>
      </c>
      <c r="BF221" s="185">
        <v>-15.266452361215901</v>
      </c>
      <c r="BG221" s="170">
        <v>4.0000000000000001E-3</v>
      </c>
      <c r="BH221" s="170">
        <v>0</v>
      </c>
      <c r="BI221" s="178">
        <v>1</v>
      </c>
      <c r="BJ221" s="178">
        <v>20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2.1999999999999999E-2</v>
      </c>
      <c r="G222" s="170">
        <v>1.7000000000000001E-2</v>
      </c>
      <c r="H222" s="171"/>
      <c r="I222" s="172">
        <v>3</v>
      </c>
      <c r="J222" s="172">
        <v>3</v>
      </c>
      <c r="K222" s="169"/>
      <c r="L222" s="173">
        <v>3938.4114199999999</v>
      </c>
      <c r="M222" s="173">
        <v>2794.0232099999998</v>
      </c>
      <c r="N222" s="173">
        <v>6732.4346299999997</v>
      </c>
      <c r="O222" s="168">
        <v>922.22020954616301</v>
      </c>
      <c r="P222" s="174">
        <v>287.5</v>
      </c>
      <c r="Q222" s="180">
        <v>3.2077224679866498</v>
      </c>
      <c r="R222" s="181">
        <v>4314.5930707119996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3184.6268150000001</v>
      </c>
      <c r="Y222" s="168">
        <v>436.23553291829398</v>
      </c>
      <c r="Z222" s="179">
        <v>573</v>
      </c>
      <c r="AA222" s="175">
        <v>0.76131855657642999</v>
      </c>
      <c r="AB222" s="176">
        <v>-1634.23653620704</v>
      </c>
      <c r="AC222" s="170"/>
      <c r="AD222" s="170"/>
      <c r="AE222" s="178">
        <v>999</v>
      </c>
      <c r="AF222" s="178">
        <v>1836</v>
      </c>
      <c r="AG222" s="169"/>
      <c r="AH222" s="182">
        <v>259.39999999999998</v>
      </c>
      <c r="AI222" s="168">
        <v>35.533047924488301</v>
      </c>
      <c r="AJ222" s="183" t="s">
        <v>53</v>
      </c>
      <c r="AK222" s="175">
        <v>0.56401663372203603</v>
      </c>
      <c r="AL222" s="176">
        <v>-270.42267212223999</v>
      </c>
      <c r="AM222" s="170"/>
      <c r="AN222" s="170"/>
      <c r="AO222" s="178">
        <v>201</v>
      </c>
      <c r="AP222" s="178">
        <v>293</v>
      </c>
      <c r="AQ222" s="169"/>
      <c r="AR222" s="182">
        <v>64.8</v>
      </c>
      <c r="AS222" s="168">
        <v>8.8764128970965395</v>
      </c>
      <c r="AT222" s="183" t="s">
        <v>54</v>
      </c>
      <c r="AU222" s="175">
        <v>0.55477580606853405</v>
      </c>
      <c r="AV222" s="176">
        <v>-69.758138951679996</v>
      </c>
      <c r="AW222" s="170"/>
      <c r="AX222" s="170"/>
      <c r="AY222" s="178">
        <v>53</v>
      </c>
      <c r="AZ222" s="178">
        <v>76</v>
      </c>
      <c r="BA222" s="169"/>
      <c r="BB222" s="186">
        <v>250.4</v>
      </c>
      <c r="BC222" s="182">
        <v>34.300212799891497</v>
      </c>
      <c r="BD222" s="183" t="s">
        <v>55</v>
      </c>
      <c r="BE222" s="184">
        <v>1.07188164999661</v>
      </c>
      <c r="BF222" s="185">
        <v>-18.716277903360002</v>
      </c>
      <c r="BG222" s="170">
        <v>1.2E-2</v>
      </c>
      <c r="BH222" s="170">
        <v>7.0000000000000001E-3</v>
      </c>
      <c r="BI222" s="178">
        <v>0</v>
      </c>
      <c r="BJ222" s="178">
        <v>30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5.6000000000000001E-2</v>
      </c>
      <c r="H223" s="171"/>
      <c r="I223" s="172">
        <v>6</v>
      </c>
      <c r="J223" s="172">
        <v>6</v>
      </c>
      <c r="K223" s="169"/>
      <c r="L223" s="173">
        <v>1491.6829600000001</v>
      </c>
      <c r="M223" s="173">
        <v>1049.9114999999999</v>
      </c>
      <c r="N223" s="173">
        <v>2541.5944599999998</v>
      </c>
      <c r="O223" s="168">
        <v>858.284124566988</v>
      </c>
      <c r="P223" s="174">
        <v>273.31099999999998</v>
      </c>
      <c r="Q223" s="180">
        <v>3.1403204575263599</v>
      </c>
      <c r="R223" s="181">
        <v>1609.2320283562101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1968.96</v>
      </c>
      <c r="Y223" s="168">
        <v>664.908244215884</v>
      </c>
      <c r="Z223" s="179">
        <v>573</v>
      </c>
      <c r="AA223" s="180">
        <v>1.1603983319648901</v>
      </c>
      <c r="AB223" s="181">
        <v>14.250261526653301</v>
      </c>
      <c r="AC223" s="170">
        <v>0.02</v>
      </c>
      <c r="AD223" s="170">
        <v>1.6E-2</v>
      </c>
      <c r="AE223" s="178">
        <v>0</v>
      </c>
      <c r="AF223" s="178">
        <v>68</v>
      </c>
      <c r="AG223" s="169"/>
      <c r="AH223" s="182">
        <v>149.15</v>
      </c>
      <c r="AI223" s="168">
        <v>50.367231749146299</v>
      </c>
      <c r="AJ223" s="183" t="s">
        <v>53</v>
      </c>
      <c r="AK223" s="190">
        <v>0.79947986903406798</v>
      </c>
      <c r="AL223" s="173">
        <v>-65.7657304080643</v>
      </c>
      <c r="AM223" s="170"/>
      <c r="AN223" s="170"/>
      <c r="AO223" s="178">
        <v>38</v>
      </c>
      <c r="AP223" s="178">
        <v>75</v>
      </c>
      <c r="AQ223" s="169"/>
      <c r="AR223" s="182">
        <v>71</v>
      </c>
      <c r="AS223" s="168">
        <v>23.9763557102875</v>
      </c>
      <c r="AT223" s="183" t="s">
        <v>54</v>
      </c>
      <c r="AU223" s="180">
        <v>1.4985222318929701</v>
      </c>
      <c r="AV223" s="181">
        <v>16.4182271979519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237.4</v>
      </c>
      <c r="BC223" s="182">
        <v>80.168828811581093</v>
      </c>
      <c r="BD223" s="183" t="s">
        <v>55</v>
      </c>
      <c r="BE223" s="180">
        <v>2.5052759003619101</v>
      </c>
      <c r="BF223" s="181">
        <v>128.23645439590399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3.2000000000000001E-2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1335.1375700000001</v>
      </c>
      <c r="M224" s="173">
        <v>1118.37438</v>
      </c>
      <c r="N224" s="173">
        <v>2453.5119500000001</v>
      </c>
      <c r="O224" s="168">
        <v>778.35867832545898</v>
      </c>
      <c r="P224" s="174">
        <v>216.041</v>
      </c>
      <c r="Q224" s="180">
        <v>3.6028285294247802</v>
      </c>
      <c r="R224" s="181">
        <v>1669.00451554509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1675.9016449999999</v>
      </c>
      <c r="Y224" s="168">
        <v>531.66751007903702</v>
      </c>
      <c r="Z224" s="179">
        <v>573</v>
      </c>
      <c r="AA224" s="190">
        <v>0.92786650973653895</v>
      </c>
      <c r="AB224" s="173">
        <v>-404.82729044588802</v>
      </c>
      <c r="AC224" s="170"/>
      <c r="AD224" s="170"/>
      <c r="AE224" s="178">
        <v>131</v>
      </c>
      <c r="AF224" s="178">
        <v>492</v>
      </c>
      <c r="AG224" s="169"/>
      <c r="AH224" s="182">
        <v>194.55</v>
      </c>
      <c r="AI224" s="168">
        <v>61.719561165462402</v>
      </c>
      <c r="AJ224" s="183" t="s">
        <v>53</v>
      </c>
      <c r="AK224" s="184">
        <v>0.97967557405495898</v>
      </c>
      <c r="AL224" s="185">
        <v>-34.221244211327999</v>
      </c>
      <c r="AM224" s="170">
        <v>2E-3</v>
      </c>
      <c r="AN224" s="170"/>
      <c r="AO224" s="178">
        <v>5</v>
      </c>
      <c r="AP224" s="178">
        <v>44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-50.100633450495998</v>
      </c>
      <c r="AW224" s="170"/>
      <c r="AX224" s="170"/>
      <c r="AY224" s="178">
        <v>43</v>
      </c>
      <c r="AZ224" s="178">
        <v>53</v>
      </c>
      <c r="BA224" s="169"/>
      <c r="BB224" s="186">
        <v>133.6</v>
      </c>
      <c r="BC224" s="182">
        <v>42.383620517634398</v>
      </c>
      <c r="BD224" s="183" t="s">
        <v>55</v>
      </c>
      <c r="BE224" s="180">
        <v>1.32448814117608</v>
      </c>
      <c r="BF224" s="181">
        <v>17.398733099007998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5.2999999999999999E-2</v>
      </c>
      <c r="G225" s="170">
        <v>4.65E-2</v>
      </c>
      <c r="H225" s="171"/>
      <c r="I225" s="172">
        <v>5</v>
      </c>
      <c r="J225" s="172">
        <v>5</v>
      </c>
      <c r="K225" s="169"/>
      <c r="L225" s="173">
        <v>3303.6810300000002</v>
      </c>
      <c r="M225" s="173">
        <v>928.02701999999999</v>
      </c>
      <c r="N225" s="173">
        <v>4231.7080500000002</v>
      </c>
      <c r="O225" s="168">
        <v>548.89448719081099</v>
      </c>
      <c r="P225" s="174">
        <v>287.5</v>
      </c>
      <c r="Q225" s="180">
        <v>1.9091982163158701</v>
      </c>
      <c r="R225" s="181">
        <v>1678.3180290272001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4930.2639499999996</v>
      </c>
      <c r="Y225" s="168">
        <v>639.50411289611395</v>
      </c>
      <c r="Z225" s="179">
        <v>573</v>
      </c>
      <c r="AA225" s="184">
        <v>1.1160630242515099</v>
      </c>
      <c r="AB225" s="185">
        <v>-158.75337875622401</v>
      </c>
      <c r="AC225" s="170">
        <v>1.6E-2</v>
      </c>
      <c r="AD225" s="170">
        <v>1.2E-2</v>
      </c>
      <c r="AE225" s="178">
        <v>0</v>
      </c>
      <c r="AF225" s="178">
        <v>371</v>
      </c>
      <c r="AG225" s="169"/>
      <c r="AH225" s="182">
        <v>254.1</v>
      </c>
      <c r="AI225" s="168">
        <v>32.959289144529997</v>
      </c>
      <c r="AJ225" s="183" t="s">
        <v>53</v>
      </c>
      <c r="AK225" s="175">
        <v>0.52316331975444397</v>
      </c>
      <c r="AL225" s="176">
        <v>-305.42546546534402</v>
      </c>
      <c r="AM225" s="170"/>
      <c r="AN225" s="170"/>
      <c r="AO225" s="178">
        <v>232</v>
      </c>
      <c r="AP225" s="178">
        <v>329</v>
      </c>
      <c r="AQ225" s="169"/>
      <c r="AR225" s="182">
        <v>134.5</v>
      </c>
      <c r="AS225" s="168">
        <v>17.445983431480801</v>
      </c>
      <c r="AT225" s="183" t="s">
        <v>54</v>
      </c>
      <c r="AU225" s="184">
        <v>1.0903739644675501</v>
      </c>
      <c r="AV225" s="185">
        <v>-7.6017055150080104</v>
      </c>
      <c r="AW225" s="170">
        <v>7.0000000000000001E-3</v>
      </c>
      <c r="AX225" s="170">
        <v>4.4999999999999997E-3</v>
      </c>
      <c r="AY225" s="178">
        <v>0</v>
      </c>
      <c r="AZ225" s="178">
        <v>14</v>
      </c>
      <c r="BA225" s="169"/>
      <c r="BB225" s="186">
        <v>304.39999999999998</v>
      </c>
      <c r="BC225" s="182">
        <v>39.4836978181619</v>
      </c>
      <c r="BD225" s="183" t="s">
        <v>55</v>
      </c>
      <c r="BE225" s="180">
        <v>1.23386555681756</v>
      </c>
      <c r="BF225" s="181">
        <v>20.196588969983999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1.9E-2</v>
      </c>
      <c r="G226" s="170">
        <v>1.4E-2</v>
      </c>
      <c r="H226" s="171"/>
      <c r="I226" s="172">
        <v>4</v>
      </c>
      <c r="J226" s="172">
        <v>4</v>
      </c>
      <c r="K226" s="169"/>
      <c r="L226" s="173">
        <v>800.65576999999996</v>
      </c>
      <c r="M226" s="173">
        <v>1977.68443</v>
      </c>
      <c r="N226" s="173">
        <v>2778.3402000000001</v>
      </c>
      <c r="O226" s="168">
        <v>979.33609165289204</v>
      </c>
      <c r="P226" s="174">
        <v>287.5</v>
      </c>
      <c r="Q226" s="180">
        <v>3.4063864057491902</v>
      </c>
      <c r="R226" s="181">
        <v>1838.738073536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1698.3117950000001</v>
      </c>
      <c r="Y226" s="168">
        <v>598.63728557190598</v>
      </c>
      <c r="Z226" s="179">
        <v>573</v>
      </c>
      <c r="AA226" s="184">
        <v>1.04474220867697</v>
      </c>
      <c r="AB226" s="185">
        <v>-174.35609530911799</v>
      </c>
      <c r="AC226" s="170">
        <v>8.9999999999999993E-3</v>
      </c>
      <c r="AD226" s="170">
        <v>4.0000000000000001E-3</v>
      </c>
      <c r="AE226" s="178">
        <v>0</v>
      </c>
      <c r="AF226" s="178">
        <v>253</v>
      </c>
      <c r="AG226" s="169"/>
      <c r="AH226" s="182">
        <v>116</v>
      </c>
      <c r="AI226" s="168">
        <v>40.888796351049997</v>
      </c>
      <c r="AJ226" s="183" t="s">
        <v>53</v>
      </c>
      <c r="AK226" s="175">
        <v>0.64902851350873003</v>
      </c>
      <c r="AL226" s="176">
        <v>-89.895422494719796</v>
      </c>
      <c r="AM226" s="170"/>
      <c r="AN226" s="170"/>
      <c r="AO226" s="178">
        <v>63</v>
      </c>
      <c r="AP226" s="178">
        <v>99</v>
      </c>
      <c r="AQ226" s="169"/>
      <c r="AR226" s="182">
        <v>8.6</v>
      </c>
      <c r="AS226" s="168">
        <v>3.0314107639571501</v>
      </c>
      <c r="AT226" s="183" t="s">
        <v>54</v>
      </c>
      <c r="AU226" s="175">
        <v>0.189463172747322</v>
      </c>
      <c r="AV226" s="176">
        <v>-43.6909009510399</v>
      </c>
      <c r="AW226" s="170"/>
      <c r="AX226" s="170"/>
      <c r="AY226" s="178">
        <v>37</v>
      </c>
      <c r="AZ226" s="178">
        <v>46</v>
      </c>
      <c r="BA226" s="169"/>
      <c r="BB226" s="186">
        <v>72.400000000000006</v>
      </c>
      <c r="BC226" s="182">
        <v>25.520248757034601</v>
      </c>
      <c r="BD226" s="183" t="s">
        <v>55</v>
      </c>
      <c r="BE226" s="190">
        <v>0.79750777365733205</v>
      </c>
      <c r="BF226" s="173">
        <v>-32.181801902079897</v>
      </c>
      <c r="BG226" s="170"/>
      <c r="BH226" s="170"/>
      <c r="BI226" s="178">
        <v>19</v>
      </c>
      <c r="BJ226" s="178">
        <v>37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4.8000000000000001E-2</v>
      </c>
      <c r="G227" s="170">
        <v>4.3999999999999997E-2</v>
      </c>
      <c r="H227" s="171"/>
      <c r="I227" s="172">
        <v>5</v>
      </c>
      <c r="J227" s="172">
        <v>5</v>
      </c>
      <c r="K227" s="169"/>
      <c r="L227" s="173">
        <v>2867.4492300000002</v>
      </c>
      <c r="M227" s="173">
        <v>1119.54261</v>
      </c>
      <c r="N227" s="173">
        <v>3986.9918400000001</v>
      </c>
      <c r="O227" s="168">
        <v>1338.9158651365101</v>
      </c>
      <c r="P227" s="174">
        <v>252.76900000000001</v>
      </c>
      <c r="Q227" s="180">
        <v>5.2969939554949796</v>
      </c>
      <c r="R227" s="181">
        <v>3119.8935124824998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2487.9791399999999</v>
      </c>
      <c r="Y227" s="168">
        <v>835.51581652464597</v>
      </c>
      <c r="Z227" s="179">
        <v>573</v>
      </c>
      <c r="AA227" s="180">
        <v>1.45814278625593</v>
      </c>
      <c r="AB227" s="181">
        <v>522.36096028838494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140.65</v>
      </c>
      <c r="AI227" s="168">
        <v>47.233233472444397</v>
      </c>
      <c r="AJ227" s="183" t="s">
        <v>53</v>
      </c>
      <c r="AK227" s="175">
        <v>0.749733864641975</v>
      </c>
      <c r="AL227" s="176">
        <v>-75.465087821695903</v>
      </c>
      <c r="AM227" s="170"/>
      <c r="AN227" s="170"/>
      <c r="AO227" s="178">
        <v>47</v>
      </c>
      <c r="AP227" s="178">
        <v>85</v>
      </c>
      <c r="AQ227" s="169"/>
      <c r="AR227" s="182">
        <v>13.3</v>
      </c>
      <c r="AS227" s="168">
        <v>4.4664202288198398</v>
      </c>
      <c r="AT227" s="183" t="s">
        <v>54</v>
      </c>
      <c r="AU227" s="175">
        <v>0.27915126430123999</v>
      </c>
      <c r="AV227" s="176">
        <v>-41.586371510272002</v>
      </c>
      <c r="AW227" s="170"/>
      <c r="AX227" s="170"/>
      <c r="AY227" s="178">
        <v>35</v>
      </c>
      <c r="AZ227" s="178">
        <v>44</v>
      </c>
      <c r="BA227" s="169"/>
      <c r="BB227" s="186">
        <v>108.4</v>
      </c>
      <c r="BC227" s="182">
        <v>36.403003970230898</v>
      </c>
      <c r="BD227" s="183" t="s">
        <v>55</v>
      </c>
      <c r="BE227" s="184">
        <v>1.13759387406972</v>
      </c>
      <c r="BF227" s="185">
        <v>-1.3727430205439399</v>
      </c>
      <c r="BG227" s="170">
        <v>1.7999999999999999E-2</v>
      </c>
      <c r="BH227" s="170">
        <v>1.4E-2</v>
      </c>
      <c r="BI227" s="178">
        <v>0</v>
      </c>
      <c r="BJ227" s="178">
        <v>6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1722.8988899999999</v>
      </c>
      <c r="M228" s="173">
        <v>515.67912999999999</v>
      </c>
      <c r="N228" s="173">
        <v>2238.5780199999999</v>
      </c>
      <c r="O228" s="168">
        <v>675.81528609703196</v>
      </c>
      <c r="P228" s="174">
        <v>266.572</v>
      </c>
      <c r="Q228" s="180">
        <v>2.5352073214629902</v>
      </c>
      <c r="R228" s="181">
        <v>1221.36658438777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1603.110905</v>
      </c>
      <c r="Y228" s="168">
        <v>483.97100535626902</v>
      </c>
      <c r="Z228" s="179">
        <v>573</v>
      </c>
      <c r="AA228" s="190">
        <v>0.84462653639837604</v>
      </c>
      <c r="AB228" s="173">
        <v>-583.39837806726496</v>
      </c>
      <c r="AC228" s="170"/>
      <c r="AD228" s="170"/>
      <c r="AE228" s="178">
        <v>295</v>
      </c>
      <c r="AF228" s="178">
        <v>675</v>
      </c>
      <c r="AG228" s="169"/>
      <c r="AH228" s="182">
        <v>159.35</v>
      </c>
      <c r="AI228" s="168">
        <v>48.1069522158366</v>
      </c>
      <c r="AJ228" s="183" t="s">
        <v>53</v>
      </c>
      <c r="AK228" s="190">
        <v>0.76360241612438995</v>
      </c>
      <c r="AL228" s="173">
        <v>-81.051544211584101</v>
      </c>
      <c r="AM228" s="170"/>
      <c r="AN228" s="170"/>
      <c r="AO228" s="178">
        <v>50</v>
      </c>
      <c r="AP228" s="178">
        <v>92</v>
      </c>
      <c r="AQ228" s="169"/>
      <c r="AR228" s="182">
        <v>30.8</v>
      </c>
      <c r="AS228" s="168">
        <v>9.2983629008331796</v>
      </c>
      <c r="AT228" s="183" t="s">
        <v>54</v>
      </c>
      <c r="AU228" s="175">
        <v>0.58114768130207395</v>
      </c>
      <c r="AV228" s="176">
        <v>-30.254360434688</v>
      </c>
      <c r="AW228" s="170"/>
      <c r="AX228" s="170"/>
      <c r="AY228" s="178">
        <v>23</v>
      </c>
      <c r="AZ228" s="178">
        <v>33</v>
      </c>
      <c r="BA228" s="169"/>
      <c r="BB228" s="186">
        <v>105.8</v>
      </c>
      <c r="BC228" s="182">
        <v>31.940480354160702</v>
      </c>
      <c r="BD228" s="183" t="s">
        <v>55</v>
      </c>
      <c r="BE228" s="184">
        <v>0.99814001106752204</v>
      </c>
      <c r="BF228" s="185">
        <v>-16.308720869376</v>
      </c>
      <c r="BG228" s="170">
        <v>4.0000000000000001E-3</v>
      </c>
      <c r="BH228" s="170">
        <v>0</v>
      </c>
      <c r="BI228" s="178">
        <v>1</v>
      </c>
      <c r="BJ228" s="178">
        <v>22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1200.98542</v>
      </c>
      <c r="M229" s="173">
        <v>1790.3992499999999</v>
      </c>
      <c r="N229" s="173">
        <v>2991.3846699999999</v>
      </c>
      <c r="O229" s="168">
        <v>781.61501072835995</v>
      </c>
      <c r="P229" s="174">
        <v>255.06700000000001</v>
      </c>
      <c r="Q229" s="180">
        <v>3.0643517614131199</v>
      </c>
      <c r="R229" s="181">
        <v>1866.81562305388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1765.65239</v>
      </c>
      <c r="Y229" s="168">
        <v>461.34501710620998</v>
      </c>
      <c r="Z229" s="179">
        <v>573</v>
      </c>
      <c r="AA229" s="190">
        <v>0.80513964590961595</v>
      </c>
      <c r="AB229" s="173">
        <v>-760.65663429606695</v>
      </c>
      <c r="AC229" s="170"/>
      <c r="AD229" s="170"/>
      <c r="AE229" s="178">
        <v>428</v>
      </c>
      <c r="AF229" s="178">
        <v>866</v>
      </c>
      <c r="AG229" s="169"/>
      <c r="AH229" s="182">
        <v>109.4</v>
      </c>
      <c r="AI229" s="168">
        <v>28.5849837472365</v>
      </c>
      <c r="AJ229" s="183" t="s">
        <v>53</v>
      </c>
      <c r="AK229" s="175">
        <v>0.45372990074978597</v>
      </c>
      <c r="AL229" s="176">
        <v>-168.361725184384</v>
      </c>
      <c r="AM229" s="170"/>
      <c r="AN229" s="170"/>
      <c r="AO229" s="178">
        <v>132</v>
      </c>
      <c r="AP229" s="178">
        <v>180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-60.542660364288103</v>
      </c>
      <c r="AW229" s="170"/>
      <c r="AX229" s="170"/>
      <c r="AY229" s="178">
        <v>52</v>
      </c>
      <c r="AZ229" s="178">
        <v>64</v>
      </c>
      <c r="BA229" s="169"/>
      <c r="BB229" s="186">
        <v>103.6</v>
      </c>
      <c r="BC229" s="182">
        <v>27.069509288973499</v>
      </c>
      <c r="BD229" s="183" t="s">
        <v>55</v>
      </c>
      <c r="BE229" s="190">
        <v>0.84592216528042297</v>
      </c>
      <c r="BF229" s="173">
        <v>-37.485320728576198</v>
      </c>
      <c r="BG229" s="170"/>
      <c r="BH229" s="170"/>
      <c r="BI229" s="178">
        <v>19</v>
      </c>
      <c r="BJ229" s="178">
        <v>44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3.7999999999999999E-2</v>
      </c>
      <c r="G230" s="170">
        <v>3.3000000000000002E-2</v>
      </c>
      <c r="H230" s="171"/>
      <c r="I230" s="172">
        <v>5</v>
      </c>
      <c r="J230" s="172">
        <v>5</v>
      </c>
      <c r="K230" s="169"/>
      <c r="L230" s="173">
        <v>4027.0110100000002</v>
      </c>
      <c r="M230" s="173">
        <v>3703.9573599999999</v>
      </c>
      <c r="N230" s="173">
        <v>7730.9683699999996</v>
      </c>
      <c r="O230" s="168">
        <v>1283.6619169114399</v>
      </c>
      <c r="P230" s="174">
        <v>287.5</v>
      </c>
      <c r="Q230" s="180">
        <v>4.46491101534414</v>
      </c>
      <c r="R230" s="181">
        <v>5736.2868339888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3570.6159849999999</v>
      </c>
      <c r="Y230" s="168">
        <v>592.87058755095404</v>
      </c>
      <c r="Z230" s="179">
        <v>573</v>
      </c>
      <c r="AA230" s="184">
        <v>1.03467816326519</v>
      </c>
      <c r="AB230" s="185">
        <v>-404.87104155449703</v>
      </c>
      <c r="AC230" s="170">
        <v>8.0000000000000002E-3</v>
      </c>
      <c r="AD230" s="170">
        <v>3.0000000000000001E-3</v>
      </c>
      <c r="AE230" s="178">
        <v>0</v>
      </c>
      <c r="AF230" s="178">
        <v>571</v>
      </c>
      <c r="AG230" s="169"/>
      <c r="AH230" s="182">
        <v>332.85</v>
      </c>
      <c r="AI230" s="168">
        <v>55.266927582058401</v>
      </c>
      <c r="AJ230" s="183" t="s">
        <v>53</v>
      </c>
      <c r="AK230" s="190">
        <v>0.87725281876283201</v>
      </c>
      <c r="AL230" s="173">
        <v>-104.24543223897599</v>
      </c>
      <c r="AM230" s="170"/>
      <c r="AN230" s="170"/>
      <c r="AO230" s="178">
        <v>47</v>
      </c>
      <c r="AP230" s="178">
        <v>123</v>
      </c>
      <c r="AQ230" s="169"/>
      <c r="AR230" s="182">
        <v>48.7</v>
      </c>
      <c r="AS230" s="168">
        <v>8.0862231432965093</v>
      </c>
      <c r="AT230" s="183" t="s">
        <v>54</v>
      </c>
      <c r="AU230" s="175">
        <v>0.50538894645603205</v>
      </c>
      <c r="AV230" s="176">
        <v>-62.308363743232</v>
      </c>
      <c r="AW230" s="170"/>
      <c r="AX230" s="170"/>
      <c r="AY230" s="178">
        <v>48</v>
      </c>
      <c r="AZ230" s="178">
        <v>67</v>
      </c>
      <c r="BA230" s="169"/>
      <c r="BB230" s="186">
        <v>245.2</v>
      </c>
      <c r="BC230" s="182">
        <v>40.713386339554503</v>
      </c>
      <c r="BD230" s="183" t="s">
        <v>55</v>
      </c>
      <c r="BE230" s="180">
        <v>1.27229332311108</v>
      </c>
      <c r="BF230" s="181">
        <v>23.183272513535901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3269.0573199999999</v>
      </c>
      <c r="M231" s="173">
        <v>2044.62851</v>
      </c>
      <c r="N231" s="173">
        <v>5313.6858300000004</v>
      </c>
      <c r="O231" s="168">
        <v>931.46155967513198</v>
      </c>
      <c r="P231" s="174">
        <v>221.803</v>
      </c>
      <c r="Q231" s="180">
        <v>4.1994993741073499</v>
      </c>
      <c r="R231" s="181">
        <v>3856.043970615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2971.6316550000001</v>
      </c>
      <c r="Y231" s="168">
        <v>520.91161289945796</v>
      </c>
      <c r="Z231" s="179">
        <v>573</v>
      </c>
      <c r="AA231" s="190">
        <v>0.90909531047025804</v>
      </c>
      <c r="AB231" s="173">
        <v>-794.00174683679802</v>
      </c>
      <c r="AC231" s="170"/>
      <c r="AD231" s="170"/>
      <c r="AE231" s="178">
        <v>298</v>
      </c>
      <c r="AF231" s="178">
        <v>951</v>
      </c>
      <c r="AG231" s="169"/>
      <c r="AH231" s="182">
        <v>273.14999999999998</v>
      </c>
      <c r="AI231" s="168">
        <v>47.8817779532258</v>
      </c>
      <c r="AJ231" s="183" t="s">
        <v>53</v>
      </c>
      <c r="AK231" s="175">
        <v>0.760028221479775</v>
      </c>
      <c r="AL231" s="176">
        <v>-140.8725206208</v>
      </c>
      <c r="AM231" s="170"/>
      <c r="AN231" s="170"/>
      <c r="AO231" s="178">
        <v>87</v>
      </c>
      <c r="AP231" s="178">
        <v>159</v>
      </c>
      <c r="AQ231" s="169"/>
      <c r="AR231" s="182">
        <v>22.6</v>
      </c>
      <c r="AS231" s="168">
        <v>3.9616627557858402</v>
      </c>
      <c r="AT231" s="183" t="s">
        <v>54</v>
      </c>
      <c r="AU231" s="175">
        <v>0.24760392223661501</v>
      </c>
      <c r="AV231" s="176">
        <v>-82.548576665599896</v>
      </c>
      <c r="AW231" s="170"/>
      <c r="AX231" s="170"/>
      <c r="AY231" s="178">
        <v>69</v>
      </c>
      <c r="AZ231" s="178">
        <v>87</v>
      </c>
      <c r="BA231" s="169"/>
      <c r="BB231" s="186">
        <v>254.6</v>
      </c>
      <c r="BC231" s="182">
        <v>44.6300591868618</v>
      </c>
      <c r="BD231" s="183" t="s">
        <v>55</v>
      </c>
      <c r="BE231" s="180">
        <v>1.3946893495894299</v>
      </c>
      <c r="BF231" s="181">
        <v>44.3028466688001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5.6000000000000001E-2</v>
      </c>
      <c r="G232" s="170">
        <v>5.1999999999999998E-2</v>
      </c>
      <c r="H232" s="171"/>
      <c r="I232" s="172">
        <v>6</v>
      </c>
      <c r="J232" s="172">
        <v>6</v>
      </c>
      <c r="K232" s="169"/>
      <c r="L232" s="173">
        <v>663.61536000000001</v>
      </c>
      <c r="M232" s="173">
        <v>619.00946999999996</v>
      </c>
      <c r="N232" s="173">
        <v>1282.62483</v>
      </c>
      <c r="O232" s="168">
        <v>522.17957777459003</v>
      </c>
      <c r="P232" s="174">
        <v>232.92099999999999</v>
      </c>
      <c r="Q232" s="180">
        <v>2.24187418813499</v>
      </c>
      <c r="R232" s="181">
        <v>623.54065302876597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2009.63285</v>
      </c>
      <c r="Y232" s="168">
        <v>818.15758478256305</v>
      </c>
      <c r="Z232" s="179">
        <v>573</v>
      </c>
      <c r="AA232" s="180">
        <v>1.4278491881022</v>
      </c>
      <c r="AB232" s="181">
        <v>388.24519751474998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157.19999999999999</v>
      </c>
      <c r="AI232" s="168">
        <v>63.9989400689877</v>
      </c>
      <c r="AJ232" s="183" t="s">
        <v>53</v>
      </c>
      <c r="AK232" s="184">
        <v>1.0158561915712301</v>
      </c>
      <c r="AL232" s="185">
        <v>-21.0677523674882</v>
      </c>
      <c r="AM232" s="170">
        <v>6.0000000000000001E-3</v>
      </c>
      <c r="AN232" s="170">
        <v>2E-3</v>
      </c>
      <c r="AO232" s="178">
        <v>0</v>
      </c>
      <c r="AP232" s="178">
        <v>29</v>
      </c>
      <c r="AQ232" s="169"/>
      <c r="AR232" s="182">
        <v>10</v>
      </c>
      <c r="AS232" s="168">
        <v>4.0711793937015104</v>
      </c>
      <c r="AT232" s="183" t="s">
        <v>54</v>
      </c>
      <c r="AU232" s="175">
        <v>0.25444871210634401</v>
      </c>
      <c r="AV232" s="176">
        <v>-35.274349807616098</v>
      </c>
      <c r="AW232" s="170"/>
      <c r="AX232" s="170"/>
      <c r="AY232" s="178">
        <v>30</v>
      </c>
      <c r="AZ232" s="178">
        <v>38</v>
      </c>
      <c r="BA232" s="169"/>
      <c r="BB232" s="186">
        <v>98.6</v>
      </c>
      <c r="BC232" s="182">
        <v>40.141828821896802</v>
      </c>
      <c r="BD232" s="183" t="s">
        <v>55</v>
      </c>
      <c r="BE232" s="180">
        <v>1.2544321506842799</v>
      </c>
      <c r="BF232" s="181">
        <v>8.0513003847678792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4.2000000000000003E-2</v>
      </c>
      <c r="G233" s="170">
        <v>3.5000000000000003E-2</v>
      </c>
      <c r="H233" s="171"/>
      <c r="I233" s="172">
        <v>5</v>
      </c>
      <c r="J233" s="172">
        <v>4</v>
      </c>
      <c r="K233" s="169"/>
      <c r="L233" s="173">
        <v>857.91168000000005</v>
      </c>
      <c r="M233" s="173">
        <v>1851.83419</v>
      </c>
      <c r="N233" s="173">
        <v>2709.7458700000002</v>
      </c>
      <c r="O233" s="168">
        <v>814.63261757978</v>
      </c>
      <c r="P233" s="174">
        <v>222.845</v>
      </c>
      <c r="Q233" s="180">
        <v>3.6556019546311602</v>
      </c>
      <c r="R233" s="181">
        <v>1855.81612573851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2010.3578399999999</v>
      </c>
      <c r="Y233" s="168">
        <v>604.37515104367799</v>
      </c>
      <c r="Z233" s="179">
        <v>573</v>
      </c>
      <c r="AA233" s="184">
        <v>1.0547559355038001</v>
      </c>
      <c r="AB233" s="185">
        <v>-185.346544041985</v>
      </c>
      <c r="AC233" s="170">
        <v>0.01</v>
      </c>
      <c r="AD233" s="170">
        <v>5.0000000000000001E-3</v>
      </c>
      <c r="AE233" s="178">
        <v>0</v>
      </c>
      <c r="AF233" s="178">
        <v>277</v>
      </c>
      <c r="AG233" s="169"/>
      <c r="AH233" s="182">
        <v>205.65</v>
      </c>
      <c r="AI233" s="168">
        <v>61.824689783651799</v>
      </c>
      <c r="AJ233" s="183" t="s">
        <v>53</v>
      </c>
      <c r="AK233" s="184">
        <v>0.981344282280188</v>
      </c>
      <c r="AL233" s="185">
        <v>-35.762523899903996</v>
      </c>
      <c r="AM233" s="170">
        <v>2E-3</v>
      </c>
      <c r="AN233" s="170"/>
      <c r="AO233" s="178">
        <v>4</v>
      </c>
      <c r="AP233" s="178">
        <v>46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-32.111117180927998</v>
      </c>
      <c r="AW233" s="170"/>
      <c r="AX233" s="170"/>
      <c r="AY233" s="178">
        <v>25</v>
      </c>
      <c r="AZ233" s="178">
        <v>35</v>
      </c>
      <c r="BA233" s="169"/>
      <c r="BB233" s="186">
        <v>167.6</v>
      </c>
      <c r="BC233" s="182">
        <v>50.385694178167</v>
      </c>
      <c r="BD233" s="183" t="s">
        <v>55</v>
      </c>
      <c r="BE233" s="180">
        <v>1.5745529430677201</v>
      </c>
      <c r="BF233" s="181">
        <v>44.977765638144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3.5000000000000003E-2</v>
      </c>
      <c r="G234" s="170">
        <v>3.1E-2</v>
      </c>
      <c r="H234" s="171"/>
      <c r="I234" s="172">
        <v>5</v>
      </c>
      <c r="J234" s="172">
        <v>5</v>
      </c>
      <c r="K234" s="169"/>
      <c r="L234" s="173">
        <v>1182.6841899999999</v>
      </c>
      <c r="M234" s="173">
        <v>915.76314000000002</v>
      </c>
      <c r="N234" s="173">
        <v>2098.44733</v>
      </c>
      <c r="O234" s="168">
        <v>922.510179506908</v>
      </c>
      <c r="P234" s="174">
        <v>212.5</v>
      </c>
      <c r="Q234" s="180">
        <v>4.3412243741501602</v>
      </c>
      <c r="R234" s="181">
        <v>1541.5972075888001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1703.2826250000001</v>
      </c>
      <c r="Y234" s="168">
        <v>748.78961109772001</v>
      </c>
      <c r="Z234" s="179">
        <v>573</v>
      </c>
      <c r="AA234" s="180">
        <v>1.306788152003</v>
      </c>
      <c r="AB234" s="181">
        <v>201.75264786297799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123.3</v>
      </c>
      <c r="AI234" s="168">
        <v>54.204603330788302</v>
      </c>
      <c r="AJ234" s="183" t="s">
        <v>53</v>
      </c>
      <c r="AK234" s="190">
        <v>0.86039052906013203</v>
      </c>
      <c r="AL234" s="173">
        <v>-41.789683350143797</v>
      </c>
      <c r="AM234" s="170"/>
      <c r="AN234" s="170"/>
      <c r="AO234" s="178">
        <v>21</v>
      </c>
      <c r="AP234" s="178">
        <v>49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-22.327538628607901</v>
      </c>
      <c r="AW234" s="170"/>
      <c r="AX234" s="170"/>
      <c r="AY234" s="178">
        <v>17</v>
      </c>
      <c r="AZ234" s="178">
        <v>25</v>
      </c>
      <c r="BA234" s="169"/>
      <c r="BB234" s="186">
        <v>73.599999999999994</v>
      </c>
      <c r="BC234" s="182">
        <v>32.355708070932799</v>
      </c>
      <c r="BD234" s="183" t="s">
        <v>55</v>
      </c>
      <c r="BE234" s="184">
        <v>1.01111587721665</v>
      </c>
      <c r="BF234" s="185">
        <v>-10.2550772572159</v>
      </c>
      <c r="BG234" s="170">
        <v>5.0000000000000001E-3</v>
      </c>
      <c r="BH234" s="170">
        <v>1E-3</v>
      </c>
      <c r="BI234" s="178">
        <v>0</v>
      </c>
      <c r="BJ234" s="178">
        <v>14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6.3E-2</v>
      </c>
      <c r="H235" s="171"/>
      <c r="I235" s="172">
        <v>5</v>
      </c>
      <c r="J235" s="172">
        <v>5</v>
      </c>
      <c r="K235" s="169"/>
      <c r="L235" s="173">
        <v>966.06984</v>
      </c>
      <c r="M235" s="173">
        <v>1969.1160600000001</v>
      </c>
      <c r="N235" s="173">
        <v>2935.1858999999999</v>
      </c>
      <c r="O235" s="168">
        <v>999.16663104644795</v>
      </c>
      <c r="P235" s="174">
        <v>229.05500000000001</v>
      </c>
      <c r="Q235" s="180">
        <v>4.36212538930147</v>
      </c>
      <c r="R235" s="181">
        <v>2160.02841253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1941.42091</v>
      </c>
      <c r="Y235" s="168">
        <v>660.87909119753795</v>
      </c>
      <c r="Z235" s="179">
        <v>573</v>
      </c>
      <c r="AA235" s="180">
        <v>1.1533666513045999</v>
      </c>
      <c r="AB235" s="181">
        <v>2.30043535283176</v>
      </c>
      <c r="AC235" s="170">
        <v>0.02</v>
      </c>
      <c r="AD235" s="170">
        <v>1.4999999999999999E-2</v>
      </c>
      <c r="AE235" s="178">
        <v>0</v>
      </c>
      <c r="AF235" s="178">
        <v>79</v>
      </c>
      <c r="AG235" s="169"/>
      <c r="AH235" s="182">
        <v>218.5</v>
      </c>
      <c r="AI235" s="168">
        <v>74.379584912713298</v>
      </c>
      <c r="AJ235" s="183" t="s">
        <v>53</v>
      </c>
      <c r="AK235" s="180">
        <v>1.1806283319478299</v>
      </c>
      <c r="AL235" s="181">
        <v>5.2982724209920198</v>
      </c>
      <c r="AM235" s="170">
        <v>0.02</v>
      </c>
      <c r="AN235" s="170">
        <v>1.7999999999999999E-2</v>
      </c>
      <c r="AO235" s="178">
        <v>0</v>
      </c>
      <c r="AP235" s="178">
        <v>4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-29.046470496255999</v>
      </c>
      <c r="AW235" s="170"/>
      <c r="AX235" s="170"/>
      <c r="AY235" s="178">
        <v>22</v>
      </c>
      <c r="AZ235" s="178">
        <v>32</v>
      </c>
      <c r="BA235" s="169"/>
      <c r="BB235" s="186">
        <v>128.6</v>
      </c>
      <c r="BC235" s="182">
        <v>43.776725948626698</v>
      </c>
      <c r="BD235" s="183" t="s">
        <v>55</v>
      </c>
      <c r="BE235" s="180">
        <v>1.3680226858945801</v>
      </c>
      <c r="BF235" s="181">
        <v>20.307059007488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1451.7116100000001</v>
      </c>
      <c r="M236" s="173">
        <v>-42.561160000000001</v>
      </c>
      <c r="N236" s="173">
        <v>1409.1504500000001</v>
      </c>
      <c r="O236" s="168">
        <v>434.18661568816799</v>
      </c>
      <c r="P236" s="174">
        <v>242.61199999999999</v>
      </c>
      <c r="Q236" s="180">
        <v>1.78963371839879</v>
      </c>
      <c r="R236" s="181">
        <v>502.07024598349102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1261.8269250000001</v>
      </c>
      <c r="Y236" s="168">
        <v>388.79337699530799</v>
      </c>
      <c r="Z236" s="179">
        <v>573</v>
      </c>
      <c r="AA236" s="175">
        <v>0.67852247294120005</v>
      </c>
      <c r="AB236" s="176">
        <v>-880.51128127775905</v>
      </c>
      <c r="AC236" s="170"/>
      <c r="AD236" s="170"/>
      <c r="AE236" s="178">
        <v>598</v>
      </c>
      <c r="AF236" s="178">
        <v>970</v>
      </c>
      <c r="AG236" s="169"/>
      <c r="AH236" s="182">
        <v>140.30000000000001</v>
      </c>
      <c r="AI236" s="168">
        <v>43.229154261739701</v>
      </c>
      <c r="AJ236" s="183" t="s">
        <v>53</v>
      </c>
      <c r="AK236" s="175">
        <v>0.68617705177364596</v>
      </c>
      <c r="AL236" s="176">
        <v>-95.245038386559798</v>
      </c>
      <c r="AM236" s="170"/>
      <c r="AN236" s="170"/>
      <c r="AO236" s="178">
        <v>65</v>
      </c>
      <c r="AP236" s="178">
        <v>106</v>
      </c>
      <c r="AQ236" s="169"/>
      <c r="AR236" s="182">
        <v>12.8</v>
      </c>
      <c r="AS236" s="168">
        <v>3.9439285427674098</v>
      </c>
      <c r="AT236" s="183" t="s">
        <v>54</v>
      </c>
      <c r="AU236" s="175">
        <v>0.246495533922963</v>
      </c>
      <c r="AV236" s="176">
        <v>-47.020962129920001</v>
      </c>
      <c r="AW236" s="170"/>
      <c r="AX236" s="170"/>
      <c r="AY236" s="178">
        <v>40</v>
      </c>
      <c r="AZ236" s="178">
        <v>50</v>
      </c>
      <c r="BA236" s="169"/>
      <c r="BB236" s="186">
        <v>84</v>
      </c>
      <c r="BC236" s="182">
        <v>25.8820310619111</v>
      </c>
      <c r="BD236" s="183" t="s">
        <v>55</v>
      </c>
      <c r="BE236" s="190">
        <v>0.80881347068472298</v>
      </c>
      <c r="BF236" s="173">
        <v>-35.641924259839897</v>
      </c>
      <c r="BG236" s="170"/>
      <c r="BH236" s="170"/>
      <c r="BI236" s="178">
        <v>20</v>
      </c>
      <c r="BJ236" s="178">
        <v>41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0.05</v>
      </c>
      <c r="G237" s="170">
        <v>0.04</v>
      </c>
      <c r="H237" s="171"/>
      <c r="I237" s="172">
        <v>7</v>
      </c>
      <c r="J237" s="172">
        <v>7</v>
      </c>
      <c r="K237" s="169"/>
      <c r="L237" s="173">
        <v>973.97928000000002</v>
      </c>
      <c r="M237" s="173">
        <v>1938.3076100000001</v>
      </c>
      <c r="N237" s="173">
        <v>2912.2868899999999</v>
      </c>
      <c r="O237" s="168">
        <v>1019.67951755302</v>
      </c>
      <c r="P237" s="174">
        <v>215.88200000000001</v>
      </c>
      <c r="Q237" s="180">
        <v>4.72331883877776</v>
      </c>
      <c r="R237" s="181">
        <v>2201.9908858987501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1652.8358499999999</v>
      </c>
      <c r="Y237" s="168">
        <v>578.70770490002496</v>
      </c>
      <c r="Z237" s="179">
        <v>573</v>
      </c>
      <c r="AA237" s="184">
        <v>1.00996109057596</v>
      </c>
      <c r="AB237" s="185">
        <v>-232.45153083776199</v>
      </c>
      <c r="AC237" s="170">
        <v>5.0000000000000001E-3</v>
      </c>
      <c r="AD237" s="170">
        <v>1E-3</v>
      </c>
      <c r="AE237" s="178">
        <v>0</v>
      </c>
      <c r="AF237" s="178">
        <v>312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-25.7829057465602</v>
      </c>
      <c r="AM237" s="170">
        <v>5.0000000000000001E-3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0.156722350079946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26.313444700159899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3.5000000000000003E-2</v>
      </c>
      <c r="G238" s="170">
        <v>3.1E-2</v>
      </c>
      <c r="H238" s="171"/>
      <c r="I238" s="172">
        <v>4</v>
      </c>
      <c r="J238" s="172">
        <v>4</v>
      </c>
      <c r="K238" s="169"/>
      <c r="L238" s="173">
        <v>6164.6352299999999</v>
      </c>
      <c r="M238" s="173">
        <v>-1779.73397</v>
      </c>
      <c r="N238" s="173">
        <v>4384.9012599999996</v>
      </c>
      <c r="O238" s="168">
        <v>476.54512700540698</v>
      </c>
      <c r="P238" s="174">
        <v>232.92099999999999</v>
      </c>
      <c r="Q238" s="180">
        <v>2.0459517476114502</v>
      </c>
      <c r="R238" s="181">
        <v>1915.92502074252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5320.7460350000001</v>
      </c>
      <c r="Y238" s="168">
        <v>578.25146899946196</v>
      </c>
      <c r="Z238" s="179">
        <v>573</v>
      </c>
      <c r="AA238" s="184">
        <v>1.0091648673638101</v>
      </c>
      <c r="AB238" s="185">
        <v>-753.08751841312005</v>
      </c>
      <c r="AC238" s="170">
        <v>5.0000000000000001E-3</v>
      </c>
      <c r="AD238" s="170">
        <v>1E-3</v>
      </c>
      <c r="AE238" s="178">
        <v>0</v>
      </c>
      <c r="AF238" s="178">
        <v>1007</v>
      </c>
      <c r="AG238" s="169"/>
      <c r="AH238" s="182">
        <v>551.79999999999995</v>
      </c>
      <c r="AI238" s="168">
        <v>59.9688762618987</v>
      </c>
      <c r="AJ238" s="183" t="s">
        <v>53</v>
      </c>
      <c r="AK238" s="190">
        <v>0.95188692479204295</v>
      </c>
      <c r="AL238" s="173">
        <v>-116.00368911872</v>
      </c>
      <c r="AM238" s="170"/>
      <c r="AN238" s="170"/>
      <c r="AO238" s="178">
        <v>28</v>
      </c>
      <c r="AP238" s="178">
        <v>144</v>
      </c>
      <c r="AQ238" s="169"/>
      <c r="AR238" s="182">
        <v>49.8</v>
      </c>
      <c r="AS238" s="168">
        <v>5.4121965165686001</v>
      </c>
      <c r="AT238" s="183" t="s">
        <v>54</v>
      </c>
      <c r="AU238" s="175">
        <v>0.33826228228553701</v>
      </c>
      <c r="AV238" s="176">
        <v>-119.80093691904</v>
      </c>
      <c r="AW238" s="170"/>
      <c r="AX238" s="170"/>
      <c r="AY238" s="178">
        <v>98</v>
      </c>
      <c r="AZ238" s="178">
        <v>127</v>
      </c>
      <c r="BA238" s="169"/>
      <c r="BB238" s="186">
        <v>363</v>
      </c>
      <c r="BC238" s="182">
        <v>39.450348102698896</v>
      </c>
      <c r="BD238" s="183" t="s">
        <v>55</v>
      </c>
      <c r="BE238" s="180">
        <v>1.2328233782093401</v>
      </c>
      <c r="BF238" s="181">
        <v>23.798126161919999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4.3999999999999997E-2</v>
      </c>
      <c r="G239" s="170">
        <v>3.5999999999999997E-2</v>
      </c>
      <c r="H239" s="171"/>
      <c r="I239" s="172">
        <v>4</v>
      </c>
      <c r="J239" s="172">
        <v>4</v>
      </c>
      <c r="K239" s="169"/>
      <c r="L239" s="173">
        <v>2035.1780699999999</v>
      </c>
      <c r="M239" s="173">
        <v>12.19712</v>
      </c>
      <c r="N239" s="173">
        <v>2047.37519</v>
      </c>
      <c r="O239" s="168">
        <v>820.77242801165698</v>
      </c>
      <c r="P239" s="174">
        <v>245.339</v>
      </c>
      <c r="Q239" s="180">
        <v>3.3454625151796402</v>
      </c>
      <c r="R239" s="181">
        <v>1342.36767364666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1668.197535</v>
      </c>
      <c r="Y239" s="168">
        <v>668.76386306361906</v>
      </c>
      <c r="Z239" s="179">
        <v>573</v>
      </c>
      <c r="AA239" s="180">
        <v>1.16712716066949</v>
      </c>
      <c r="AB239" s="181">
        <v>21.6215447560351</v>
      </c>
      <c r="AC239" s="170">
        <v>0.02</v>
      </c>
      <c r="AD239" s="170">
        <v>1.7000000000000001E-2</v>
      </c>
      <c r="AE239" s="178">
        <v>0</v>
      </c>
      <c r="AF239" s="178">
        <v>47</v>
      </c>
      <c r="AG239" s="169"/>
      <c r="AH239" s="182">
        <v>87.7</v>
      </c>
      <c r="AI239" s="168">
        <v>35.158061057007501</v>
      </c>
      <c r="AJ239" s="183" t="s">
        <v>53</v>
      </c>
      <c r="AK239" s="175">
        <v>0.55806446122234099</v>
      </c>
      <c r="AL239" s="176">
        <v>-93.337150759807599</v>
      </c>
      <c r="AM239" s="170"/>
      <c r="AN239" s="170"/>
      <c r="AO239" s="178">
        <v>70</v>
      </c>
      <c r="AP239" s="178">
        <v>101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-34.9776890818559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4">
        <v>1.08991993727183</v>
      </c>
      <c r="BF239" s="185">
        <v>-4.9553781637118304</v>
      </c>
      <c r="BG239" s="170">
        <v>1.4E-2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-577.922160212074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-639.76855950080096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-92.510704604800097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-29.526528153600001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-23.453056307200001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3.2000000000000001E-2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6714.7305999999999</v>
      </c>
      <c r="M241" s="173">
        <v>-1884.73027</v>
      </c>
      <c r="N241" s="173">
        <v>4830.0003299999998</v>
      </c>
      <c r="O241" s="168">
        <v>1436.0282668754601</v>
      </c>
      <c r="P241" s="174">
        <v>217.09100000000001</v>
      </c>
      <c r="Q241" s="180">
        <v>6.61486780601434</v>
      </c>
      <c r="R241" s="181">
        <v>3988.84060567399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1748.8745449999999</v>
      </c>
      <c r="Y241" s="168">
        <v>519.96544725680496</v>
      </c>
      <c r="Z241" s="179">
        <v>573</v>
      </c>
      <c r="AA241" s="190">
        <v>0.90744406153020096</v>
      </c>
      <c r="AB241" s="173">
        <v>-471.32123482873902</v>
      </c>
      <c r="AC241" s="170"/>
      <c r="AD241" s="170"/>
      <c r="AE241" s="178">
        <v>179</v>
      </c>
      <c r="AF241" s="178">
        <v>564</v>
      </c>
      <c r="AG241" s="169"/>
      <c r="AH241" s="182">
        <v>207.7</v>
      </c>
      <c r="AI241" s="168">
        <v>61.752184399961301</v>
      </c>
      <c r="AJ241" s="183" t="s">
        <v>53</v>
      </c>
      <c r="AK241" s="184">
        <v>0.98019340317398895</v>
      </c>
      <c r="AL241" s="185">
        <v>-36.405295164416302</v>
      </c>
      <c r="AM241" s="170">
        <v>2E-3</v>
      </c>
      <c r="AN241" s="170"/>
      <c r="AO241" s="178">
        <v>5</v>
      </c>
      <c r="AP241" s="178">
        <v>47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-40.494995597312098</v>
      </c>
      <c r="AW241" s="170"/>
      <c r="AX241" s="170"/>
      <c r="AY241" s="178">
        <v>33</v>
      </c>
      <c r="AZ241" s="178">
        <v>44</v>
      </c>
      <c r="BA241" s="169"/>
      <c r="BB241" s="186">
        <v>141</v>
      </c>
      <c r="BC241" s="182">
        <v>41.921319212299203</v>
      </c>
      <c r="BD241" s="183" t="s">
        <v>55</v>
      </c>
      <c r="BE241" s="180">
        <v>1.3100412253843501</v>
      </c>
      <c r="BF241" s="181">
        <v>17.010008805375801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4.2000000000000003E-2</v>
      </c>
      <c r="G242" s="170">
        <v>3.5999999999999997E-2</v>
      </c>
      <c r="H242" s="171"/>
      <c r="I242" s="172">
        <v>5</v>
      </c>
      <c r="J242" s="172">
        <v>4</v>
      </c>
      <c r="K242" s="169"/>
      <c r="L242" s="173">
        <v>200.47361000000001</v>
      </c>
      <c r="M242" s="173">
        <v>781.61608999999999</v>
      </c>
      <c r="N242" s="173">
        <v>982.08969999999999</v>
      </c>
      <c r="O242" s="168">
        <v>423.73246116393898</v>
      </c>
      <c r="P242" s="174">
        <v>215.88200000000001</v>
      </c>
      <c r="Q242" s="180">
        <v>1.9627966257675</v>
      </c>
      <c r="R242" s="181">
        <v>405.683912692511</v>
      </c>
      <c r="S242" s="170">
        <v>0.01</v>
      </c>
      <c r="T242" s="170">
        <v>0.01</v>
      </c>
      <c r="U242" s="177">
        <v>0</v>
      </c>
      <c r="V242" s="178">
        <v>0</v>
      </c>
      <c r="W242" s="169"/>
      <c r="X242" s="177">
        <v>1301.5187550000001</v>
      </c>
      <c r="Y242" s="168">
        <v>561.55333398484504</v>
      </c>
      <c r="Z242" s="179">
        <v>573</v>
      </c>
      <c r="AA242" s="184">
        <v>0.98002327047965898</v>
      </c>
      <c r="AB242" s="185">
        <v>-228.39349394707</v>
      </c>
      <c r="AC242" s="170">
        <v>2E-3</v>
      </c>
      <c r="AD242" s="170"/>
      <c r="AE242" s="178">
        <v>27</v>
      </c>
      <c r="AF242" s="178">
        <v>293</v>
      </c>
      <c r="AG242" s="169"/>
      <c r="AH242" s="182">
        <v>154.80000000000001</v>
      </c>
      <c r="AI242" s="168">
        <v>66.790014179130296</v>
      </c>
      <c r="AJ242" s="183" t="s">
        <v>53</v>
      </c>
      <c r="AK242" s="184">
        <v>1.06015895522429</v>
      </c>
      <c r="AL242" s="185">
        <v>-13.410247266431799</v>
      </c>
      <c r="AM242" s="170">
        <v>0.01</v>
      </c>
      <c r="AN242" s="170">
        <v>6.0000000000000001E-3</v>
      </c>
      <c r="AO242" s="178">
        <v>0</v>
      </c>
      <c r="AP242" s="178">
        <v>21</v>
      </c>
      <c r="AQ242" s="169"/>
      <c r="AR242" s="182">
        <v>27.8</v>
      </c>
      <c r="AS242" s="168">
        <v>11.9945891096888</v>
      </c>
      <c r="AT242" s="183" t="s">
        <v>54</v>
      </c>
      <c r="AU242" s="175">
        <v>0.74966181935554699</v>
      </c>
      <c r="AV242" s="176">
        <v>-14.920062797823901</v>
      </c>
      <c r="AW242" s="170"/>
      <c r="AX242" s="170"/>
      <c r="AY242" s="178">
        <v>10</v>
      </c>
      <c r="AZ242" s="178">
        <v>17</v>
      </c>
      <c r="BA242" s="169"/>
      <c r="BB242" s="186">
        <v>111.2</v>
      </c>
      <c r="BC242" s="182">
        <v>47.9783564387551</v>
      </c>
      <c r="BD242" s="183" t="s">
        <v>55</v>
      </c>
      <c r="BE242" s="180">
        <v>1.4993236387111</v>
      </c>
      <c r="BF242" s="181">
        <v>25.7598744043521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4.4999999999999998E-2</v>
      </c>
      <c r="G243" s="170">
        <v>0.04</v>
      </c>
      <c r="H243" s="171"/>
      <c r="I243" s="172">
        <v>5</v>
      </c>
      <c r="J243" s="172">
        <v>5</v>
      </c>
      <c r="K243" s="169"/>
      <c r="L243" s="173">
        <v>1101.8741500000001</v>
      </c>
      <c r="M243" s="173">
        <v>1654.2549899999999</v>
      </c>
      <c r="N243" s="173">
        <v>2756.12914</v>
      </c>
      <c r="O243" s="168">
        <v>987.76307448011096</v>
      </c>
      <c r="P243" s="174">
        <v>245.339</v>
      </c>
      <c r="Q243" s="180">
        <v>4.0261151895137397</v>
      </c>
      <c r="R243" s="181">
        <v>1967.5126648555099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2012.3160700000001</v>
      </c>
      <c r="Y243" s="168">
        <v>721.18954053398795</v>
      </c>
      <c r="Z243" s="179">
        <v>573</v>
      </c>
      <c r="AA243" s="180">
        <v>1.2586204895881099</v>
      </c>
      <c r="AB243" s="181">
        <v>170.467687729793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-84.956890197247901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-38.630321319936002</v>
      </c>
      <c r="AW243" s="170"/>
      <c r="AX243" s="170"/>
      <c r="AY243" s="178">
        <v>32</v>
      </c>
      <c r="AZ243" s="178">
        <v>41</v>
      </c>
      <c r="BA243" s="169"/>
      <c r="BB243" s="186">
        <v>98.2</v>
      </c>
      <c r="BC243" s="182">
        <v>35.1936825115339</v>
      </c>
      <c r="BD243" s="183" t="s">
        <v>55</v>
      </c>
      <c r="BE243" s="184">
        <v>1.0998025784854299</v>
      </c>
      <c r="BF243" s="185">
        <v>-4.6606426398719503</v>
      </c>
      <c r="BG243" s="170">
        <v>1.4999999999999999E-2</v>
      </c>
      <c r="BH243" s="170">
        <v>0.01</v>
      </c>
      <c r="BI243" s="178">
        <v>0</v>
      </c>
      <c r="BJ243" s="178">
        <v>9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2.1999999999999999E-2</v>
      </c>
      <c r="G244" s="170">
        <v>1.4999999999999999E-2</v>
      </c>
      <c r="H244" s="171"/>
      <c r="I244" s="172">
        <v>4</v>
      </c>
      <c r="J244" s="172">
        <v>4</v>
      </c>
      <c r="K244" s="169"/>
      <c r="L244" s="173">
        <v>1773.9681</v>
      </c>
      <c r="M244" s="173">
        <v>1874.5771999999999</v>
      </c>
      <c r="N244" s="173">
        <v>3648.5453000000002</v>
      </c>
      <c r="O244" s="168">
        <v>1019.59672886624</v>
      </c>
      <c r="P244" s="174">
        <v>213.536</v>
      </c>
      <c r="Q244" s="180">
        <v>4.7748235841555502</v>
      </c>
      <c r="R244" s="181">
        <v>2768.2773463215899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2053.9829800000002</v>
      </c>
      <c r="Y244" s="168">
        <v>573.99159263691297</v>
      </c>
      <c r="Z244" s="179">
        <v>573</v>
      </c>
      <c r="AA244" s="184">
        <v>1.00173052816215</v>
      </c>
      <c r="AB244" s="185">
        <v>-308.11773115750498</v>
      </c>
      <c r="AC244" s="170">
        <v>4.0000000000000001E-3</v>
      </c>
      <c r="AD244" s="170">
        <v>1E-3</v>
      </c>
      <c r="AE244" s="178">
        <v>0</v>
      </c>
      <c r="AF244" s="178">
        <v>407</v>
      </c>
      <c r="AG244" s="169"/>
      <c r="AH244" s="182">
        <v>173.05</v>
      </c>
      <c r="AI244" s="168">
        <v>48.359332123491001</v>
      </c>
      <c r="AJ244" s="183" t="s">
        <v>53</v>
      </c>
      <c r="AK244" s="190">
        <v>0.767608446404619</v>
      </c>
      <c r="AL244" s="173">
        <v>-86.657408033023998</v>
      </c>
      <c r="AM244" s="170"/>
      <c r="AN244" s="170"/>
      <c r="AO244" s="178">
        <v>53</v>
      </c>
      <c r="AP244" s="178">
        <v>98</v>
      </c>
      <c r="AQ244" s="169"/>
      <c r="AR244" s="182">
        <v>42.8</v>
      </c>
      <c r="AS244" s="168">
        <v>11.960586043833599</v>
      </c>
      <c r="AT244" s="183" t="s">
        <v>54</v>
      </c>
      <c r="AU244" s="175">
        <v>0.74753662773960305</v>
      </c>
      <c r="AV244" s="176">
        <v>-23.157436960767999</v>
      </c>
      <c r="AW244" s="170"/>
      <c r="AX244" s="170"/>
      <c r="AY244" s="178">
        <v>15</v>
      </c>
      <c r="AZ244" s="178">
        <v>26</v>
      </c>
      <c r="BA244" s="169"/>
      <c r="BB244" s="186">
        <v>118.8</v>
      </c>
      <c r="BC244" s="182">
        <v>33.199009859986901</v>
      </c>
      <c r="BD244" s="183" t="s">
        <v>55</v>
      </c>
      <c r="BE244" s="184">
        <v>1.03746905812459</v>
      </c>
      <c r="BF244" s="185">
        <v>-13.114873921536001</v>
      </c>
      <c r="BG244" s="170">
        <v>8.0000000000000002E-3</v>
      </c>
      <c r="BH244" s="170">
        <v>4.0000000000000001E-3</v>
      </c>
      <c r="BI244" s="178">
        <v>0</v>
      </c>
      <c r="BJ244" s="178">
        <v>19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0</v>
      </c>
      <c r="G245" s="170"/>
      <c r="H245" s="171"/>
      <c r="I245" s="172">
        <v>2</v>
      </c>
      <c r="J245" s="172">
        <v>2</v>
      </c>
      <c r="K245" s="169"/>
      <c r="L245" s="173">
        <v>1055.4539299999999</v>
      </c>
      <c r="M245" s="173">
        <v>-632.9384</v>
      </c>
      <c r="N245" s="173">
        <v>422.51553000000001</v>
      </c>
      <c r="O245" s="168">
        <v>137.171326006133</v>
      </c>
      <c r="P245" s="174">
        <v>252.38499999999999</v>
      </c>
      <c r="Q245" s="175">
        <v>0.54350031105704899</v>
      </c>
      <c r="R245" s="176">
        <v>-473.045853605003</v>
      </c>
      <c r="S245" s="170"/>
      <c r="T245" s="170"/>
      <c r="U245" s="177">
        <v>355</v>
      </c>
      <c r="V245" s="178">
        <v>511</v>
      </c>
      <c r="W245" s="169"/>
      <c r="X245" s="177">
        <v>1095.18487</v>
      </c>
      <c r="Y245" s="168">
        <v>355.55606876688</v>
      </c>
      <c r="Z245" s="179">
        <v>573</v>
      </c>
      <c r="AA245" s="175">
        <v>0.62051669941863896</v>
      </c>
      <c r="AB245" s="176">
        <v>-938.04481007475295</v>
      </c>
      <c r="AC245" s="170"/>
      <c r="AD245" s="170"/>
      <c r="AE245" s="178">
        <v>670</v>
      </c>
      <c r="AF245" s="178">
        <v>1023</v>
      </c>
      <c r="AG245" s="169"/>
      <c r="AH245" s="182">
        <v>82.6</v>
      </c>
      <c r="AI245" s="168">
        <v>26.816414364950301</v>
      </c>
      <c r="AJ245" s="183" t="s">
        <v>53</v>
      </c>
      <c r="AK245" s="175">
        <v>0.42565737087222799</v>
      </c>
      <c r="AL245" s="176">
        <v>-140.94881299251199</v>
      </c>
      <c r="AM245" s="170"/>
      <c r="AN245" s="170"/>
      <c r="AO245" s="178">
        <v>112</v>
      </c>
      <c r="AP245" s="178">
        <v>151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-41.474301712383998</v>
      </c>
      <c r="AW245" s="170"/>
      <c r="AX245" s="170"/>
      <c r="AY245" s="178">
        <v>34</v>
      </c>
      <c r="AZ245" s="178">
        <v>44</v>
      </c>
      <c r="BA245" s="169"/>
      <c r="BB245" s="186">
        <v>94.4</v>
      </c>
      <c r="BC245" s="182">
        <v>30.647330702800399</v>
      </c>
      <c r="BD245" s="183" t="s">
        <v>55</v>
      </c>
      <c r="BE245" s="190">
        <v>0.95772908446251304</v>
      </c>
      <c r="BF245" s="173">
        <v>-19.148603424768002</v>
      </c>
      <c r="BG245" s="170">
        <v>0</v>
      </c>
      <c r="BH245" s="170"/>
      <c r="BI245" s="178">
        <v>5</v>
      </c>
      <c r="BJ245" s="178">
        <v>24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3.6999999999999998E-2</v>
      </c>
      <c r="G246" s="170">
        <v>2.8000000000000001E-2</v>
      </c>
      <c r="H246" s="171"/>
      <c r="I246" s="172">
        <v>5</v>
      </c>
      <c r="J246" s="172">
        <v>5</v>
      </c>
      <c r="K246" s="169"/>
      <c r="L246" s="173">
        <v>5328.52934</v>
      </c>
      <c r="M246" s="173">
        <v>663.23071000000004</v>
      </c>
      <c r="N246" s="173">
        <v>5991.7600499999999</v>
      </c>
      <c r="O246" s="168">
        <v>996.60486895880695</v>
      </c>
      <c r="P246" s="174">
        <v>220.02799999999999</v>
      </c>
      <c r="Q246" s="180">
        <v>4.5294456567291803</v>
      </c>
      <c r="R246" s="181">
        <v>4467.8412085529699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3544.4366150000001</v>
      </c>
      <c r="Y246" s="168">
        <v>589.543432772291</v>
      </c>
      <c r="Z246" s="179">
        <v>573</v>
      </c>
      <c r="AA246" s="184">
        <v>1.0288716104228499</v>
      </c>
      <c r="AB246" s="185">
        <v>-424.17418066758103</v>
      </c>
      <c r="AC246" s="170">
        <v>7.0000000000000001E-3</v>
      </c>
      <c r="AD246" s="170">
        <v>3.0000000000000001E-3</v>
      </c>
      <c r="AE246" s="178">
        <v>0</v>
      </c>
      <c r="AF246" s="178">
        <v>590</v>
      </c>
      <c r="AG246" s="169"/>
      <c r="AH246" s="182">
        <v>328.75</v>
      </c>
      <c r="AI246" s="168">
        <v>54.680736200410401</v>
      </c>
      <c r="AJ246" s="183" t="s">
        <v>53</v>
      </c>
      <c r="AK246" s="190">
        <v>0.86794819365730802</v>
      </c>
      <c r="AL246" s="173">
        <v>-107.589406853504</v>
      </c>
      <c r="AM246" s="170"/>
      <c r="AN246" s="170"/>
      <c r="AO246" s="178">
        <v>51</v>
      </c>
      <c r="AP246" s="178">
        <v>126</v>
      </c>
      <c r="AQ246" s="169"/>
      <c r="AR246" s="182">
        <v>33.799999999999997</v>
      </c>
      <c r="AS246" s="168">
        <v>5.6219281629623499</v>
      </c>
      <c r="AT246" s="183" t="s">
        <v>54</v>
      </c>
      <c r="AU246" s="175">
        <v>0.35137051018514698</v>
      </c>
      <c r="AV246" s="176">
        <v>-77.016357296127893</v>
      </c>
      <c r="AW246" s="170"/>
      <c r="AX246" s="170"/>
      <c r="AY246" s="178">
        <v>63</v>
      </c>
      <c r="AZ246" s="178">
        <v>82</v>
      </c>
      <c r="BA246" s="169"/>
      <c r="BB246" s="186">
        <v>221.2</v>
      </c>
      <c r="BC246" s="182">
        <v>36.792026912641198</v>
      </c>
      <c r="BD246" s="183" t="s">
        <v>55</v>
      </c>
      <c r="BE246" s="180">
        <v>1.1497508410200401</v>
      </c>
      <c r="BF246" s="181">
        <v>-0.43271459225581999</v>
      </c>
      <c r="BG246" s="170">
        <v>0.02</v>
      </c>
      <c r="BH246" s="170">
        <v>1.4999999999999999E-2</v>
      </c>
      <c r="BI246" s="178">
        <v>0</v>
      </c>
      <c r="BJ246" s="178">
        <v>10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1.2E-2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3658.4410800000001</v>
      </c>
      <c r="M247" s="173">
        <v>3454.1523299999999</v>
      </c>
      <c r="N247" s="173">
        <v>7112.5934100000004</v>
      </c>
      <c r="O247" s="168">
        <v>831.28167163074204</v>
      </c>
      <c r="P247" s="174">
        <v>215.38300000000001</v>
      </c>
      <c r="Q247" s="180">
        <v>3.8595509934894698</v>
      </c>
      <c r="R247" s="181">
        <v>4989.6242816890499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4778.2725549999996</v>
      </c>
      <c r="Y247" s="168">
        <v>558.45880230453099</v>
      </c>
      <c r="Z247" s="179">
        <v>573</v>
      </c>
      <c r="AA247" s="184">
        <v>0.97462269163094295</v>
      </c>
      <c r="AB247" s="185">
        <v>-869.62588880557098</v>
      </c>
      <c r="AC247" s="170">
        <v>2E-3</v>
      </c>
      <c r="AD247" s="170"/>
      <c r="AE247" s="178">
        <v>125</v>
      </c>
      <c r="AF247" s="178">
        <v>1105</v>
      </c>
      <c r="AG247" s="169"/>
      <c r="AH247" s="182">
        <v>281.89999999999998</v>
      </c>
      <c r="AI247" s="168">
        <v>32.946956155716201</v>
      </c>
      <c r="AJ247" s="183" t="s">
        <v>53</v>
      </c>
      <c r="AK247" s="175">
        <v>0.52296755802724204</v>
      </c>
      <c r="AL247" s="176">
        <v>-339.07312732940801</v>
      </c>
      <c r="AM247" s="170"/>
      <c r="AN247" s="170"/>
      <c r="AO247" s="178">
        <v>258</v>
      </c>
      <c r="AP247" s="178">
        <v>365</v>
      </c>
      <c r="AQ247" s="169"/>
      <c r="AR247" s="182">
        <v>69.5</v>
      </c>
      <c r="AS247" s="168">
        <v>8.1227862817391898</v>
      </c>
      <c r="AT247" s="183" t="s">
        <v>54</v>
      </c>
      <c r="AU247" s="175">
        <v>0.50767414260869903</v>
      </c>
      <c r="AV247" s="176">
        <v>-88.207460909056095</v>
      </c>
      <c r="AW247" s="170"/>
      <c r="AX247" s="170"/>
      <c r="AY247" s="178">
        <v>68</v>
      </c>
      <c r="AZ247" s="178">
        <v>95</v>
      </c>
      <c r="BA247" s="169"/>
      <c r="BB247" s="186">
        <v>252.6</v>
      </c>
      <c r="BC247" s="182">
        <v>29.522529708882299</v>
      </c>
      <c r="BD247" s="183" t="s">
        <v>55</v>
      </c>
      <c r="BE247" s="190">
        <v>0.92257905340257196</v>
      </c>
      <c r="BF247" s="173">
        <v>-62.814921818112097</v>
      </c>
      <c r="BG247" s="170"/>
      <c r="BH247" s="170"/>
      <c r="BI247" s="178">
        <v>22</v>
      </c>
      <c r="BJ247" s="178">
        <v>76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4709.9885000000004</v>
      </c>
      <c r="M248" s="173">
        <v>2003.3647599999999</v>
      </c>
      <c r="N248" s="173">
        <v>6713.3532599999999</v>
      </c>
      <c r="O248" s="168">
        <v>875.99088286131405</v>
      </c>
      <c r="P248" s="174">
        <v>245.339</v>
      </c>
      <c r="Q248" s="180">
        <v>3.5705325401233199</v>
      </c>
      <c r="R248" s="181">
        <v>4547.3506067227099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3472.87968</v>
      </c>
      <c r="Y248" s="168">
        <v>453.15817880173898</v>
      </c>
      <c r="Z248" s="179">
        <v>573</v>
      </c>
      <c r="AA248" s="190">
        <v>0.79085196998558305</v>
      </c>
      <c r="AB248" s="173">
        <v>-1585.9145611434301</v>
      </c>
      <c r="AC248" s="170"/>
      <c r="AD248" s="170"/>
      <c r="AE248" s="178">
        <v>919</v>
      </c>
      <c r="AF248" s="178">
        <v>1797</v>
      </c>
      <c r="AG248" s="169"/>
      <c r="AH248" s="182">
        <v>317.3</v>
      </c>
      <c r="AI248" s="168">
        <v>41.402842419750002</v>
      </c>
      <c r="AJ248" s="183" t="s">
        <v>53</v>
      </c>
      <c r="AK248" s="175">
        <v>0.65718797491666703</v>
      </c>
      <c r="AL248" s="176">
        <v>-238.902508188544</v>
      </c>
      <c r="AM248" s="170"/>
      <c r="AN248" s="170"/>
      <c r="AO248" s="178">
        <v>166</v>
      </c>
      <c r="AP248" s="178">
        <v>263</v>
      </c>
      <c r="AQ248" s="169"/>
      <c r="AR248" s="182">
        <v>37.4</v>
      </c>
      <c r="AS248" s="168">
        <v>4.8801333328038101</v>
      </c>
      <c r="AT248" s="183" t="s">
        <v>54</v>
      </c>
      <c r="AU248" s="175">
        <v>0.30500833330023802</v>
      </c>
      <c r="AV248" s="176">
        <v>-103.857779857408</v>
      </c>
      <c r="AW248" s="170"/>
      <c r="AX248" s="170"/>
      <c r="AY248" s="178">
        <v>86</v>
      </c>
      <c r="AZ248" s="178">
        <v>110</v>
      </c>
      <c r="BA248" s="169"/>
      <c r="BB248" s="186">
        <v>188.2</v>
      </c>
      <c r="BC248" s="182">
        <v>24.557248482183901</v>
      </c>
      <c r="BD248" s="183" t="s">
        <v>55</v>
      </c>
      <c r="BE248" s="190">
        <v>0.76741401506824602</v>
      </c>
      <c r="BF248" s="173">
        <v>-94.315559714816004</v>
      </c>
      <c r="BG248" s="170"/>
      <c r="BH248" s="170"/>
      <c r="BI248" s="178">
        <v>58</v>
      </c>
      <c r="BJ248" s="178">
        <v>107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1.4E-2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1576.8494000000001</v>
      </c>
      <c r="M249" s="173">
        <v>1063.92509</v>
      </c>
      <c r="N249" s="173">
        <v>2640.7744899999998</v>
      </c>
      <c r="O249" s="168">
        <v>632.60098114395896</v>
      </c>
      <c r="P249" s="174">
        <v>233.489</v>
      </c>
      <c r="Q249" s="180">
        <v>2.7093395455201699</v>
      </c>
      <c r="R249" s="181">
        <v>1517.92806880847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2331.4804749999998</v>
      </c>
      <c r="Y249" s="168">
        <v>558.50919553641404</v>
      </c>
      <c r="Z249" s="179">
        <v>573</v>
      </c>
      <c r="AA249" s="184">
        <v>0.97471063793440504</v>
      </c>
      <c r="AB249" s="185">
        <v>-424.07117558201799</v>
      </c>
      <c r="AC249" s="170">
        <v>2E-3</v>
      </c>
      <c r="AD249" s="170"/>
      <c r="AE249" s="178">
        <v>61</v>
      </c>
      <c r="AF249" s="178">
        <v>539</v>
      </c>
      <c r="AG249" s="169"/>
      <c r="AH249" s="182">
        <v>150.69999999999999</v>
      </c>
      <c r="AI249" s="168">
        <v>36.100381997553598</v>
      </c>
      <c r="AJ249" s="183" t="s">
        <v>53</v>
      </c>
      <c r="AK249" s="175">
        <v>0.57302193646910404</v>
      </c>
      <c r="AL249" s="176">
        <v>-152.26641184409601</v>
      </c>
      <c r="AM249" s="170"/>
      <c r="AN249" s="170"/>
      <c r="AO249" s="178">
        <v>113</v>
      </c>
      <c r="AP249" s="178">
        <v>165</v>
      </c>
      <c r="AQ249" s="169"/>
      <c r="AR249" s="182">
        <v>30.6</v>
      </c>
      <c r="AS249" s="168">
        <v>7.3302700008303798</v>
      </c>
      <c r="AT249" s="183" t="s">
        <v>54</v>
      </c>
      <c r="AU249" s="175">
        <v>0.45814187505189902</v>
      </c>
      <c r="AV249" s="176">
        <v>-46.343850627072101</v>
      </c>
      <c r="AW249" s="170"/>
      <c r="AX249" s="170"/>
      <c r="AY249" s="178">
        <v>37</v>
      </c>
      <c r="AZ249" s="178">
        <v>50</v>
      </c>
      <c r="BA249" s="169"/>
      <c r="BB249" s="186">
        <v>131.4</v>
      </c>
      <c r="BC249" s="182">
        <v>31.477041768271601</v>
      </c>
      <c r="BD249" s="183" t="s">
        <v>55</v>
      </c>
      <c r="BE249" s="184">
        <v>0.98365755525848897</v>
      </c>
      <c r="BF249" s="185">
        <v>-22.487701254144099</v>
      </c>
      <c r="BG249" s="170">
        <v>2E-3</v>
      </c>
      <c r="BH249" s="170"/>
      <c r="BI249" s="178">
        <v>3</v>
      </c>
      <c r="BJ249" s="178">
        <v>29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7.0000000000000007E-2</v>
      </c>
      <c r="G250" s="170">
        <v>6.5000000000000002E-2</v>
      </c>
      <c r="H250" s="171"/>
      <c r="I250" s="172">
        <v>5</v>
      </c>
      <c r="J250" s="172">
        <v>5</v>
      </c>
      <c r="K250" s="169"/>
      <c r="L250" s="173">
        <v>865.56267000000003</v>
      </c>
      <c r="M250" s="173">
        <v>176.8116</v>
      </c>
      <c r="N250" s="173">
        <v>1042.37427</v>
      </c>
      <c r="O250" s="168">
        <v>408.24491119725297</v>
      </c>
      <c r="P250" s="174">
        <v>240.12899999999999</v>
      </c>
      <c r="Q250" s="180">
        <v>1.7001066559942899</v>
      </c>
      <c r="R250" s="181">
        <v>336.05672527059897</v>
      </c>
      <c r="S250" s="170">
        <v>0.01</v>
      </c>
      <c r="T250" s="170">
        <v>0.01</v>
      </c>
      <c r="U250" s="177">
        <v>0</v>
      </c>
      <c r="V250" s="178">
        <v>0</v>
      </c>
      <c r="W250" s="169"/>
      <c r="X250" s="177">
        <v>1687.9969550000001</v>
      </c>
      <c r="Y250" s="168">
        <v>661.10243396089197</v>
      </c>
      <c r="Z250" s="179">
        <v>573</v>
      </c>
      <c r="AA250" s="180">
        <v>1.15375642925112</v>
      </c>
      <c r="AB250" s="181">
        <v>2.5697340897950198</v>
      </c>
      <c r="AC250" s="170">
        <v>0.02</v>
      </c>
      <c r="AD250" s="170">
        <v>1.4999999999999999E-2</v>
      </c>
      <c r="AE250" s="178">
        <v>0</v>
      </c>
      <c r="AF250" s="178">
        <v>68</v>
      </c>
      <c r="AG250" s="169"/>
      <c r="AH250" s="182">
        <v>223.55</v>
      </c>
      <c r="AI250" s="168">
        <v>87.553149118066599</v>
      </c>
      <c r="AJ250" s="183" t="s">
        <v>53</v>
      </c>
      <c r="AK250" s="180">
        <v>1.3897325256836</v>
      </c>
      <c r="AL250" s="181">
        <v>38.241247962752396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-35.262540199935898</v>
      </c>
      <c r="AW250" s="170"/>
      <c r="AX250" s="170"/>
      <c r="AY250" s="178">
        <v>30</v>
      </c>
      <c r="AZ250" s="178">
        <v>38</v>
      </c>
      <c r="BA250" s="169"/>
      <c r="BB250" s="186">
        <v>99.6</v>
      </c>
      <c r="BC250" s="182">
        <v>39.008247157948702</v>
      </c>
      <c r="BD250" s="183" t="s">
        <v>55</v>
      </c>
      <c r="BE250" s="180">
        <v>1.2190077236859</v>
      </c>
      <c r="BF250" s="181">
        <v>5.4749196001281897</v>
      </c>
      <c r="BG250" s="170">
        <v>0.02</v>
      </c>
      <c r="BH250" s="170">
        <v>0.02</v>
      </c>
      <c r="BI250" s="178">
        <v>0</v>
      </c>
      <c r="BJ250" s="178">
        <v>0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928.72492</v>
      </c>
      <c r="M251" s="173">
        <v>655.20746999999994</v>
      </c>
      <c r="N251" s="173">
        <v>1583.9323899999999</v>
      </c>
      <c r="O251" s="168">
        <v>703.51141470416997</v>
      </c>
      <c r="P251" s="174">
        <v>255.477</v>
      </c>
      <c r="Q251" s="180">
        <v>2.7537172219188801</v>
      </c>
      <c r="R251" s="181">
        <v>921.30439800578199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1188.0812599999999</v>
      </c>
      <c r="Y251" s="168">
        <v>527.69217504675998</v>
      </c>
      <c r="Z251" s="179">
        <v>573</v>
      </c>
      <c r="AA251" s="190">
        <v>0.920928752263106</v>
      </c>
      <c r="AB251" s="173">
        <v>-298.10277775168299</v>
      </c>
      <c r="AC251" s="170"/>
      <c r="AD251" s="170"/>
      <c r="AE251" s="178">
        <v>103</v>
      </c>
      <c r="AF251" s="178">
        <v>361</v>
      </c>
      <c r="AG251" s="169"/>
      <c r="AH251" s="182">
        <v>63.8</v>
      </c>
      <c r="AI251" s="168">
        <v>28.337085939713599</v>
      </c>
      <c r="AJ251" s="183" t="s">
        <v>53</v>
      </c>
      <c r="AK251" s="175">
        <v>0.44979501491608997</v>
      </c>
      <c r="AL251" s="176">
        <v>-99.6024334700803</v>
      </c>
      <c r="AM251" s="170"/>
      <c r="AN251" s="170"/>
      <c r="AO251" s="178">
        <v>79</v>
      </c>
      <c r="AP251" s="178">
        <v>107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-33.699030722560103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-21.398061445120099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249.59396000000001</v>
      </c>
      <c r="M252" s="173">
        <v>1950.9358099999999</v>
      </c>
      <c r="N252" s="173">
        <v>2200.5297700000001</v>
      </c>
      <c r="O252" s="168">
        <v>774.95925380059396</v>
      </c>
      <c r="P252" s="174">
        <v>222.37200000000001</v>
      </c>
      <c r="Q252" s="180">
        <v>3.4849677738231102</v>
      </c>
      <c r="R252" s="181">
        <v>1473.1169330488499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909.82177999999999</v>
      </c>
      <c r="Y252" s="168">
        <v>320.41139244406901</v>
      </c>
      <c r="Z252" s="179">
        <v>573</v>
      </c>
      <c r="AA252" s="175">
        <v>0.55918218576626399</v>
      </c>
      <c r="AB252" s="176">
        <v>-964.54889424409805</v>
      </c>
      <c r="AC252" s="170"/>
      <c r="AD252" s="170"/>
      <c r="AE252" s="178">
        <v>718</v>
      </c>
      <c r="AF252" s="178">
        <v>1043</v>
      </c>
      <c r="AG252" s="169"/>
      <c r="AH252" s="182">
        <v>110.3</v>
      </c>
      <c r="AI252" s="168">
        <v>38.844285071501403</v>
      </c>
      <c r="AJ252" s="183" t="s">
        <v>53</v>
      </c>
      <c r="AK252" s="175">
        <v>0.616575953515896</v>
      </c>
      <c r="AL252" s="176">
        <v>-95.782639576576202</v>
      </c>
      <c r="AM252" s="170"/>
      <c r="AN252" s="170"/>
      <c r="AO252" s="178">
        <v>69</v>
      </c>
      <c r="AP252" s="178">
        <v>105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-45.3384481464321</v>
      </c>
      <c r="AW252" s="170"/>
      <c r="AX252" s="170"/>
      <c r="AY252" s="178">
        <v>39</v>
      </c>
      <c r="AZ252" s="178">
        <v>48</v>
      </c>
      <c r="BA252" s="169"/>
      <c r="BB252" s="186">
        <v>54.4</v>
      </c>
      <c r="BC252" s="182">
        <v>19.1580154840406</v>
      </c>
      <c r="BD252" s="183" t="s">
        <v>55</v>
      </c>
      <c r="BE252" s="175">
        <v>0.59868798387626798</v>
      </c>
      <c r="BF252" s="176">
        <v>-50.276896292864102</v>
      </c>
      <c r="BG252" s="170"/>
      <c r="BH252" s="170"/>
      <c r="BI252" s="178">
        <v>37</v>
      </c>
      <c r="BJ252" s="178">
        <v>55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0.04</v>
      </c>
      <c r="G253" s="170">
        <v>3.4000000000000002E-2</v>
      </c>
      <c r="H253" s="171"/>
      <c r="I253" s="172">
        <v>6</v>
      </c>
      <c r="J253" s="172">
        <v>5</v>
      </c>
      <c r="K253" s="169"/>
      <c r="L253" s="173">
        <v>836.37577999999996</v>
      </c>
      <c r="M253" s="173">
        <v>339.08438999999998</v>
      </c>
      <c r="N253" s="173">
        <v>1175.4601700000001</v>
      </c>
      <c r="O253" s="168">
        <v>452.36865668403402</v>
      </c>
      <c r="P253" s="174">
        <v>286.47199999999998</v>
      </c>
      <c r="Q253" s="180">
        <v>1.57910251851502</v>
      </c>
      <c r="R253" s="181">
        <v>317.92869249123203</v>
      </c>
      <c r="S253" s="170">
        <v>0.01</v>
      </c>
      <c r="T253" s="170">
        <v>0.01</v>
      </c>
      <c r="U253" s="177">
        <v>0</v>
      </c>
      <c r="V253" s="178">
        <v>0</v>
      </c>
      <c r="W253" s="169"/>
      <c r="X253" s="177">
        <v>1985.717245</v>
      </c>
      <c r="Y253" s="168">
        <v>764.19113603395999</v>
      </c>
      <c r="Z253" s="179">
        <v>573</v>
      </c>
      <c r="AA253" s="180">
        <v>1.3336669040732301</v>
      </c>
      <c r="AB253" s="181">
        <v>270.48665837190299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158.9</v>
      </c>
      <c r="AI253" s="168">
        <v>61.151693082967697</v>
      </c>
      <c r="AJ253" s="183" t="s">
        <v>53</v>
      </c>
      <c r="AK253" s="184">
        <v>0.97066179496774097</v>
      </c>
      <c r="AL253" s="185">
        <v>-29.685561880576099</v>
      </c>
      <c r="AM253" s="170">
        <v>1E-3</v>
      </c>
      <c r="AN253" s="170"/>
      <c r="AO253" s="178">
        <v>5</v>
      </c>
      <c r="AP253" s="178">
        <v>38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-26.294745874432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-8.9894917488640491</v>
      </c>
      <c r="BG253" s="170">
        <v>8.9999999999999993E-3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2508.60232</v>
      </c>
      <c r="M254" s="173">
        <v>1907.7647099999999</v>
      </c>
      <c r="N254" s="173">
        <v>4416.3670300000003</v>
      </c>
      <c r="O254" s="168">
        <v>1290.5444435071499</v>
      </c>
      <c r="P254" s="174">
        <v>237.096</v>
      </c>
      <c r="Q254" s="180">
        <v>5.4431303923606897</v>
      </c>
      <c r="R254" s="181">
        <v>3481.67422423874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2460.007865</v>
      </c>
      <c r="Y254" s="168">
        <v>718.85997236955996</v>
      </c>
      <c r="Z254" s="179">
        <v>573</v>
      </c>
      <c r="AA254" s="180">
        <v>1.25455492560133</v>
      </c>
      <c r="AB254" s="181">
        <v>201.09595716013001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120.25</v>
      </c>
      <c r="AI254" s="168">
        <v>35.139282645114399</v>
      </c>
      <c r="AJ254" s="183" t="s">
        <v>53</v>
      </c>
      <c r="AK254" s="175">
        <v>0.55776639119229299</v>
      </c>
      <c r="AL254" s="176">
        <v>-128.11204222323201</v>
      </c>
      <c r="AM254" s="170"/>
      <c r="AN254" s="170"/>
      <c r="AO254" s="178">
        <v>96</v>
      </c>
      <c r="AP254" s="178">
        <v>139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-48.076074215423901</v>
      </c>
      <c r="AW254" s="170"/>
      <c r="AX254" s="170"/>
      <c r="AY254" s="178">
        <v>40</v>
      </c>
      <c r="AZ254" s="178">
        <v>51</v>
      </c>
      <c r="BA254" s="169"/>
      <c r="BB254" s="186">
        <v>149.6</v>
      </c>
      <c r="BC254" s="182">
        <v>43.715897577622599</v>
      </c>
      <c r="BD254" s="183" t="s">
        <v>55</v>
      </c>
      <c r="BE254" s="180">
        <v>1.36612179930071</v>
      </c>
      <c r="BF254" s="181">
        <v>23.4478515691521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0.08</v>
      </c>
      <c r="H255" s="171"/>
      <c r="I255" s="172">
        <v>6</v>
      </c>
      <c r="J255" s="172">
        <v>6</v>
      </c>
      <c r="K255" s="169"/>
      <c r="L255" s="173">
        <v>2477.3892099999998</v>
      </c>
      <c r="M255" s="173">
        <v>829.45393000000001</v>
      </c>
      <c r="N255" s="173">
        <v>3306.8431399999999</v>
      </c>
      <c r="O255" s="168">
        <v>1251.4000577672</v>
      </c>
      <c r="P255" s="174">
        <v>265.19900000000001</v>
      </c>
      <c r="Q255" s="180">
        <v>4.7187208766518696</v>
      </c>
      <c r="R255" s="181">
        <v>2499.5304387700398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2016.01143</v>
      </c>
      <c r="Y255" s="168">
        <v>762.91396753742799</v>
      </c>
      <c r="Z255" s="179">
        <v>573</v>
      </c>
      <c r="AA255" s="180">
        <v>1.33143798872151</v>
      </c>
      <c r="AB255" s="181">
        <v>271.69799818176199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199.3</v>
      </c>
      <c r="AI255" s="168">
        <v>75.420581186987306</v>
      </c>
      <c r="AJ255" s="183" t="s">
        <v>53</v>
      </c>
      <c r="AK255" s="180">
        <v>1.1971520823331301</v>
      </c>
      <c r="AL255" s="181">
        <v>7.5168478105603098</v>
      </c>
      <c r="AM255" s="170">
        <v>0.02</v>
      </c>
      <c r="AN255" s="170">
        <v>0.02</v>
      </c>
      <c r="AO255" s="178">
        <v>0</v>
      </c>
      <c r="AP255" s="178">
        <v>1</v>
      </c>
      <c r="AQ255" s="169"/>
      <c r="AR255" s="182">
        <v>59.2</v>
      </c>
      <c r="AS255" s="168">
        <v>22.402902189009801</v>
      </c>
      <c r="AT255" s="183" t="s">
        <v>54</v>
      </c>
      <c r="AU255" s="180">
        <v>1.4001813868131101</v>
      </c>
      <c r="AV255" s="181">
        <v>10.4931676979201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169.8</v>
      </c>
      <c r="BC255" s="182">
        <v>64.256972832666506</v>
      </c>
      <c r="BD255" s="183" t="s">
        <v>55</v>
      </c>
      <c r="BE255" s="180">
        <v>2.0080304010208301</v>
      </c>
      <c r="BF255" s="181">
        <v>72.386335395840106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2.8000000000000001E-2</v>
      </c>
      <c r="G256" s="170">
        <v>1.9E-2</v>
      </c>
      <c r="H256" s="171"/>
      <c r="I256" s="172">
        <v>5</v>
      </c>
      <c r="J256" s="172">
        <v>5</v>
      </c>
      <c r="K256" s="169"/>
      <c r="L256" s="173">
        <v>1040.4178999999999</v>
      </c>
      <c r="M256" s="173">
        <v>2526.2619300000001</v>
      </c>
      <c r="N256" s="173">
        <v>3566.67983</v>
      </c>
      <c r="O256" s="168">
        <v>1169.53328029212</v>
      </c>
      <c r="P256" s="174">
        <v>266.08300000000003</v>
      </c>
      <c r="Q256" s="180">
        <v>4.3953701675496699</v>
      </c>
      <c r="R256" s="181">
        <v>2631.8745672954501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1895.6180400000001</v>
      </c>
      <c r="Y256" s="168">
        <v>621.58323431630197</v>
      </c>
      <c r="Z256" s="179">
        <v>573</v>
      </c>
      <c r="AA256" s="184">
        <v>1.0847874944438101</v>
      </c>
      <c r="AB256" s="185">
        <v>-117.45087281932599</v>
      </c>
      <c r="AC256" s="170">
        <v>1.2999999999999999E-2</v>
      </c>
      <c r="AD256" s="170">
        <v>8.0000000000000002E-3</v>
      </c>
      <c r="AE256" s="178">
        <v>0</v>
      </c>
      <c r="AF256" s="178">
        <v>202</v>
      </c>
      <c r="AG256" s="169"/>
      <c r="AH256" s="182">
        <v>120.75</v>
      </c>
      <c r="AI256" s="168">
        <v>39.594567027697998</v>
      </c>
      <c r="AJ256" s="183" t="s">
        <v>53</v>
      </c>
      <c r="AK256" s="175">
        <v>0.62848519091584099</v>
      </c>
      <c r="AL256" s="176">
        <v>-100.58218413196801</v>
      </c>
      <c r="AM256" s="170"/>
      <c r="AN256" s="170"/>
      <c r="AO256" s="178">
        <v>72</v>
      </c>
      <c r="AP256" s="178">
        <v>110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-50.711348350975904</v>
      </c>
      <c r="AW256" s="170"/>
      <c r="AX256" s="170"/>
      <c r="AY256" s="178">
        <v>44</v>
      </c>
      <c r="AZ256" s="178">
        <v>54</v>
      </c>
      <c r="BA256" s="169"/>
      <c r="BB256" s="186">
        <v>98.4</v>
      </c>
      <c r="BC256" s="182">
        <v>32.265883192757599</v>
      </c>
      <c r="BD256" s="183" t="s">
        <v>55</v>
      </c>
      <c r="BE256" s="184">
        <v>1.0083088497736801</v>
      </c>
      <c r="BF256" s="185">
        <v>-14.022696701951901</v>
      </c>
      <c r="BG256" s="170">
        <v>5.0000000000000001E-3</v>
      </c>
      <c r="BH256" s="170">
        <v>1E-3</v>
      </c>
      <c r="BI256" s="178">
        <v>0</v>
      </c>
      <c r="BJ256" s="178">
        <v>19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4.4999999999999998E-2</v>
      </c>
      <c r="H257" s="171"/>
      <c r="I257" s="172">
        <v>5</v>
      </c>
      <c r="J257" s="172">
        <v>5</v>
      </c>
      <c r="K257" s="169"/>
      <c r="L257" s="173">
        <v>1897.5000700000001</v>
      </c>
      <c r="M257" s="173">
        <v>2524.7166400000001</v>
      </c>
      <c r="N257" s="173">
        <v>4422.2167099999997</v>
      </c>
      <c r="O257" s="168">
        <v>1552.01119480079</v>
      </c>
      <c r="P257" s="174">
        <v>263.75299999999999</v>
      </c>
      <c r="Q257" s="180">
        <v>5.8843357034831403</v>
      </c>
      <c r="R257" s="181">
        <v>3556.4616092322999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1880.67527</v>
      </c>
      <c r="Y257" s="168">
        <v>660.03754773587298</v>
      </c>
      <c r="Z257" s="179">
        <v>573</v>
      </c>
      <c r="AA257" s="180">
        <v>1.15189798906784</v>
      </c>
      <c r="AB257" s="181">
        <v>-0.16655071820741801</v>
      </c>
      <c r="AC257" s="170">
        <v>0.02</v>
      </c>
      <c r="AD257" s="170">
        <v>1.4999999999999999E-2</v>
      </c>
      <c r="AE257" s="178">
        <v>0</v>
      </c>
      <c r="AF257" s="178">
        <v>79</v>
      </c>
      <c r="AG257" s="169"/>
      <c r="AH257" s="182">
        <v>164.25</v>
      </c>
      <c r="AI257" s="168">
        <v>57.644809258122002</v>
      </c>
      <c r="AJ257" s="183" t="s">
        <v>53</v>
      </c>
      <c r="AK257" s="190">
        <v>0.91499697235114297</v>
      </c>
      <c r="AL257" s="173">
        <v>-42.544126885247898</v>
      </c>
      <c r="AM257" s="170"/>
      <c r="AN257" s="170"/>
      <c r="AO257" s="178">
        <v>16</v>
      </c>
      <c r="AP257" s="178">
        <v>52</v>
      </c>
      <c r="AQ257" s="169"/>
      <c r="AR257" s="182">
        <v>33.9</v>
      </c>
      <c r="AS257" s="168">
        <v>11.897467481585</v>
      </c>
      <c r="AT257" s="183" t="s">
        <v>54</v>
      </c>
      <c r="AU257" s="175">
        <v>0.74359171759906195</v>
      </c>
      <c r="AV257" s="176">
        <v>-18.619143335935998</v>
      </c>
      <c r="AW257" s="170"/>
      <c r="AX257" s="170"/>
      <c r="AY257" s="178">
        <v>12</v>
      </c>
      <c r="AZ257" s="178">
        <v>21</v>
      </c>
      <c r="BA257" s="169"/>
      <c r="BB257" s="186">
        <v>113</v>
      </c>
      <c r="BC257" s="182">
        <v>39.658224938616598</v>
      </c>
      <c r="BD257" s="183" t="s">
        <v>55</v>
      </c>
      <c r="BE257" s="180">
        <v>1.23931952933177</v>
      </c>
      <c r="BF257" s="181">
        <v>7.9617133281280399</v>
      </c>
      <c r="BG257" s="170">
        <v>0.02</v>
      </c>
      <c r="BH257" s="170">
        <v>0.02</v>
      </c>
      <c r="BI257" s="178">
        <v>0</v>
      </c>
      <c r="BJ257" s="178">
        <v>0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2.9000000000000001E-2</v>
      </c>
      <c r="G258" s="170">
        <v>0.02</v>
      </c>
      <c r="H258" s="171"/>
      <c r="I258" s="172">
        <v>5</v>
      </c>
      <c r="J258" s="172">
        <v>5</v>
      </c>
      <c r="K258" s="169"/>
      <c r="L258" s="173">
        <v>3798.9518400000002</v>
      </c>
      <c r="M258" s="173">
        <v>-1031.5922599999999</v>
      </c>
      <c r="N258" s="173">
        <v>2767.3595799999998</v>
      </c>
      <c r="O258" s="168">
        <v>352.38081098584303</v>
      </c>
      <c r="P258" s="174">
        <v>267.36500000000001</v>
      </c>
      <c r="Q258" s="180">
        <v>1.3179765900018401</v>
      </c>
      <c r="R258" s="181">
        <v>348.50156663002201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4828.6669899999997</v>
      </c>
      <c r="Y258" s="168">
        <v>614.85670391874805</v>
      </c>
      <c r="Z258" s="179">
        <v>573</v>
      </c>
      <c r="AA258" s="184">
        <v>1.07304834889834</v>
      </c>
      <c r="AB258" s="185">
        <v>-355.27870843097401</v>
      </c>
      <c r="AC258" s="170">
        <v>1.2E-2</v>
      </c>
      <c r="AD258" s="170">
        <v>7.0000000000000001E-3</v>
      </c>
      <c r="AE258" s="178">
        <v>0</v>
      </c>
      <c r="AF258" s="178">
        <v>572</v>
      </c>
      <c r="AG258" s="169"/>
      <c r="AH258" s="182">
        <v>420.3</v>
      </c>
      <c r="AI258" s="168">
        <v>53.518760600438398</v>
      </c>
      <c r="AJ258" s="183" t="s">
        <v>53</v>
      </c>
      <c r="AK258" s="190">
        <v>0.84950413651489598</v>
      </c>
      <c r="AL258" s="173">
        <v>-149.66261605785601</v>
      </c>
      <c r="AM258" s="170"/>
      <c r="AN258" s="170"/>
      <c r="AO258" s="178">
        <v>75</v>
      </c>
      <c r="AP258" s="178">
        <v>174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-83.152410427391999</v>
      </c>
      <c r="AW258" s="170"/>
      <c r="AX258" s="170"/>
      <c r="AY258" s="178">
        <v>65</v>
      </c>
      <c r="AZ258" s="178">
        <v>90</v>
      </c>
      <c r="BA258" s="169"/>
      <c r="BB258" s="186">
        <v>258.2</v>
      </c>
      <c r="BC258" s="182">
        <v>32.877811056467301</v>
      </c>
      <c r="BD258" s="183" t="s">
        <v>55</v>
      </c>
      <c r="BE258" s="184">
        <v>1.0274315955146001</v>
      </c>
      <c r="BF258" s="185">
        <v>-31.304820854783902</v>
      </c>
      <c r="BG258" s="170">
        <v>7.0000000000000001E-3</v>
      </c>
      <c r="BH258" s="170">
        <v>3.0000000000000001E-3</v>
      </c>
      <c r="BI258" s="178">
        <v>0</v>
      </c>
      <c r="BJ258" s="178">
        <v>44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1.5E-3</v>
      </c>
      <c r="G259" s="170"/>
      <c r="H259" s="171"/>
      <c r="I259" s="172">
        <v>2</v>
      </c>
      <c r="J259" s="172">
        <v>1</v>
      </c>
      <c r="K259" s="169"/>
      <c r="L259" s="173">
        <v>4377.8224399999999</v>
      </c>
      <c r="M259" s="173">
        <v>-2040.3157699999999</v>
      </c>
      <c r="N259" s="173">
        <v>2337.5066700000002</v>
      </c>
      <c r="O259" s="168">
        <v>262.345297139693</v>
      </c>
      <c r="P259" s="174">
        <v>266.08300000000003</v>
      </c>
      <c r="Q259" s="184">
        <v>0.98595286861502796</v>
      </c>
      <c r="R259" s="185">
        <v>-393.666157381289</v>
      </c>
      <c r="S259" s="170">
        <v>1.5E-3</v>
      </c>
      <c r="T259" s="170"/>
      <c r="U259" s="177">
        <v>34</v>
      </c>
      <c r="V259" s="178">
        <v>508</v>
      </c>
      <c r="W259" s="169"/>
      <c r="X259" s="177">
        <v>3632.368375</v>
      </c>
      <c r="Y259" s="168">
        <v>407.67146160066198</v>
      </c>
      <c r="Z259" s="179">
        <v>573</v>
      </c>
      <c r="AA259" s="175">
        <v>0.71146851937288402</v>
      </c>
      <c r="AB259" s="176">
        <v>-2249.1123287258201</v>
      </c>
      <c r="AC259" s="170"/>
      <c r="AD259" s="170"/>
      <c r="AE259" s="178">
        <v>1474</v>
      </c>
      <c r="AF259" s="178">
        <v>2495</v>
      </c>
      <c r="AG259" s="169"/>
      <c r="AH259" s="182">
        <v>413.45</v>
      </c>
      <c r="AI259" s="168">
        <v>46.402718116053897</v>
      </c>
      <c r="AJ259" s="183" t="s">
        <v>53</v>
      </c>
      <c r="AK259" s="175">
        <v>0.73655108120720503</v>
      </c>
      <c r="AL259" s="176">
        <v>-233.204946482944</v>
      </c>
      <c r="AM259" s="170"/>
      <c r="AN259" s="170"/>
      <c r="AO259" s="178">
        <v>148</v>
      </c>
      <c r="AP259" s="178">
        <v>261</v>
      </c>
      <c r="AQ259" s="169"/>
      <c r="AR259" s="182">
        <v>63.6</v>
      </c>
      <c r="AS259" s="168">
        <v>7.1380163796856504</v>
      </c>
      <c r="AT259" s="183" t="s">
        <v>54</v>
      </c>
      <c r="AU259" s="175">
        <v>0.44612602373035298</v>
      </c>
      <c r="AV259" s="176">
        <v>-100.629827678208</v>
      </c>
      <c r="AW259" s="170"/>
      <c r="AX259" s="170"/>
      <c r="AY259" s="178">
        <v>79</v>
      </c>
      <c r="AZ259" s="178">
        <v>108</v>
      </c>
      <c r="BA259" s="169"/>
      <c r="BB259" s="186">
        <v>271.2</v>
      </c>
      <c r="BC259" s="182">
        <v>30.437579279414301</v>
      </c>
      <c r="BD259" s="183" t="s">
        <v>55</v>
      </c>
      <c r="BE259" s="190">
        <v>0.95117435248169602</v>
      </c>
      <c r="BF259" s="173">
        <v>-57.259655356415998</v>
      </c>
      <c r="BG259" s="170"/>
      <c r="BH259" s="170"/>
      <c r="BI259" s="178">
        <v>14</v>
      </c>
      <c r="BJ259" s="178">
        <v>71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5.6000000000000001E-2</v>
      </c>
      <c r="G260" s="170">
        <v>5.0999999999999997E-2</v>
      </c>
      <c r="H260" s="171"/>
      <c r="I260" s="172">
        <v>5</v>
      </c>
      <c r="J260" s="172">
        <v>5</v>
      </c>
      <c r="K260" s="169"/>
      <c r="L260" s="173">
        <v>1155.0283400000001</v>
      </c>
      <c r="M260" s="173">
        <v>1825.43724</v>
      </c>
      <c r="N260" s="173">
        <v>2980.46558</v>
      </c>
      <c r="O260" s="168">
        <v>800.43488175745404</v>
      </c>
      <c r="P260" s="174">
        <v>287.5</v>
      </c>
      <c r="Q260" s="180">
        <v>2.7841213278520098</v>
      </c>
      <c r="R260" s="181">
        <v>1747.2232231344001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2866.6980549999998</v>
      </c>
      <c r="Y260" s="168">
        <v>769.88143533207597</v>
      </c>
      <c r="Z260" s="179">
        <v>573</v>
      </c>
      <c r="AA260" s="180">
        <v>1.34359761838059</v>
      </c>
      <c r="AB260" s="181">
        <v>408.79241853395098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238.05</v>
      </c>
      <c r="AI260" s="168">
        <v>63.9307915115604</v>
      </c>
      <c r="AJ260" s="183" t="s">
        <v>53</v>
      </c>
      <c r="AK260" s="184">
        <v>1.01477446843747</v>
      </c>
      <c r="AL260" s="185">
        <v>-32.190933852288097</v>
      </c>
      <c r="AM260" s="170">
        <v>6.0000000000000001E-3</v>
      </c>
      <c r="AN260" s="170">
        <v>1E-3</v>
      </c>
      <c r="AO260" s="178">
        <v>0</v>
      </c>
      <c r="AP260" s="178">
        <v>44</v>
      </c>
      <c r="AQ260" s="169"/>
      <c r="AR260" s="182">
        <v>31.2</v>
      </c>
      <c r="AS260" s="168">
        <v>8.3790829454345008</v>
      </c>
      <c r="AT260" s="183" t="s">
        <v>54</v>
      </c>
      <c r="AU260" s="175">
        <v>0.52369268408965597</v>
      </c>
      <c r="AV260" s="176">
        <v>-37.432618121216002</v>
      </c>
      <c r="AW260" s="170"/>
      <c r="AX260" s="170"/>
      <c r="AY260" s="178">
        <v>29</v>
      </c>
      <c r="AZ260" s="178">
        <v>41</v>
      </c>
      <c r="BA260" s="169"/>
      <c r="BB260" s="186">
        <v>154.80000000000001</v>
      </c>
      <c r="BC260" s="182">
        <v>41.573142306194299</v>
      </c>
      <c r="BD260" s="183" t="s">
        <v>55</v>
      </c>
      <c r="BE260" s="180">
        <v>1.2991606970685701</v>
      </c>
      <c r="BF260" s="181">
        <v>17.534763757567902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3.5999999999999997E-2</v>
      </c>
      <c r="G261" s="170">
        <v>2.7E-2</v>
      </c>
      <c r="H261" s="171"/>
      <c r="I261" s="172">
        <v>5</v>
      </c>
      <c r="J261" s="172">
        <v>5</v>
      </c>
      <c r="K261" s="169"/>
      <c r="L261" s="173">
        <v>376.62234000000001</v>
      </c>
      <c r="M261" s="173">
        <v>969.24396000000002</v>
      </c>
      <c r="N261" s="173">
        <v>1345.8662999999999</v>
      </c>
      <c r="O261" s="168">
        <v>541.04235664938403</v>
      </c>
      <c r="P261" s="174">
        <v>263.75299999999999</v>
      </c>
      <c r="Q261" s="180">
        <v>2.0513220954809399</v>
      </c>
      <c r="R261" s="181">
        <v>590.042540769006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1341.867765</v>
      </c>
      <c r="Y261" s="168">
        <v>539.43493338635597</v>
      </c>
      <c r="Z261" s="179">
        <v>573</v>
      </c>
      <c r="AA261" s="190">
        <v>0.94142222231475703</v>
      </c>
      <c r="AB261" s="173">
        <v>-300.14963021203403</v>
      </c>
      <c r="AC261" s="170"/>
      <c r="AD261" s="170"/>
      <c r="AE261" s="178">
        <v>84</v>
      </c>
      <c r="AF261" s="178">
        <v>369</v>
      </c>
      <c r="AG261" s="169"/>
      <c r="AH261" s="182">
        <v>159.6</v>
      </c>
      <c r="AI261" s="168">
        <v>64.159686680052502</v>
      </c>
      <c r="AJ261" s="183" t="s">
        <v>53</v>
      </c>
      <c r="AK261" s="184">
        <v>1.0184077250801999</v>
      </c>
      <c r="AL261" s="185">
        <v>-20.935943976192199</v>
      </c>
      <c r="AM261" s="170">
        <v>6.0000000000000001E-3</v>
      </c>
      <c r="AN261" s="170">
        <v>2E-3</v>
      </c>
      <c r="AO261" s="178">
        <v>0</v>
      </c>
      <c r="AP261" s="178">
        <v>29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-29.450398470143998</v>
      </c>
      <c r="AW261" s="170"/>
      <c r="AX261" s="170"/>
      <c r="AY261" s="178">
        <v>24</v>
      </c>
      <c r="AZ261" s="178">
        <v>32</v>
      </c>
      <c r="BA261" s="169"/>
      <c r="BB261" s="186">
        <v>91.6</v>
      </c>
      <c r="BC261" s="182">
        <v>36.8234793226367</v>
      </c>
      <c r="BD261" s="183" t="s">
        <v>55</v>
      </c>
      <c r="BE261" s="180">
        <v>1.1507337288324</v>
      </c>
      <c r="BF261" s="181">
        <v>-0.10079694028807799</v>
      </c>
      <c r="BG261" s="170">
        <v>0.02</v>
      </c>
      <c r="BH261" s="170">
        <v>1.4999999999999999E-2</v>
      </c>
      <c r="BI261" s="178">
        <v>0</v>
      </c>
      <c r="BJ261" s="178">
        <v>4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0.06</v>
      </c>
      <c r="G262" s="170">
        <v>0.06</v>
      </c>
      <c r="H262" s="171"/>
      <c r="I262" s="172">
        <v>5</v>
      </c>
      <c r="J262" s="172">
        <v>5</v>
      </c>
      <c r="K262" s="169"/>
      <c r="L262" s="173">
        <v>419.31195000000002</v>
      </c>
      <c r="M262" s="173">
        <v>233.81218000000001</v>
      </c>
      <c r="N262" s="173">
        <v>653.12413000000004</v>
      </c>
      <c r="O262" s="168">
        <v>246.8785970081</v>
      </c>
      <c r="P262" s="174">
        <v>266.08300000000003</v>
      </c>
      <c r="Q262" s="190">
        <v>0.92782551688044701</v>
      </c>
      <c r="R262" s="173">
        <v>-157.80312310005399</v>
      </c>
      <c r="S262" s="170"/>
      <c r="T262" s="170"/>
      <c r="U262" s="177">
        <v>51</v>
      </c>
      <c r="V262" s="178">
        <v>192</v>
      </c>
      <c r="W262" s="169"/>
      <c r="X262" s="177">
        <v>1927.890795</v>
      </c>
      <c r="Y262" s="168">
        <v>728.73586014105797</v>
      </c>
      <c r="Z262" s="179">
        <v>573</v>
      </c>
      <c r="AA262" s="180">
        <v>1.27179033183431</v>
      </c>
      <c r="AB262" s="181">
        <v>181.58864106182699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276.95</v>
      </c>
      <c r="AI262" s="168">
        <v>104.6861144778</v>
      </c>
      <c r="AJ262" s="183" t="s">
        <v>53</v>
      </c>
      <c r="AK262" s="180">
        <v>1.66168435679048</v>
      </c>
      <c r="AL262" s="181">
        <v>84.948192498944294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33.200000000000003</v>
      </c>
      <c r="AS262" s="168">
        <v>12.5494818583244</v>
      </c>
      <c r="AT262" s="183" t="s">
        <v>54</v>
      </c>
      <c r="AU262" s="190">
        <v>0.78434261614527601</v>
      </c>
      <c r="AV262" s="173">
        <v>-15.562363809791901</v>
      </c>
      <c r="AW262" s="170"/>
      <c r="AX262" s="170"/>
      <c r="AY262" s="178">
        <v>10</v>
      </c>
      <c r="AZ262" s="178">
        <v>18</v>
      </c>
      <c r="BA262" s="169"/>
      <c r="BB262" s="186">
        <v>173.8</v>
      </c>
      <c r="BC262" s="182">
        <v>65.695781535445306</v>
      </c>
      <c r="BD262" s="183" t="s">
        <v>55</v>
      </c>
      <c r="BE262" s="180">
        <v>2.0529931729826698</v>
      </c>
      <c r="BF262" s="181">
        <v>76.275272380416197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2.7E-2</v>
      </c>
      <c r="G263" s="170">
        <v>2.1999999999999999E-2</v>
      </c>
      <c r="H263" s="171"/>
      <c r="I263" s="172">
        <v>3</v>
      </c>
      <c r="J263" s="172">
        <v>3</v>
      </c>
      <c r="K263" s="169"/>
      <c r="L263" s="173">
        <v>1152.6405999999999</v>
      </c>
      <c r="M263" s="173">
        <v>1138.8378299999999</v>
      </c>
      <c r="N263" s="173">
        <v>2291.4784300000001</v>
      </c>
      <c r="O263" s="168">
        <v>900.07066624818503</v>
      </c>
      <c r="P263" s="174">
        <v>287.5</v>
      </c>
      <c r="Q263" s="180">
        <v>3.1306805782545601</v>
      </c>
      <c r="R263" s="181">
        <v>1448.2805740143999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1337.447995</v>
      </c>
      <c r="Y263" s="168">
        <v>525.33669624459401</v>
      </c>
      <c r="Z263" s="179">
        <v>573</v>
      </c>
      <c r="AA263" s="190">
        <v>0.91681796901325296</v>
      </c>
      <c r="AB263" s="173">
        <v>-343.08199275564601</v>
      </c>
      <c r="AC263" s="170"/>
      <c r="AD263" s="170"/>
      <c r="AE263" s="178">
        <v>122</v>
      </c>
      <c r="AF263" s="178">
        <v>414</v>
      </c>
      <c r="AG263" s="169"/>
      <c r="AH263" s="182">
        <v>123.45</v>
      </c>
      <c r="AI263" s="168">
        <v>48.489971493355199</v>
      </c>
      <c r="AJ263" s="183" t="s">
        <v>53</v>
      </c>
      <c r="AK263" s="190">
        <v>0.76968208719611497</v>
      </c>
      <c r="AL263" s="173">
        <v>-61.320312789887801</v>
      </c>
      <c r="AM263" s="170"/>
      <c r="AN263" s="170"/>
      <c r="AO263" s="178">
        <v>37</v>
      </c>
      <c r="AP263" s="178">
        <v>70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-37.1257937244159</v>
      </c>
      <c r="AW263" s="170"/>
      <c r="AX263" s="170"/>
      <c r="AY263" s="178">
        <v>31</v>
      </c>
      <c r="AZ263" s="178">
        <v>40</v>
      </c>
      <c r="BA263" s="169"/>
      <c r="BB263" s="186">
        <v>91.6</v>
      </c>
      <c r="BC263" s="182">
        <v>35.979598127106797</v>
      </c>
      <c r="BD263" s="183" t="s">
        <v>55</v>
      </c>
      <c r="BE263" s="184">
        <v>1.1243624414720901</v>
      </c>
      <c r="BF263" s="185">
        <v>-2.2515874488318701</v>
      </c>
      <c r="BG263" s="170">
        <v>1.7000000000000001E-2</v>
      </c>
      <c r="BH263" s="170">
        <v>1.2E-2</v>
      </c>
      <c r="BI263" s="178">
        <v>0</v>
      </c>
      <c r="BJ263" s="178">
        <v>7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2.5999999999999999E-2</v>
      </c>
      <c r="G264" s="170">
        <v>2.1000000000000001E-2</v>
      </c>
      <c r="H264" s="171"/>
      <c r="I264" s="172">
        <v>4</v>
      </c>
      <c r="J264" s="172">
        <v>4</v>
      </c>
      <c r="K264" s="169"/>
      <c r="L264" s="173">
        <v>2295.4466000000002</v>
      </c>
      <c r="M264" s="173">
        <v>-1212.5643700000001</v>
      </c>
      <c r="N264" s="173">
        <v>1082.8822299999999</v>
      </c>
      <c r="O264" s="168">
        <v>467.71867546350899</v>
      </c>
      <c r="P264" s="174">
        <v>247.95</v>
      </c>
      <c r="Q264" s="180">
        <v>1.8863427120931999</v>
      </c>
      <c r="R264" s="181">
        <v>421.56002117628202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1475.8856049999999</v>
      </c>
      <c r="Y264" s="168">
        <v>637.46475949306205</v>
      </c>
      <c r="Z264" s="179">
        <v>573</v>
      </c>
      <c r="AA264" s="184">
        <v>1.1125039432688699</v>
      </c>
      <c r="AB264" s="185">
        <v>-52.396813455294001</v>
      </c>
      <c r="AC264" s="170">
        <v>1.6E-2</v>
      </c>
      <c r="AD264" s="170">
        <v>1.0999999999999999E-2</v>
      </c>
      <c r="AE264" s="178">
        <v>0</v>
      </c>
      <c r="AF264" s="178">
        <v>117</v>
      </c>
      <c r="AG264" s="169"/>
      <c r="AH264" s="182">
        <v>68.849999999999994</v>
      </c>
      <c r="AI264" s="168">
        <v>29.7377036149745</v>
      </c>
      <c r="AJ264" s="183" t="s">
        <v>53</v>
      </c>
      <c r="AK264" s="175">
        <v>0.472027041507531</v>
      </c>
      <c r="AL264" s="176">
        <v>-99.181051243775698</v>
      </c>
      <c r="AM264" s="170"/>
      <c r="AN264" s="170"/>
      <c r="AO264" s="178">
        <v>78</v>
      </c>
      <c r="AP264" s="178">
        <v>107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-36.674552696831903</v>
      </c>
      <c r="AW264" s="170"/>
      <c r="AX264" s="170"/>
      <c r="AY264" s="178">
        <v>32</v>
      </c>
      <c r="AZ264" s="178">
        <v>39</v>
      </c>
      <c r="BA264" s="169"/>
      <c r="BB264" s="186">
        <v>63</v>
      </c>
      <c r="BC264" s="182">
        <v>27.210970628081199</v>
      </c>
      <c r="BD264" s="183" t="s">
        <v>55</v>
      </c>
      <c r="BE264" s="190">
        <v>0.85034283212753803</v>
      </c>
      <c r="BF264" s="173">
        <v>-22.349105393663901</v>
      </c>
      <c r="BG264" s="170"/>
      <c r="BH264" s="170"/>
      <c r="BI264" s="178">
        <v>12</v>
      </c>
      <c r="BJ264" s="178">
        <v>26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9807.5955400000003</v>
      </c>
      <c r="M265" s="173">
        <v>1216.0934299999999</v>
      </c>
      <c r="N265" s="173">
        <v>11023.688969999999</v>
      </c>
      <c r="O265" s="168">
        <v>1263.56476392335</v>
      </c>
      <c r="P265" s="174">
        <v>287.5</v>
      </c>
      <c r="Q265" s="180">
        <v>4.3950078745159997</v>
      </c>
      <c r="R265" s="181">
        <v>8134.208437536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3624.8172800000002</v>
      </c>
      <c r="Y265" s="168">
        <v>415.48626808440298</v>
      </c>
      <c r="Z265" s="179">
        <v>573</v>
      </c>
      <c r="AA265" s="175">
        <v>0.72510692510366903</v>
      </c>
      <c r="AB265" s="176">
        <v>-2134.0430507891201</v>
      </c>
      <c r="AC265" s="170"/>
      <c r="AD265" s="170"/>
      <c r="AE265" s="178">
        <v>1375</v>
      </c>
      <c r="AF265" s="178">
        <v>2374</v>
      </c>
      <c r="AG265" s="169"/>
      <c r="AH265" s="182">
        <v>493.25</v>
      </c>
      <c r="AI265" s="168">
        <v>56.537636493675002</v>
      </c>
      <c r="AJ265" s="183" t="s">
        <v>53</v>
      </c>
      <c r="AK265" s="190">
        <v>0.89742280148690401</v>
      </c>
      <c r="AL265" s="173">
        <v>-139.92312537472</v>
      </c>
      <c r="AM265" s="170"/>
      <c r="AN265" s="170"/>
      <c r="AO265" s="178">
        <v>57</v>
      </c>
      <c r="AP265" s="178">
        <v>167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-136.20587311104001</v>
      </c>
      <c r="AW265" s="170"/>
      <c r="AX265" s="170"/>
      <c r="AY265" s="178">
        <v>115</v>
      </c>
      <c r="AZ265" s="178">
        <v>143</v>
      </c>
      <c r="BA265" s="169"/>
      <c r="BB265" s="186">
        <v>278</v>
      </c>
      <c r="BC265" s="182">
        <v>31.8651048053556</v>
      </c>
      <c r="BD265" s="183" t="s">
        <v>55</v>
      </c>
      <c r="BE265" s="184">
        <v>0.99578452516736105</v>
      </c>
      <c r="BF265" s="185">
        <v>-43.611746222080001</v>
      </c>
      <c r="BG265" s="170">
        <v>4.0000000000000001E-3</v>
      </c>
      <c r="BH265" s="170">
        <v>0</v>
      </c>
      <c r="BI265" s="178">
        <v>2</v>
      </c>
      <c r="BJ265" s="178">
        <v>58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1543.88888</v>
      </c>
      <c r="M266" s="173">
        <v>3164.4145699999999</v>
      </c>
      <c r="N266" s="173">
        <v>4708.3034500000003</v>
      </c>
      <c r="O266" s="168">
        <v>2409.8874902798898</v>
      </c>
      <c r="P266" s="174">
        <v>242.66300000000001</v>
      </c>
      <c r="Q266" s="180">
        <v>9.9310050987579093</v>
      </c>
      <c r="R266" s="181">
        <v>4162.1386338044704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1775.426105</v>
      </c>
      <c r="Y266" s="168">
        <v>908.73012026356503</v>
      </c>
      <c r="Z266" s="179">
        <v>573</v>
      </c>
      <c r="AA266" s="180">
        <v>1.5859164402505499</v>
      </c>
      <c r="AB266" s="181">
        <v>485.76744389369901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165</v>
      </c>
      <c r="AI266" s="168">
        <v>84.453230366063707</v>
      </c>
      <c r="AJ266" s="183" t="s">
        <v>53</v>
      </c>
      <c r="AK266" s="180">
        <v>1.340527466128</v>
      </c>
      <c r="AL266" s="181">
        <v>23.205068674176299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44.7</v>
      </c>
      <c r="AS266" s="168">
        <v>22.879147862806299</v>
      </c>
      <c r="AT266" s="183" t="s">
        <v>54</v>
      </c>
      <c r="AU266" s="180">
        <v>1.4299467414253999</v>
      </c>
      <c r="AV266" s="181">
        <v>8.6885888696320901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103.8</v>
      </c>
      <c r="BC266" s="182">
        <v>53.128759466650997</v>
      </c>
      <c r="BD266" s="183" t="s">
        <v>55</v>
      </c>
      <c r="BE266" s="180">
        <v>1.6602737333328399</v>
      </c>
      <c r="BF266" s="181">
        <v>31.7771777392642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-400.57072134080101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-909.22667908966605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-106.644143145984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-60.177977470976103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0.08</v>
      </c>
      <c r="G268" s="170">
        <v>7.85E-2</v>
      </c>
      <c r="H268" s="171"/>
      <c r="I268" s="172">
        <v>6</v>
      </c>
      <c r="J268" s="172">
        <v>6</v>
      </c>
      <c r="K268" s="169"/>
      <c r="L268" s="173">
        <v>992.47204999999997</v>
      </c>
      <c r="M268" s="173">
        <v>1199.2650599999999</v>
      </c>
      <c r="N268" s="173">
        <v>2191.73711</v>
      </c>
      <c r="O268" s="168">
        <v>1146.9031503875899</v>
      </c>
      <c r="P268" s="174">
        <v>245.202</v>
      </c>
      <c r="Q268" s="180">
        <v>4.67738089570065</v>
      </c>
      <c r="R268" s="181">
        <v>1651.9304944984001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1393.3266249999999</v>
      </c>
      <c r="Y268" s="168">
        <v>729.10692091689896</v>
      </c>
      <c r="Z268" s="179">
        <v>573</v>
      </c>
      <c r="AA268" s="180">
        <v>1.2724379073593399</v>
      </c>
      <c r="AB268" s="181">
        <v>131.88018213894301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167.2</v>
      </c>
      <c r="AI268" s="168">
        <v>87.493251754451705</v>
      </c>
      <c r="AJ268" s="183" t="s">
        <v>53</v>
      </c>
      <c r="AK268" s="180">
        <v>1.38878177388019</v>
      </c>
      <c r="AL268" s="181">
        <v>28.506935601664001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35.799999999999997</v>
      </c>
      <c r="AS268" s="168">
        <v>18.733602947424501</v>
      </c>
      <c r="AT268" s="183" t="s">
        <v>54</v>
      </c>
      <c r="AU268" s="180">
        <v>1.17085018421403</v>
      </c>
      <c r="AV268" s="181">
        <v>0.57636459724798805</v>
      </c>
      <c r="AW268" s="170">
        <v>0.01</v>
      </c>
      <c r="AX268" s="170">
        <v>8.5000000000000006E-3</v>
      </c>
      <c r="AY268" s="178">
        <v>0</v>
      </c>
      <c r="AZ268" s="178">
        <v>1</v>
      </c>
      <c r="BA268" s="169"/>
      <c r="BB268" s="186">
        <v>130</v>
      </c>
      <c r="BC268" s="182">
        <v>68.027049809083294</v>
      </c>
      <c r="BD268" s="183" t="s">
        <v>55</v>
      </c>
      <c r="BE268" s="180">
        <v>2.1258453065338498</v>
      </c>
      <c r="BF268" s="181">
        <v>59.552729194496003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2.5000000000000001E-2</v>
      </c>
      <c r="G269" s="170">
        <v>0.02</v>
      </c>
      <c r="H269" s="171"/>
      <c r="I269" s="172">
        <v>3</v>
      </c>
      <c r="J269" s="172">
        <v>3</v>
      </c>
      <c r="K269" s="169"/>
      <c r="L269" s="173">
        <v>2153.5802699999999</v>
      </c>
      <c r="M269" s="173">
        <v>1048.6427900000001</v>
      </c>
      <c r="N269" s="173">
        <v>3202.2230599999998</v>
      </c>
      <c r="O269" s="168">
        <v>739.65504334929597</v>
      </c>
      <c r="P269" s="174">
        <v>287.5</v>
      </c>
      <c r="Q269" s="180">
        <v>2.5727131942584198</v>
      </c>
      <c r="R269" s="181">
        <v>1768.3434603024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2337.7933849999999</v>
      </c>
      <c r="Y269" s="168">
        <v>539.98757585733995</v>
      </c>
      <c r="Z269" s="179">
        <v>573</v>
      </c>
      <c r="AA269" s="190">
        <v>0.94238669434090805</v>
      </c>
      <c r="AB269" s="173">
        <v>-519.990999788605</v>
      </c>
      <c r="AC269" s="170"/>
      <c r="AD269" s="170"/>
      <c r="AE269" s="178">
        <v>143</v>
      </c>
      <c r="AF269" s="178">
        <v>640</v>
      </c>
      <c r="AG269" s="169"/>
      <c r="AH269" s="182">
        <v>206.8</v>
      </c>
      <c r="AI269" s="168">
        <v>47.767023126938099</v>
      </c>
      <c r="AJ269" s="183" t="s">
        <v>53</v>
      </c>
      <c r="AK269" s="175">
        <v>0.75820671630060499</v>
      </c>
      <c r="AL269" s="176">
        <v>-107.40666010764799</v>
      </c>
      <c r="AM269" s="170"/>
      <c r="AN269" s="170"/>
      <c r="AO269" s="178">
        <v>66</v>
      </c>
      <c r="AP269" s="178">
        <v>121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-49.198516852735899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4">
        <v>1.10293779222016</v>
      </c>
      <c r="BF269" s="185">
        <v>-6.7970337054717902</v>
      </c>
      <c r="BG269" s="170">
        <v>1.4999999999999999E-2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1867.4073800000001</v>
      </c>
      <c r="M270" s="173">
        <v>2981.4194600000001</v>
      </c>
      <c r="N270" s="173">
        <v>4848.8268399999997</v>
      </c>
      <c r="O270" s="168">
        <v>1410.7278342168199</v>
      </c>
      <c r="P270" s="174">
        <v>242.35900000000001</v>
      </c>
      <c r="Q270" s="180">
        <v>5.82081884401578</v>
      </c>
      <c r="R270" s="181">
        <v>3889.1940685003901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1372.88536</v>
      </c>
      <c r="Y270" s="168">
        <v>399.430141444436</v>
      </c>
      <c r="Z270" s="179">
        <v>573</v>
      </c>
      <c r="AA270" s="175">
        <v>0.69708576168313496</v>
      </c>
      <c r="AB270" s="176">
        <v>-895.93724641970903</v>
      </c>
      <c r="AC270" s="170"/>
      <c r="AD270" s="170"/>
      <c r="AE270" s="178">
        <v>597</v>
      </c>
      <c r="AF270" s="178">
        <v>991</v>
      </c>
      <c r="AG270" s="169"/>
      <c r="AH270" s="182">
        <v>126.3</v>
      </c>
      <c r="AI270" s="168">
        <v>36.745986470736597</v>
      </c>
      <c r="AJ270" s="183" t="s">
        <v>53</v>
      </c>
      <c r="AK270" s="175">
        <v>0.58326962651962799</v>
      </c>
      <c r="AL270" s="176">
        <v>-123.15170018227199</v>
      </c>
      <c r="AM270" s="170"/>
      <c r="AN270" s="170"/>
      <c r="AO270" s="178">
        <v>91</v>
      </c>
      <c r="AP270" s="178">
        <v>134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-47.5528127447039</v>
      </c>
      <c r="AW270" s="170"/>
      <c r="AX270" s="170"/>
      <c r="AY270" s="178">
        <v>40</v>
      </c>
      <c r="AZ270" s="178">
        <v>51</v>
      </c>
      <c r="BA270" s="169"/>
      <c r="BB270" s="186">
        <v>94.6</v>
      </c>
      <c r="BC270" s="182">
        <v>27.5231220913039</v>
      </c>
      <c r="BD270" s="183" t="s">
        <v>55</v>
      </c>
      <c r="BE270" s="190">
        <v>0.860097565353246</v>
      </c>
      <c r="BF270" s="173">
        <v>-32.105625489407799</v>
      </c>
      <c r="BG270" s="170"/>
      <c r="BH270" s="170"/>
      <c r="BI270" s="178">
        <v>16</v>
      </c>
      <c r="BJ270" s="178">
        <v>38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4.7E-2</v>
      </c>
      <c r="G271" s="170">
        <v>4.2000000000000003E-2</v>
      </c>
      <c r="H271" s="171"/>
      <c r="I271" s="172">
        <v>4</v>
      </c>
      <c r="J271" s="172">
        <v>4</v>
      </c>
      <c r="K271" s="169"/>
      <c r="L271" s="173">
        <v>1274.1777500000001</v>
      </c>
      <c r="M271" s="173">
        <v>130.97725</v>
      </c>
      <c r="N271" s="173">
        <v>1405.155</v>
      </c>
      <c r="O271" s="168">
        <v>523.03891910147695</v>
      </c>
      <c r="P271" s="174">
        <v>212.5</v>
      </c>
      <c r="Q271" s="180">
        <v>2.4613596193010698</v>
      </c>
      <c r="R271" s="181">
        <v>747.49467791359905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1842.40508</v>
      </c>
      <c r="Y271" s="168">
        <v>685.79591688480696</v>
      </c>
      <c r="Z271" s="179">
        <v>573</v>
      </c>
      <c r="AA271" s="180">
        <v>1.19685151288797</v>
      </c>
      <c r="AB271" s="181">
        <v>69.043364444669095</v>
      </c>
      <c r="AC271" s="170">
        <v>0.02</v>
      </c>
      <c r="AD271" s="170">
        <v>0.02</v>
      </c>
      <c r="AE271" s="178">
        <v>0</v>
      </c>
      <c r="AF271" s="178">
        <v>5</v>
      </c>
      <c r="AG271" s="169"/>
      <c r="AH271" s="182">
        <v>153.9</v>
      </c>
      <c r="AI271" s="168">
        <v>57.2859859942265</v>
      </c>
      <c r="AJ271" s="183" t="s">
        <v>53</v>
      </c>
      <c r="AK271" s="190">
        <v>0.90930136498772196</v>
      </c>
      <c r="AL271" s="173">
        <v>-41.076942547968301</v>
      </c>
      <c r="AM271" s="170"/>
      <c r="AN271" s="170"/>
      <c r="AO271" s="178">
        <v>16</v>
      </c>
      <c r="AP271" s="178">
        <v>50</v>
      </c>
      <c r="AQ271" s="169"/>
      <c r="AR271" s="182">
        <v>16</v>
      </c>
      <c r="AS271" s="168">
        <v>5.9556580630774798</v>
      </c>
      <c r="AT271" s="183" t="s">
        <v>54</v>
      </c>
      <c r="AU271" s="175">
        <v>0.37222862894234199</v>
      </c>
      <c r="AV271" s="176">
        <v>-33.517953662976097</v>
      </c>
      <c r="AW271" s="170"/>
      <c r="AX271" s="170"/>
      <c r="AY271" s="178">
        <v>27</v>
      </c>
      <c r="AZ271" s="178">
        <v>36</v>
      </c>
      <c r="BA271" s="169"/>
      <c r="BB271" s="186">
        <v>96.4</v>
      </c>
      <c r="BC271" s="182">
        <v>35.882839830041803</v>
      </c>
      <c r="BD271" s="183" t="s">
        <v>55</v>
      </c>
      <c r="BE271" s="184">
        <v>1.1213387446888099</v>
      </c>
      <c r="BF271" s="185">
        <v>-2.6359073259521502</v>
      </c>
      <c r="BG271" s="170">
        <v>1.7000000000000001E-2</v>
      </c>
      <c r="BH271" s="170">
        <v>1.2E-2</v>
      </c>
      <c r="BI271" s="178">
        <v>0</v>
      </c>
      <c r="BJ271" s="178">
        <v>7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578.85206000000005</v>
      </c>
      <c r="M272" s="173">
        <v>258.11588999999998</v>
      </c>
      <c r="N272" s="173">
        <v>836.96794999999997</v>
      </c>
      <c r="O272" s="168">
        <v>836.96794999999997</v>
      </c>
      <c r="P272" s="174">
        <v>212.5</v>
      </c>
      <c r="Q272" s="180">
        <v>3.9386727058823499</v>
      </c>
      <c r="R272" s="181">
        <v>592.16795000000002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350.40894500000002</v>
      </c>
      <c r="Y272" s="168">
        <v>350.40894500000002</v>
      </c>
      <c r="Z272" s="179">
        <v>573</v>
      </c>
      <c r="AA272" s="175">
        <v>0.61153393542757395</v>
      </c>
      <c r="AB272" s="176">
        <v>-309.68705499999999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-20.876000000000001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-17.431999999999999</v>
      </c>
      <c r="AW272" s="170"/>
      <c r="AX272" s="170"/>
      <c r="AY272" s="178">
        <v>15</v>
      </c>
      <c r="AZ272" s="178">
        <v>19</v>
      </c>
      <c r="BA272" s="169"/>
      <c r="BB272" s="186">
        <v>48.2</v>
      </c>
      <c r="BC272" s="182">
        <v>48.2</v>
      </c>
      <c r="BD272" s="183" t="s">
        <v>55</v>
      </c>
      <c r="BE272" s="180">
        <v>1.5062500000000001</v>
      </c>
      <c r="BF272" s="181">
        <v>11.336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867.99607000000003</v>
      </c>
      <c r="M273" s="173">
        <v>-702.06025</v>
      </c>
      <c r="N273" s="173">
        <v>165.93582000000001</v>
      </c>
      <c r="O273" s="168">
        <v>63.210329736507902</v>
      </c>
      <c r="P273" s="174">
        <v>212.5</v>
      </c>
      <c r="Q273" s="175">
        <v>0.29746037523062502</v>
      </c>
      <c r="R273" s="176">
        <v>-476.69789042880001</v>
      </c>
      <c r="S273" s="170"/>
      <c r="T273" s="170"/>
      <c r="U273" s="177">
        <v>392</v>
      </c>
      <c r="V273" s="178">
        <v>504</v>
      </c>
      <c r="W273" s="169"/>
      <c r="X273" s="177">
        <v>1369.5794900000001</v>
      </c>
      <c r="Y273" s="168">
        <v>521.71719863293094</v>
      </c>
      <c r="Z273" s="179">
        <v>573</v>
      </c>
      <c r="AA273" s="190">
        <v>0.91050121925467897</v>
      </c>
      <c r="AB273" s="173">
        <v>-363.26340917977598</v>
      </c>
      <c r="AC273" s="170"/>
      <c r="AD273" s="170"/>
      <c r="AE273" s="178">
        <v>135</v>
      </c>
      <c r="AF273" s="178">
        <v>436</v>
      </c>
      <c r="AG273" s="169"/>
      <c r="AH273" s="182">
        <v>78.2</v>
      </c>
      <c r="AI273" s="168">
        <v>29.7889134810972</v>
      </c>
      <c r="AJ273" s="183" t="s">
        <v>53</v>
      </c>
      <c r="AK273" s="175">
        <v>0.47283989652535202</v>
      </c>
      <c r="AL273" s="176">
        <v>-112.321994150656</v>
      </c>
      <c r="AM273" s="170"/>
      <c r="AN273" s="170"/>
      <c r="AO273" s="178">
        <v>88</v>
      </c>
      <c r="AP273" s="178">
        <v>121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-42.386538196991999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-53.173076393983997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3120.8884400000002</v>
      </c>
      <c r="M274" s="173">
        <v>-69.28322</v>
      </c>
      <c r="N274" s="173">
        <v>3051.6052199999999</v>
      </c>
      <c r="O274" s="168">
        <v>677.91549070868302</v>
      </c>
      <c r="P274" s="174">
        <v>218.52799999999999</v>
      </c>
      <c r="Q274" s="180">
        <v>3.1021905234509202</v>
      </c>
      <c r="R274" s="181">
        <v>1918.3900976968901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2350.1375699999999</v>
      </c>
      <c r="Y274" s="168">
        <v>522.08413249452406</v>
      </c>
      <c r="Z274" s="179">
        <v>573</v>
      </c>
      <c r="AA274" s="190">
        <v>0.91114159248607995</v>
      </c>
      <c r="AB274" s="173">
        <v>-621.25403693222097</v>
      </c>
      <c r="AC274" s="170"/>
      <c r="AD274" s="170"/>
      <c r="AE274" s="178">
        <v>230</v>
      </c>
      <c r="AF274" s="178">
        <v>746</v>
      </c>
      <c r="AG274" s="169"/>
      <c r="AH274" s="182">
        <v>170.9</v>
      </c>
      <c r="AI274" s="168">
        <v>37.965512905405802</v>
      </c>
      <c r="AJ274" s="183" t="s">
        <v>53</v>
      </c>
      <c r="AK274" s="175">
        <v>0.60262718897469603</v>
      </c>
      <c r="AL274" s="176">
        <v>-155.79750652134399</v>
      </c>
      <c r="AM274" s="170"/>
      <c r="AN274" s="170"/>
      <c r="AO274" s="178">
        <v>113</v>
      </c>
      <c r="AP274" s="178">
        <v>170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-63.6707953070079</v>
      </c>
      <c r="AW274" s="170"/>
      <c r="AX274" s="170"/>
      <c r="AY274" s="178">
        <v>53</v>
      </c>
      <c r="AZ274" s="178">
        <v>68</v>
      </c>
      <c r="BA274" s="169"/>
      <c r="BB274" s="186">
        <v>127.4</v>
      </c>
      <c r="BC274" s="182">
        <v>28.3019680757677</v>
      </c>
      <c r="BD274" s="183" t="s">
        <v>55</v>
      </c>
      <c r="BE274" s="190">
        <v>0.88443650236774196</v>
      </c>
      <c r="BF274" s="173">
        <v>-38.541590614015803</v>
      </c>
      <c r="BG274" s="170"/>
      <c r="BH274" s="170"/>
      <c r="BI274" s="178">
        <v>17</v>
      </c>
      <c r="BJ274" s="178">
        <v>46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7071.8955900000001</v>
      </c>
      <c r="M275" s="173">
        <v>3728.4103300000002</v>
      </c>
      <c r="N275" s="173">
        <v>10800.305920000001</v>
      </c>
      <c r="O275" s="168">
        <v>1244.85378947662</v>
      </c>
      <c r="P275" s="174">
        <v>246.08699999999999</v>
      </c>
      <c r="Q275" s="180">
        <v>5.0585922437049504</v>
      </c>
      <c r="R275" s="181">
        <v>8340.7377594464306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4197.3262699999996</v>
      </c>
      <c r="Y275" s="168">
        <v>483.78791782217201</v>
      </c>
      <c r="Z275" s="179">
        <v>573</v>
      </c>
      <c r="AA275" s="190">
        <v>0.84430701190605895</v>
      </c>
      <c r="AB275" s="173">
        <v>-1529.6424686867199</v>
      </c>
      <c r="AC275" s="170"/>
      <c r="AD275" s="170"/>
      <c r="AE275" s="178">
        <v>775</v>
      </c>
      <c r="AF275" s="178">
        <v>1769</v>
      </c>
      <c r="AG275" s="169"/>
      <c r="AH275" s="182">
        <v>483.65</v>
      </c>
      <c r="AI275" s="168">
        <v>55.7459705067659</v>
      </c>
      <c r="AJ275" s="183" t="s">
        <v>53</v>
      </c>
      <c r="AK275" s="190">
        <v>0.88485667471056895</v>
      </c>
      <c r="AL275" s="173">
        <v>-146.01671996031999</v>
      </c>
      <c r="AM275" s="170"/>
      <c r="AN275" s="170"/>
      <c r="AO275" s="178">
        <v>63</v>
      </c>
      <c r="AP275" s="178">
        <v>173</v>
      </c>
      <c r="AQ275" s="169"/>
      <c r="AR275" s="182">
        <v>50.7</v>
      </c>
      <c r="AS275" s="168">
        <v>5.84373142705061</v>
      </c>
      <c r="AT275" s="183" t="s">
        <v>54</v>
      </c>
      <c r="AU275" s="175">
        <v>0.36523321419066301</v>
      </c>
      <c r="AV275" s="176">
        <v>-109.21535745024001</v>
      </c>
      <c r="AW275" s="170"/>
      <c r="AX275" s="170"/>
      <c r="AY275" s="178">
        <v>89</v>
      </c>
      <c r="AZ275" s="178">
        <v>116</v>
      </c>
      <c r="BA275" s="169"/>
      <c r="BB275" s="186">
        <v>558.79999999999995</v>
      </c>
      <c r="BC275" s="182">
        <v>64.407832769938494</v>
      </c>
      <c r="BD275" s="183" t="s">
        <v>55</v>
      </c>
      <c r="BE275" s="180">
        <v>2.0127447740605802</v>
      </c>
      <c r="BF275" s="181">
        <v>238.96928509951999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1029.15381</v>
      </c>
      <c r="M276" s="173">
        <v>567.52021999999999</v>
      </c>
      <c r="N276" s="173">
        <v>1596.6740299999999</v>
      </c>
      <c r="O276" s="168">
        <v>840.830604682429</v>
      </c>
      <c r="P276" s="174">
        <v>246.08699999999999</v>
      </c>
      <c r="Q276" s="180">
        <v>3.4168022068716701</v>
      </c>
      <c r="R276" s="181">
        <v>1058.3436347372101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967.31460500000003</v>
      </c>
      <c r="Y276" s="168">
        <v>509.401235918076</v>
      </c>
      <c r="Z276" s="179">
        <v>573</v>
      </c>
      <c r="AA276" s="190">
        <v>0.88900739252718297</v>
      </c>
      <c r="AB276" s="173">
        <v>-286.15801438086203</v>
      </c>
      <c r="AC276" s="170"/>
      <c r="AD276" s="170"/>
      <c r="AE276" s="178">
        <v>121</v>
      </c>
      <c r="AF276" s="178">
        <v>339</v>
      </c>
      <c r="AG276" s="169"/>
      <c r="AH276" s="182">
        <v>106.2</v>
      </c>
      <c r="AI276" s="168">
        <v>55.926387314807101</v>
      </c>
      <c r="AJ276" s="183" t="s">
        <v>53</v>
      </c>
      <c r="AK276" s="190">
        <v>0.88772043356836705</v>
      </c>
      <c r="AL276" s="173">
        <v>-31.6163612931838</v>
      </c>
      <c r="AM276" s="170"/>
      <c r="AN276" s="170"/>
      <c r="AO276" s="178">
        <v>14</v>
      </c>
      <c r="AP276" s="178">
        <v>38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-19.200980645887999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13.398038708224099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1347.90382</v>
      </c>
      <c r="M277" s="173">
        <v>2921.6687299999999</v>
      </c>
      <c r="N277" s="173">
        <v>4269.5725499999999</v>
      </c>
      <c r="O277" s="168">
        <v>2293.7726320874099</v>
      </c>
      <c r="P277" s="174">
        <v>246.08699999999999</v>
      </c>
      <c r="Q277" s="180">
        <v>9.3209825471780707</v>
      </c>
      <c r="R277" s="181">
        <v>3741.8870240691399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1601.1507449999999</v>
      </c>
      <c r="Y277" s="168">
        <v>860.197529311773</v>
      </c>
      <c r="Z277" s="179">
        <v>573</v>
      </c>
      <c r="AA277" s="180">
        <v>1.50121732864184</v>
      </c>
      <c r="AB277" s="181">
        <v>372.46411645651398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142.80000000000001</v>
      </c>
      <c r="AI277" s="168">
        <v>76.717453100095895</v>
      </c>
      <c r="AJ277" s="183" t="s">
        <v>53</v>
      </c>
      <c r="AK277" s="180">
        <v>1.2177373507951701</v>
      </c>
      <c r="AL277" s="181">
        <v>7.7088000030722696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48</v>
      </c>
      <c r="AS277" s="168">
        <v>25.787379193309501</v>
      </c>
      <c r="AT277" s="183" t="s">
        <v>54</v>
      </c>
      <c r="AU277" s="180">
        <v>1.6117111995818501</v>
      </c>
      <c r="AV277" s="181">
        <v>13.6911238103041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107.8</v>
      </c>
      <c r="BC277" s="182">
        <v>57.914155771640999</v>
      </c>
      <c r="BD277" s="183" t="s">
        <v>55</v>
      </c>
      <c r="BE277" s="180">
        <v>1.8098173678637799</v>
      </c>
      <c r="BF277" s="181">
        <v>39.182247620608102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2.5999999999999999E-2</v>
      </c>
      <c r="G278" s="170">
        <v>2.1000000000000001E-2</v>
      </c>
      <c r="H278" s="171"/>
      <c r="I278" s="172">
        <v>3</v>
      </c>
      <c r="J278" s="172">
        <v>3</v>
      </c>
      <c r="K278" s="169"/>
      <c r="L278" s="173">
        <v>1050.3257000000001</v>
      </c>
      <c r="M278" s="173">
        <v>646.50264000000004</v>
      </c>
      <c r="N278" s="173">
        <v>1696.82834</v>
      </c>
      <c r="O278" s="168">
        <v>417.425674627609</v>
      </c>
      <c r="P278" s="174">
        <v>212.5</v>
      </c>
      <c r="Q278" s="180">
        <v>1.9643561158946301</v>
      </c>
      <c r="R278" s="181">
        <v>701.72046120799996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1494.8112000000001</v>
      </c>
      <c r="Y278" s="168">
        <v>367.728755403099</v>
      </c>
      <c r="Z278" s="179">
        <v>573</v>
      </c>
      <c r="AA278" s="175">
        <v>0.64176048063367996</v>
      </c>
      <c r="AB278" s="176">
        <v>-1188.46792728384</v>
      </c>
      <c r="AC278" s="170"/>
      <c r="AD278" s="170"/>
      <c r="AE278" s="178">
        <v>835</v>
      </c>
      <c r="AF278" s="178">
        <v>1301</v>
      </c>
      <c r="AG278" s="169"/>
      <c r="AH278" s="182">
        <v>155.5</v>
      </c>
      <c r="AI278" s="168">
        <v>38.2535409590066</v>
      </c>
      <c r="AJ278" s="183" t="s">
        <v>53</v>
      </c>
      <c r="AK278" s="175">
        <v>0.60719906284137504</v>
      </c>
      <c r="AL278" s="176">
        <v>-139.52021818303999</v>
      </c>
      <c r="AM278" s="170"/>
      <c r="AN278" s="170"/>
      <c r="AO278" s="178">
        <v>101</v>
      </c>
      <c r="AP278" s="178">
        <v>152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-51.525769697279998</v>
      </c>
      <c r="AW278" s="170"/>
      <c r="AX278" s="170"/>
      <c r="AY278" s="178">
        <v>42</v>
      </c>
      <c r="AZ278" s="178">
        <v>55</v>
      </c>
      <c r="BA278" s="169"/>
      <c r="BB278" s="186">
        <v>144.4</v>
      </c>
      <c r="BC278" s="182">
        <v>35.522902343926397</v>
      </c>
      <c r="BD278" s="183" t="s">
        <v>55</v>
      </c>
      <c r="BE278" s="184">
        <v>1.1100906982476999</v>
      </c>
      <c r="BF278" s="185">
        <v>-5.4515393945600001</v>
      </c>
      <c r="BG278" s="170">
        <v>1.6E-2</v>
      </c>
      <c r="BH278" s="170">
        <v>1.0999999999999999E-2</v>
      </c>
      <c r="BI278" s="178">
        <v>0</v>
      </c>
      <c r="BJ278" s="178">
        <v>12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0.01</v>
      </c>
      <c r="G279" s="170">
        <v>0.01</v>
      </c>
      <c r="H279" s="171"/>
      <c r="I279" s="172">
        <v>3</v>
      </c>
      <c r="J279" s="172">
        <v>3</v>
      </c>
      <c r="K279" s="169"/>
      <c r="L279" s="173">
        <v>1628.7787499999999</v>
      </c>
      <c r="M279" s="173">
        <v>381.83647999999999</v>
      </c>
      <c r="N279" s="173">
        <v>2010.6152300000001</v>
      </c>
      <c r="O279" s="168">
        <v>722.12209346680299</v>
      </c>
      <c r="P279" s="174">
        <v>243.43</v>
      </c>
      <c r="Q279" s="180">
        <v>2.9664465902592201</v>
      </c>
      <c r="R279" s="181">
        <v>1229.8060448403201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763.57512499999996</v>
      </c>
      <c r="Y279" s="168">
        <v>274.24166471880102</v>
      </c>
      <c r="Z279" s="179">
        <v>573</v>
      </c>
      <c r="AA279" s="175">
        <v>0.47860674470995002</v>
      </c>
      <c r="AB279" s="176">
        <v>-1074.3399351671701</v>
      </c>
      <c r="AC279" s="170"/>
      <c r="AD279" s="170"/>
      <c r="AE279" s="178">
        <v>832</v>
      </c>
      <c r="AF279" s="178">
        <v>1151</v>
      </c>
      <c r="AG279" s="169"/>
      <c r="AH279" s="182">
        <v>152.19999999999999</v>
      </c>
      <c r="AI279" s="168">
        <v>54.663359247332203</v>
      </c>
      <c r="AJ279" s="183" t="s">
        <v>53</v>
      </c>
      <c r="AK279" s="190">
        <v>0.867672369005272</v>
      </c>
      <c r="AL279" s="173">
        <v>-49.874430699008101</v>
      </c>
      <c r="AM279" s="170"/>
      <c r="AN279" s="170"/>
      <c r="AO279" s="178">
        <v>24</v>
      </c>
      <c r="AP279" s="178">
        <v>59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-42.520490336256003</v>
      </c>
      <c r="AW279" s="170"/>
      <c r="AX279" s="170"/>
      <c r="AY279" s="178">
        <v>36</v>
      </c>
      <c r="AZ279" s="178">
        <v>45</v>
      </c>
      <c r="BA279" s="169"/>
      <c r="BB279" s="186">
        <v>84.8</v>
      </c>
      <c r="BC279" s="182">
        <v>30.456326308631802</v>
      </c>
      <c r="BD279" s="183" t="s">
        <v>55</v>
      </c>
      <c r="BE279" s="190">
        <v>0.95176019714474502</v>
      </c>
      <c r="BF279" s="173">
        <v>-17.840980672512</v>
      </c>
      <c r="BG279" s="170"/>
      <c r="BH279" s="170"/>
      <c r="BI279" s="178">
        <v>5</v>
      </c>
      <c r="BJ279" s="178">
        <v>23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>
        <v>0.01</v>
      </c>
      <c r="G280" s="170">
        <v>0.01</v>
      </c>
      <c r="H280" s="171"/>
      <c r="I280" s="172">
        <v>2</v>
      </c>
      <c r="J280" s="172">
        <v>2</v>
      </c>
      <c r="K280" s="169"/>
      <c r="L280" s="173">
        <v>1761.6659</v>
      </c>
      <c r="M280" s="173">
        <v>-198.69099</v>
      </c>
      <c r="N280" s="173">
        <v>1562.9749099999999</v>
      </c>
      <c r="O280" s="168">
        <v>339.05559940634799</v>
      </c>
      <c r="P280" s="174">
        <v>254.44499999999999</v>
      </c>
      <c r="Q280" s="180">
        <v>1.3325300139768801</v>
      </c>
      <c r="R280" s="181">
        <v>211.75048921090601</v>
      </c>
      <c r="S280" s="170">
        <v>0.01</v>
      </c>
      <c r="T280" s="170">
        <v>0.01</v>
      </c>
      <c r="U280" s="177">
        <v>0</v>
      </c>
      <c r="V280" s="178">
        <v>0</v>
      </c>
      <c r="W280" s="169"/>
      <c r="X280" s="177">
        <v>1739.0672</v>
      </c>
      <c r="Y280" s="168">
        <v>377.25523815601099</v>
      </c>
      <c r="Z280" s="179">
        <v>573</v>
      </c>
      <c r="AA280" s="175">
        <v>0.65838610498431205</v>
      </c>
      <c r="AB280" s="176">
        <v>-1303.8363473762499</v>
      </c>
      <c r="AC280" s="170"/>
      <c r="AD280" s="170"/>
      <c r="AE280" s="178">
        <v>903</v>
      </c>
      <c r="AF280" s="178">
        <v>1431</v>
      </c>
      <c r="AG280" s="169"/>
      <c r="AH280" s="182">
        <v>238.7</v>
      </c>
      <c r="AI280" s="168">
        <v>51.781107336070598</v>
      </c>
      <c r="AJ280" s="183" t="s">
        <v>53</v>
      </c>
      <c r="AK280" s="190">
        <v>0.82192233866778797</v>
      </c>
      <c r="AL280" s="173">
        <v>-95.860075889535594</v>
      </c>
      <c r="AM280" s="170"/>
      <c r="AN280" s="170"/>
      <c r="AO280" s="178">
        <v>52</v>
      </c>
      <c r="AP280" s="178">
        <v>110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-71.967638321151895</v>
      </c>
      <c r="AW280" s="170"/>
      <c r="AX280" s="170"/>
      <c r="AY280" s="178">
        <v>61</v>
      </c>
      <c r="AZ280" s="178">
        <v>76</v>
      </c>
      <c r="BA280" s="169"/>
      <c r="BB280" s="186">
        <v>141.19999999999999</v>
      </c>
      <c r="BC280" s="182">
        <v>30.630466509648802</v>
      </c>
      <c r="BD280" s="183" t="s">
        <v>55</v>
      </c>
      <c r="BE280" s="190">
        <v>0.95720207842652505</v>
      </c>
      <c r="BF280" s="173">
        <v>-28.735276642303798</v>
      </c>
      <c r="BG280" s="170">
        <v>0</v>
      </c>
      <c r="BH280" s="170"/>
      <c r="BI280" s="178">
        <v>7</v>
      </c>
      <c r="BJ280" s="178">
        <v>36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1.7999999999999999E-2</v>
      </c>
      <c r="G281" s="170">
        <v>1.4E-2</v>
      </c>
      <c r="H281" s="171"/>
      <c r="I281" s="172">
        <v>3</v>
      </c>
      <c r="J281" s="172">
        <v>3</v>
      </c>
      <c r="K281" s="169"/>
      <c r="L281" s="173">
        <v>2403.2882</v>
      </c>
      <c r="M281" s="173">
        <v>3213.4582099999998</v>
      </c>
      <c r="N281" s="173">
        <v>5616.7464099999997</v>
      </c>
      <c r="O281" s="168">
        <v>1216.7568809249401</v>
      </c>
      <c r="P281" s="174">
        <v>212.5</v>
      </c>
      <c r="Q281" s="180">
        <v>5.7259147337644203</v>
      </c>
      <c r="R281" s="181">
        <v>4486.7100463487996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2503.9270550000001</v>
      </c>
      <c r="Y281" s="168">
        <v>542.426211032266</v>
      </c>
      <c r="Z281" s="179">
        <v>573</v>
      </c>
      <c r="AA281" s="190">
        <v>0.94664260215055096</v>
      </c>
      <c r="AB281" s="173">
        <v>-543.18276322182203</v>
      </c>
      <c r="AC281" s="170"/>
      <c r="AD281" s="170"/>
      <c r="AE281" s="178">
        <v>142</v>
      </c>
      <c r="AF281" s="178">
        <v>671</v>
      </c>
      <c r="AG281" s="169"/>
      <c r="AH281" s="182">
        <v>170.95</v>
      </c>
      <c r="AI281" s="168">
        <v>37.032932165815801</v>
      </c>
      <c r="AJ281" s="183" t="s">
        <v>53</v>
      </c>
      <c r="AK281" s="175">
        <v>0.587824320092314</v>
      </c>
      <c r="AL281" s="176">
        <v>-164.07254545894401</v>
      </c>
      <c r="AM281" s="170"/>
      <c r="AN281" s="170"/>
      <c r="AO281" s="178">
        <v>120</v>
      </c>
      <c r="AP281" s="178">
        <v>179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-46.285090910207998</v>
      </c>
      <c r="AW281" s="170"/>
      <c r="AX281" s="170"/>
      <c r="AY281" s="178">
        <v>36</v>
      </c>
      <c r="AZ281" s="178">
        <v>50</v>
      </c>
      <c r="BA281" s="169"/>
      <c r="BB281" s="186">
        <v>153.19999999999999</v>
      </c>
      <c r="BC281" s="182">
        <v>33.187746170242598</v>
      </c>
      <c r="BD281" s="183" t="s">
        <v>55</v>
      </c>
      <c r="BE281" s="184">
        <v>1.0371170678200801</v>
      </c>
      <c r="BF281" s="185">
        <v>-16.970181820415899</v>
      </c>
      <c r="BG281" s="170">
        <v>8.0000000000000002E-3</v>
      </c>
      <c r="BH281" s="170">
        <v>4.0000000000000001E-3</v>
      </c>
      <c r="BI281" s="178">
        <v>0</v>
      </c>
      <c r="BJ281" s="178">
        <v>25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2.9000000000000001E-2</v>
      </c>
      <c r="H282" s="171"/>
      <c r="I282" s="172">
        <v>3</v>
      </c>
      <c r="J282" s="172">
        <v>3</v>
      </c>
      <c r="K282" s="169"/>
      <c r="L282" s="173">
        <v>3013.06979</v>
      </c>
      <c r="M282" s="173">
        <v>3462.37808</v>
      </c>
      <c r="N282" s="173">
        <v>6475.44787</v>
      </c>
      <c r="O282" s="168">
        <v>1012.0887136607799</v>
      </c>
      <c r="P282" s="174">
        <v>250.489</v>
      </c>
      <c r="Q282" s="180">
        <v>4.0404517310571704</v>
      </c>
      <c r="R282" s="181">
        <v>4629.1899654938097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2572.19038</v>
      </c>
      <c r="Y282" s="168">
        <v>402.02390711004699</v>
      </c>
      <c r="Z282" s="179">
        <v>573</v>
      </c>
      <c r="AA282" s="175">
        <v>0.70161240333341501</v>
      </c>
      <c r="AB282" s="176">
        <v>-1651.17184062464</v>
      </c>
      <c r="AC282" s="170"/>
      <c r="AD282" s="170"/>
      <c r="AE282" s="178">
        <v>1094</v>
      </c>
      <c r="AF282" s="178">
        <v>1828</v>
      </c>
      <c r="AG282" s="169"/>
      <c r="AH282" s="182">
        <v>247.9</v>
      </c>
      <c r="AI282" s="168">
        <v>38.745859306331901</v>
      </c>
      <c r="AJ282" s="183" t="s">
        <v>53</v>
      </c>
      <c r="AK282" s="175">
        <v>0.61501363978304702</v>
      </c>
      <c r="AL282" s="176">
        <v>-216.44872582784001</v>
      </c>
      <c r="AM282" s="170"/>
      <c r="AN282" s="170"/>
      <c r="AO282" s="178">
        <v>156</v>
      </c>
      <c r="AP282" s="178">
        <v>236</v>
      </c>
      <c r="AQ282" s="169"/>
      <c r="AR282" s="182">
        <v>49.4</v>
      </c>
      <c r="AS282" s="168">
        <v>7.7210385225203702</v>
      </c>
      <c r="AT282" s="183" t="s">
        <v>54</v>
      </c>
      <c r="AU282" s="175">
        <v>0.48256490765752302</v>
      </c>
      <c r="AV282" s="176">
        <v>-68.529835130879903</v>
      </c>
      <c r="AW282" s="170"/>
      <c r="AX282" s="170"/>
      <c r="AY282" s="178">
        <v>53</v>
      </c>
      <c r="AZ282" s="178">
        <v>74</v>
      </c>
      <c r="BA282" s="169"/>
      <c r="BB282" s="186">
        <v>242.8</v>
      </c>
      <c r="BC282" s="182">
        <v>37.948748041861201</v>
      </c>
      <c r="BD282" s="183" t="s">
        <v>55</v>
      </c>
      <c r="BE282" s="180">
        <v>1.1858983763081601</v>
      </c>
      <c r="BF282" s="181">
        <v>6.9403297382401901</v>
      </c>
      <c r="BG282" s="170">
        <v>0.02</v>
      </c>
      <c r="BH282" s="170">
        <v>1.9E-2</v>
      </c>
      <c r="BI282" s="178">
        <v>0</v>
      </c>
      <c r="BJ282" s="178">
        <v>3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4.2000000000000003E-2</v>
      </c>
      <c r="G283" s="170">
        <v>3.5000000000000003E-2</v>
      </c>
      <c r="H283" s="171"/>
      <c r="I283" s="172">
        <v>4</v>
      </c>
      <c r="J283" s="172">
        <v>4</v>
      </c>
      <c r="K283" s="169"/>
      <c r="L283" s="173">
        <v>2003.68759</v>
      </c>
      <c r="M283" s="173">
        <v>1351.5827300000001</v>
      </c>
      <c r="N283" s="173">
        <v>3355.2703200000001</v>
      </c>
      <c r="O283" s="168">
        <v>665.13736430011795</v>
      </c>
      <c r="P283" s="174">
        <v>216.363</v>
      </c>
      <c r="Q283" s="180">
        <v>3.0741733304683199</v>
      </c>
      <c r="R283" s="181">
        <v>2097.9334709905302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3109.9827300000002</v>
      </c>
      <c r="Y283" s="168">
        <v>616.51238760729302</v>
      </c>
      <c r="Z283" s="179">
        <v>573</v>
      </c>
      <c r="AA283" s="184">
        <v>1.0759378492273901</v>
      </c>
      <c r="AB283" s="185">
        <v>-219.856542345218</v>
      </c>
      <c r="AC283" s="170">
        <v>1.2E-2</v>
      </c>
      <c r="AD283" s="170">
        <v>8.0000000000000002E-3</v>
      </c>
      <c r="AE283" s="178">
        <v>0</v>
      </c>
      <c r="AF283" s="178">
        <v>359</v>
      </c>
      <c r="AG283" s="169"/>
      <c r="AH283" s="182">
        <v>204.1</v>
      </c>
      <c r="AI283" s="168">
        <v>40.460089085655</v>
      </c>
      <c r="AJ283" s="183" t="s">
        <v>53</v>
      </c>
      <c r="AK283" s="175">
        <v>0.64222363628023804</v>
      </c>
      <c r="AL283" s="176">
        <v>-162.007982823296</v>
      </c>
      <c r="AM283" s="170"/>
      <c r="AN283" s="170"/>
      <c r="AO283" s="178">
        <v>114</v>
      </c>
      <c r="AP283" s="178">
        <v>178</v>
      </c>
      <c r="AQ283" s="169"/>
      <c r="AR283" s="182">
        <v>28.8</v>
      </c>
      <c r="AS283" s="168">
        <v>5.7092139425128003</v>
      </c>
      <c r="AT283" s="183" t="s">
        <v>54</v>
      </c>
      <c r="AU283" s="175">
        <v>0.35682587140705002</v>
      </c>
      <c r="AV283" s="176">
        <v>-64.179805161472103</v>
      </c>
      <c r="AW283" s="170"/>
      <c r="AX283" s="170"/>
      <c r="AY283" s="178">
        <v>52</v>
      </c>
      <c r="AZ283" s="178">
        <v>69</v>
      </c>
      <c r="BA283" s="169"/>
      <c r="BB283" s="186">
        <v>189.2</v>
      </c>
      <c r="BC283" s="182">
        <v>37.506363816785502</v>
      </c>
      <c r="BD283" s="183" t="s">
        <v>55</v>
      </c>
      <c r="BE283" s="180">
        <v>1.17207386927455</v>
      </c>
      <c r="BF283" s="181">
        <v>3.2403896770559002</v>
      </c>
      <c r="BG283" s="170">
        <v>0.02</v>
      </c>
      <c r="BH283" s="170">
        <v>1.7000000000000001E-2</v>
      </c>
      <c r="BI283" s="178">
        <v>0</v>
      </c>
      <c r="BJ283" s="178">
        <v>5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3.4000000000000002E-2</v>
      </c>
      <c r="G284" s="170">
        <v>2.9000000000000001E-2</v>
      </c>
      <c r="H284" s="171"/>
      <c r="I284" s="172">
        <v>5</v>
      </c>
      <c r="J284" s="172">
        <v>4</v>
      </c>
      <c r="K284" s="169"/>
      <c r="L284" s="173">
        <v>2398.0965000000001</v>
      </c>
      <c r="M284" s="173">
        <v>895.19471999999996</v>
      </c>
      <c r="N284" s="173">
        <v>3293.2912200000001</v>
      </c>
      <c r="O284" s="168">
        <v>1009.26184459981</v>
      </c>
      <c r="P284" s="174">
        <v>249.714</v>
      </c>
      <c r="Q284" s="180">
        <v>4.04167105008053</v>
      </c>
      <c r="R284" s="181">
        <v>2354.6023859929801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1788.1067599999999</v>
      </c>
      <c r="Y284" s="168">
        <v>547.98309848194504</v>
      </c>
      <c r="Z284" s="179">
        <v>573</v>
      </c>
      <c r="AA284" s="190">
        <v>0.95634048600688404</v>
      </c>
      <c r="AB284" s="173">
        <v>-365.83215366130901</v>
      </c>
      <c r="AC284" s="170">
        <v>0</v>
      </c>
      <c r="AD284" s="170"/>
      <c r="AE284" s="178">
        <v>82</v>
      </c>
      <c r="AF284" s="178">
        <v>456</v>
      </c>
      <c r="AG284" s="169"/>
      <c r="AH284" s="182">
        <v>204.8</v>
      </c>
      <c r="AI284" s="168">
        <v>62.762996639586703</v>
      </c>
      <c r="AJ284" s="183" t="s">
        <v>53</v>
      </c>
      <c r="AK284" s="184">
        <v>0.99623804189820198</v>
      </c>
      <c r="AL284" s="185">
        <v>-32.020508831871702</v>
      </c>
      <c r="AM284" s="170">
        <v>4.0000000000000001E-3</v>
      </c>
      <c r="AN284" s="170">
        <v>0</v>
      </c>
      <c r="AO284" s="178">
        <v>1</v>
      </c>
      <c r="AP284" s="178">
        <v>42</v>
      </c>
      <c r="AQ284" s="169"/>
      <c r="AR284" s="182">
        <v>14.3</v>
      </c>
      <c r="AS284" s="168">
        <v>4.3823772067680196</v>
      </c>
      <c r="AT284" s="183" t="s">
        <v>54</v>
      </c>
      <c r="AU284" s="175">
        <v>0.273898575423001</v>
      </c>
      <c r="AV284" s="176">
        <v>-45.8448911319039</v>
      </c>
      <c r="AW284" s="170"/>
      <c r="AX284" s="170"/>
      <c r="AY284" s="178">
        <v>38</v>
      </c>
      <c r="AZ284" s="178">
        <v>49</v>
      </c>
      <c r="BA284" s="169"/>
      <c r="BB284" s="186">
        <v>124.2</v>
      </c>
      <c r="BC284" s="182">
        <v>38.062325110530601</v>
      </c>
      <c r="BD284" s="183" t="s">
        <v>55</v>
      </c>
      <c r="BE284" s="180">
        <v>1.18944765970408</v>
      </c>
      <c r="BF284" s="181">
        <v>3.91021773619214</v>
      </c>
      <c r="BG284" s="170">
        <v>0.02</v>
      </c>
      <c r="BH284" s="170">
        <v>1.9E-2</v>
      </c>
      <c r="BI284" s="178">
        <v>0</v>
      </c>
      <c r="BJ284" s="178">
        <v>2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6.0999999999999999E-2</v>
      </c>
      <c r="G285" s="170">
        <v>5.7000000000000002E-2</v>
      </c>
      <c r="H285" s="171"/>
      <c r="I285" s="172">
        <v>6</v>
      </c>
      <c r="J285" s="172">
        <v>6</v>
      </c>
      <c r="K285" s="169"/>
      <c r="L285" s="173">
        <v>1096.4637499999999</v>
      </c>
      <c r="M285" s="173">
        <v>301.16286000000002</v>
      </c>
      <c r="N285" s="173">
        <v>1397.62661</v>
      </c>
      <c r="O285" s="168">
        <v>535.65595394062098</v>
      </c>
      <c r="P285" s="174">
        <v>212.5</v>
      </c>
      <c r="Q285" s="180">
        <v>2.52073390089704</v>
      </c>
      <c r="R285" s="181">
        <v>758.89760566240102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1870.4515550000001</v>
      </c>
      <c r="Y285" s="168">
        <v>716.87137667852699</v>
      </c>
      <c r="Z285" s="179">
        <v>573</v>
      </c>
      <c r="AA285" s="180">
        <v>1.25108442701314</v>
      </c>
      <c r="AB285" s="181">
        <v>148.13758095084901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175.4</v>
      </c>
      <c r="AI285" s="168">
        <v>67.224002211280805</v>
      </c>
      <c r="AJ285" s="183" t="s">
        <v>53</v>
      </c>
      <c r="AK285" s="184">
        <v>1.06704765414731</v>
      </c>
      <c r="AL285" s="185">
        <v>-13.9643636389118</v>
      </c>
      <c r="AM285" s="170">
        <v>1.0999999999999999E-2</v>
      </c>
      <c r="AN285" s="170">
        <v>7.0000000000000001E-3</v>
      </c>
      <c r="AO285" s="178">
        <v>0</v>
      </c>
      <c r="AP285" s="178">
        <v>22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-35.892536797183901</v>
      </c>
      <c r="AW285" s="170"/>
      <c r="AX285" s="170"/>
      <c r="AY285" s="178">
        <v>30</v>
      </c>
      <c r="AZ285" s="178">
        <v>38</v>
      </c>
      <c r="BA285" s="169"/>
      <c r="BB285" s="186">
        <v>119</v>
      </c>
      <c r="BC285" s="182">
        <v>45.608074476296501</v>
      </c>
      <c r="BD285" s="183" t="s">
        <v>55</v>
      </c>
      <c r="BE285" s="180">
        <v>1.4252523273842701</v>
      </c>
      <c r="BF285" s="181">
        <v>22.8149264056321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5591.2634900000003</v>
      </c>
      <c r="M286" s="173">
        <v>1550.3539800000001</v>
      </c>
      <c r="N286" s="173">
        <v>7141.6174700000001</v>
      </c>
      <c r="O286" s="168">
        <v>2781.6903998196799</v>
      </c>
      <c r="P286" s="174">
        <v>212.5</v>
      </c>
      <c r="Q286" s="180">
        <v>13.0903077638573</v>
      </c>
      <c r="R286" s="181">
        <v>6513.1262630816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2221.8721500000001</v>
      </c>
      <c r="Y286" s="168">
        <v>865.42865887798996</v>
      </c>
      <c r="Z286" s="179">
        <v>573</v>
      </c>
      <c r="AA286" s="180">
        <v>1.5103466996125501</v>
      </c>
      <c r="AB286" s="181">
        <v>527.16409558003397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217.3</v>
      </c>
      <c r="AI286" s="168">
        <v>84.639274844948702</v>
      </c>
      <c r="AJ286" s="183" t="s">
        <v>53</v>
      </c>
      <c r="AK286" s="180">
        <v>1.34348055309442</v>
      </c>
      <c r="AL286" s="181">
        <v>30.9708421841923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23.4</v>
      </c>
      <c r="AS286" s="168">
        <v>9.1143995921389802</v>
      </c>
      <c r="AT286" s="183" t="s">
        <v>54</v>
      </c>
      <c r="AU286" s="175">
        <v>0.56964997450868604</v>
      </c>
      <c r="AV286" s="176">
        <v>-23.921690873855901</v>
      </c>
      <c r="AW286" s="170"/>
      <c r="AX286" s="170"/>
      <c r="AY286" s="178">
        <v>18</v>
      </c>
      <c r="AZ286" s="178">
        <v>26</v>
      </c>
      <c r="BA286" s="169"/>
      <c r="BB286" s="186">
        <v>135.4</v>
      </c>
      <c r="BC286" s="182">
        <v>52.738876272462299</v>
      </c>
      <c r="BD286" s="183" t="s">
        <v>55</v>
      </c>
      <c r="BE286" s="180">
        <v>1.64808988351445</v>
      </c>
      <c r="BF286" s="181">
        <v>40.756618252288099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6.3E-2</v>
      </c>
      <c r="G287" s="170">
        <v>5.8000000000000003E-2</v>
      </c>
      <c r="H287" s="171"/>
      <c r="I287" s="172">
        <v>6</v>
      </c>
      <c r="J287" s="172">
        <v>6</v>
      </c>
      <c r="K287" s="169"/>
      <c r="L287" s="173">
        <v>1462.04519</v>
      </c>
      <c r="M287" s="173">
        <v>1094.30826</v>
      </c>
      <c r="N287" s="173">
        <v>2556.3534500000001</v>
      </c>
      <c r="O287" s="168">
        <v>873.12688647411801</v>
      </c>
      <c r="P287" s="174">
        <v>220.75700000000001</v>
      </c>
      <c r="Q287" s="180">
        <v>3.9551492658176999</v>
      </c>
      <c r="R287" s="181">
        <v>1811.77493311534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1997.254725</v>
      </c>
      <c r="Y287" s="168">
        <v>682.16576214645499</v>
      </c>
      <c r="Z287" s="179">
        <v>573</v>
      </c>
      <c r="AA287" s="180">
        <v>1.1905161643044599</v>
      </c>
      <c r="AB287" s="181">
        <v>64.6161668799339</v>
      </c>
      <c r="AC287" s="170">
        <v>0.02</v>
      </c>
      <c r="AD287" s="170">
        <v>1.9E-2</v>
      </c>
      <c r="AE287" s="178">
        <v>0</v>
      </c>
      <c r="AF287" s="178">
        <v>16</v>
      </c>
      <c r="AG287" s="169"/>
      <c r="AH287" s="182">
        <v>200.4</v>
      </c>
      <c r="AI287" s="168">
        <v>68.446962234198594</v>
      </c>
      <c r="AJ287" s="183" t="s">
        <v>53</v>
      </c>
      <c r="AK287" s="184">
        <v>1.0864597180031501</v>
      </c>
      <c r="AL287" s="185">
        <v>-12.0890561283842</v>
      </c>
      <c r="AM287" s="170">
        <v>1.2999999999999999E-2</v>
      </c>
      <c r="AN287" s="170">
        <v>8.9999999999999993E-3</v>
      </c>
      <c r="AO287" s="178">
        <v>0</v>
      </c>
      <c r="AP287" s="178">
        <v>21</v>
      </c>
      <c r="AQ287" s="169"/>
      <c r="AR287" s="182">
        <v>13</v>
      </c>
      <c r="AS287" s="168">
        <v>4.4401722008212596</v>
      </c>
      <c r="AT287" s="183" t="s">
        <v>54</v>
      </c>
      <c r="AU287" s="175">
        <v>0.277510762551329</v>
      </c>
      <c r="AV287" s="176">
        <v>-40.965474572288102</v>
      </c>
      <c r="AW287" s="170"/>
      <c r="AX287" s="170"/>
      <c r="AY287" s="178">
        <v>34</v>
      </c>
      <c r="AZ287" s="178">
        <v>44</v>
      </c>
      <c r="BA287" s="169"/>
      <c r="BB287" s="186">
        <v>122.8</v>
      </c>
      <c r="BC287" s="182">
        <v>41.9425497123732</v>
      </c>
      <c r="BD287" s="183" t="s">
        <v>55</v>
      </c>
      <c r="BE287" s="180">
        <v>1.3107046785116601</v>
      </c>
      <c r="BF287" s="181">
        <v>14.8690508554239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2.1999999999999999E-2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1659.39426</v>
      </c>
      <c r="M288" s="173">
        <v>421.91061999999999</v>
      </c>
      <c r="N288" s="173">
        <v>2081.3048800000001</v>
      </c>
      <c r="O288" s="168">
        <v>522.45213463959305</v>
      </c>
      <c r="P288" s="174">
        <v>222.58099999999999</v>
      </c>
      <c r="Q288" s="180">
        <v>2.3472449788598002</v>
      </c>
      <c r="R288" s="181">
        <v>1059.8251267768501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2266.4230400000001</v>
      </c>
      <c r="Y288" s="168">
        <v>568.92076053958795</v>
      </c>
      <c r="Z288" s="179">
        <v>573</v>
      </c>
      <c r="AA288" s="184">
        <v>0.99288090844605303</v>
      </c>
      <c r="AB288" s="185">
        <v>-363.21694992217402</v>
      </c>
      <c r="AC288" s="170">
        <v>3.0000000000000001E-3</v>
      </c>
      <c r="AD288" s="170"/>
      <c r="AE288" s="178">
        <v>17</v>
      </c>
      <c r="AF288" s="178">
        <v>473</v>
      </c>
      <c r="AG288" s="169"/>
      <c r="AH288" s="182">
        <v>191.45</v>
      </c>
      <c r="AI288" s="168">
        <v>48.058053453826602</v>
      </c>
      <c r="AJ288" s="183" t="s">
        <v>53</v>
      </c>
      <c r="AK288" s="175">
        <v>0.76282624529883503</v>
      </c>
      <c r="AL288" s="176">
        <v>-97.672721405055697</v>
      </c>
      <c r="AM288" s="170"/>
      <c r="AN288" s="170"/>
      <c r="AO288" s="178">
        <v>60</v>
      </c>
      <c r="AP288" s="178">
        <v>110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-60.627992737791899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-13.2559854755839</v>
      </c>
      <c r="BG288" s="170">
        <v>8.9999999999999993E-3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4.7E-2</v>
      </c>
      <c r="G289" s="170">
        <v>3.7999999999999999E-2</v>
      </c>
      <c r="H289" s="171"/>
      <c r="I289" s="172">
        <v>6</v>
      </c>
      <c r="J289" s="172">
        <v>5</v>
      </c>
      <c r="K289" s="169"/>
      <c r="L289" s="173">
        <v>4143.0157600000002</v>
      </c>
      <c r="M289" s="173">
        <v>3797.39759</v>
      </c>
      <c r="N289" s="173">
        <v>7940.4133499999998</v>
      </c>
      <c r="O289" s="168">
        <v>1583.6857952847799</v>
      </c>
      <c r="P289" s="174">
        <v>268.01799999999997</v>
      </c>
      <c r="Q289" s="180">
        <v>5.9088784905669796</v>
      </c>
      <c r="R289" s="181">
        <v>6392.3435777406803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3174.6121950000002</v>
      </c>
      <c r="Y289" s="168">
        <v>633.16454914268797</v>
      </c>
      <c r="Z289" s="179">
        <v>573</v>
      </c>
      <c r="AA289" s="184">
        <v>1.1049992131635</v>
      </c>
      <c r="AB289" s="185">
        <v>-135.031110690622</v>
      </c>
      <c r="AC289" s="170">
        <v>1.4999999999999999E-2</v>
      </c>
      <c r="AD289" s="170">
        <v>0.01</v>
      </c>
      <c r="AE289" s="178">
        <v>0</v>
      </c>
      <c r="AF289" s="178">
        <v>273</v>
      </c>
      <c r="AG289" s="169"/>
      <c r="AH289" s="182">
        <v>308.14999999999998</v>
      </c>
      <c r="AI289" s="168">
        <v>61.459366950588802</v>
      </c>
      <c r="AJ289" s="183" t="s">
        <v>53</v>
      </c>
      <c r="AK289" s="184">
        <v>0.97554550715220401</v>
      </c>
      <c r="AL289" s="185">
        <v>-55.737483871743699</v>
      </c>
      <c r="AM289" s="170">
        <v>2E-3</v>
      </c>
      <c r="AN289" s="170"/>
      <c r="AO289" s="178">
        <v>8</v>
      </c>
      <c r="AP289" s="178">
        <v>71</v>
      </c>
      <c r="AQ289" s="169"/>
      <c r="AR289" s="182">
        <v>57.5</v>
      </c>
      <c r="AS289" s="168">
        <v>11.4681603104295</v>
      </c>
      <c r="AT289" s="183" t="s">
        <v>54</v>
      </c>
      <c r="AU289" s="175">
        <v>0.71676001940184497</v>
      </c>
      <c r="AV289" s="176">
        <v>-34.915868919807899</v>
      </c>
      <c r="AW289" s="170"/>
      <c r="AX289" s="170"/>
      <c r="AY289" s="178">
        <v>23</v>
      </c>
      <c r="AZ289" s="178">
        <v>39</v>
      </c>
      <c r="BA289" s="169"/>
      <c r="BB289" s="186">
        <v>189.2</v>
      </c>
      <c r="BC289" s="182">
        <v>37.7352335779699</v>
      </c>
      <c r="BD289" s="183" t="s">
        <v>55</v>
      </c>
      <c r="BE289" s="180">
        <v>1.1792260493115601</v>
      </c>
      <c r="BF289" s="181">
        <v>4.3682621603841802</v>
      </c>
      <c r="BG289" s="170">
        <v>0.02</v>
      </c>
      <c r="BH289" s="170">
        <v>1.7999999999999999E-2</v>
      </c>
      <c r="BI289" s="178">
        <v>0</v>
      </c>
      <c r="BJ289" s="178">
        <v>4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0.06</v>
      </c>
      <c r="G290" s="170">
        <v>0.06</v>
      </c>
      <c r="H290" s="171"/>
      <c r="I290" s="172">
        <v>5</v>
      </c>
      <c r="J290" s="172">
        <v>5</v>
      </c>
      <c r="K290" s="169"/>
      <c r="L290" s="173">
        <v>-3222.7905500000002</v>
      </c>
      <c r="M290" s="173">
        <v>216.99044000000001</v>
      </c>
      <c r="N290" s="173">
        <v>-3005.8001100000001</v>
      </c>
      <c r="O290" s="168">
        <v>-1605.3241052849301</v>
      </c>
      <c r="P290" s="174">
        <v>218.47</v>
      </c>
      <c r="Q290" s="175">
        <v>-7.3480299596508898</v>
      </c>
      <c r="R290" s="176">
        <v>-3477.0395776850901</v>
      </c>
      <c r="S290" s="170"/>
      <c r="T290" s="170"/>
      <c r="U290" s="177">
        <v>3415</v>
      </c>
      <c r="V290" s="178">
        <v>3497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625.26745536294197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37.109092945663797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-26.5119763947521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16.376047210495901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1083.05331</v>
      </c>
      <c r="M291" s="173">
        <v>-115.44275</v>
      </c>
      <c r="N291" s="173">
        <v>967.61055999999996</v>
      </c>
      <c r="O291" s="168">
        <v>479.11080308177202</v>
      </c>
      <c r="P291" s="174">
        <v>212.5</v>
      </c>
      <c r="Q291" s="180">
        <v>2.2546390733259898</v>
      </c>
      <c r="R291" s="181">
        <v>473.21330666239999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943.61001499999998</v>
      </c>
      <c r="Y291" s="168">
        <v>467.22697206059098</v>
      </c>
      <c r="Z291" s="179">
        <v>573</v>
      </c>
      <c r="AA291" s="190">
        <v>0.81540483780207895</v>
      </c>
      <c r="AB291" s="173">
        <v>-389.51763752915099</v>
      </c>
      <c r="AC291" s="170"/>
      <c r="AD291" s="170"/>
      <c r="AE291" s="178">
        <v>214</v>
      </c>
      <c r="AF291" s="178">
        <v>446</v>
      </c>
      <c r="AG291" s="169"/>
      <c r="AH291" s="182">
        <v>78.7</v>
      </c>
      <c r="AI291" s="168">
        <v>38.968177654588096</v>
      </c>
      <c r="AJ291" s="183" t="s">
        <v>53</v>
      </c>
      <c r="AK291" s="175">
        <v>0.61854250245377895</v>
      </c>
      <c r="AL291" s="176">
        <v>-67.874244518911894</v>
      </c>
      <c r="AM291" s="170"/>
      <c r="AN291" s="170"/>
      <c r="AO291" s="178">
        <v>49</v>
      </c>
      <c r="AP291" s="178">
        <v>74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-31.225204957184001</v>
      </c>
      <c r="AW291" s="170"/>
      <c r="AX291" s="170"/>
      <c r="AY291" s="178">
        <v>27</v>
      </c>
      <c r="AZ291" s="178">
        <v>33</v>
      </c>
      <c r="BA291" s="169"/>
      <c r="BB291" s="186">
        <v>59</v>
      </c>
      <c r="BC291" s="182">
        <v>29.213754531393899</v>
      </c>
      <c r="BD291" s="183" t="s">
        <v>55</v>
      </c>
      <c r="BE291" s="190">
        <v>0.91292982910605802</v>
      </c>
      <c r="BF291" s="173">
        <v>-15.450409914367899</v>
      </c>
      <c r="BG291" s="170"/>
      <c r="BH291" s="170"/>
      <c r="BI291" s="178">
        <v>6</v>
      </c>
      <c r="BJ291" s="178">
        <v>19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1129.3476000000001</v>
      </c>
      <c r="M292" s="173">
        <v>601.28752999999995</v>
      </c>
      <c r="N292" s="173">
        <v>1730.6351299999999</v>
      </c>
      <c r="O292" s="168">
        <v>598.00326358956499</v>
      </c>
      <c r="P292" s="174">
        <v>212.5</v>
      </c>
      <c r="Q292" s="180">
        <v>2.8141330051273701</v>
      </c>
      <c r="R292" s="181">
        <v>1022.1783278064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1389.5570150000001</v>
      </c>
      <c r="Y292" s="168">
        <v>480.14721041388702</v>
      </c>
      <c r="Z292" s="179">
        <v>573</v>
      </c>
      <c r="AA292" s="190">
        <v>0.837953246795614</v>
      </c>
      <c r="AB292" s="173">
        <v>-520.77591515027405</v>
      </c>
      <c r="AC292" s="170"/>
      <c r="AD292" s="170"/>
      <c r="AE292" s="178">
        <v>269</v>
      </c>
      <c r="AF292" s="178">
        <v>601</v>
      </c>
      <c r="AG292" s="169"/>
      <c r="AH292" s="182">
        <v>95.4</v>
      </c>
      <c r="AI292" s="168">
        <v>32.964493992702302</v>
      </c>
      <c r="AJ292" s="183" t="s">
        <v>53</v>
      </c>
      <c r="AK292" s="175">
        <v>0.52324593639210004</v>
      </c>
      <c r="AL292" s="176">
        <v>-114.636604885632</v>
      </c>
      <c r="AM292" s="170"/>
      <c r="AN292" s="170"/>
      <c r="AO292" s="178">
        <v>87</v>
      </c>
      <c r="AP292" s="178">
        <v>124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-52.342629812223997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-43.485259624448098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3.7999999999999999E-2</v>
      </c>
      <c r="G293" s="170">
        <v>2.9000000000000001E-2</v>
      </c>
      <c r="H293" s="171"/>
      <c r="I293" s="172">
        <v>4</v>
      </c>
      <c r="J293" s="172">
        <v>4</v>
      </c>
      <c r="K293" s="169"/>
      <c r="L293" s="173">
        <v>2422.6076600000001</v>
      </c>
      <c r="M293" s="173">
        <v>-308.45769000000001</v>
      </c>
      <c r="N293" s="173">
        <v>2114.1499699999999</v>
      </c>
      <c r="O293" s="168">
        <v>571.12362922759598</v>
      </c>
      <c r="P293" s="174">
        <v>229.78899999999999</v>
      </c>
      <c r="Q293" s="180">
        <v>2.4854263225289102</v>
      </c>
      <c r="R293" s="181">
        <v>1134.2372912922699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2220.2256600000001</v>
      </c>
      <c r="Y293" s="168">
        <v>599.77927518710305</v>
      </c>
      <c r="Z293" s="179">
        <v>573</v>
      </c>
      <c r="AA293" s="184">
        <v>1.04673520975062</v>
      </c>
      <c r="AB293" s="185">
        <v>-223.276704776066</v>
      </c>
      <c r="AC293" s="170">
        <v>8.9999999999999993E-3</v>
      </c>
      <c r="AD293" s="170">
        <v>5.0000000000000001E-3</v>
      </c>
      <c r="AE293" s="178">
        <v>0</v>
      </c>
      <c r="AF293" s="178">
        <v>326</v>
      </c>
      <c r="AG293" s="169"/>
      <c r="AH293" s="182">
        <v>164.7</v>
      </c>
      <c r="AI293" s="168">
        <v>44.492615504369901</v>
      </c>
      <c r="AJ293" s="183" t="s">
        <v>53</v>
      </c>
      <c r="AK293" s="175">
        <v>0.70623199213285603</v>
      </c>
      <c r="AL293" s="176">
        <v>-103.957328064384</v>
      </c>
      <c r="AM293" s="170"/>
      <c r="AN293" s="170"/>
      <c r="AO293" s="178">
        <v>69</v>
      </c>
      <c r="AP293" s="178">
        <v>116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-50.230432524287998</v>
      </c>
      <c r="AW293" s="170"/>
      <c r="AX293" s="170"/>
      <c r="AY293" s="178">
        <v>42</v>
      </c>
      <c r="AZ293" s="178">
        <v>54</v>
      </c>
      <c r="BA293" s="169"/>
      <c r="BB293" s="186">
        <v>134.80000000000001</v>
      </c>
      <c r="BC293" s="182">
        <v>36.415328293801203</v>
      </c>
      <c r="BD293" s="183" t="s">
        <v>55</v>
      </c>
      <c r="BE293" s="184">
        <v>1.13797900918129</v>
      </c>
      <c r="BF293" s="185">
        <v>-1.6608650485760801</v>
      </c>
      <c r="BG293" s="170">
        <v>1.9E-2</v>
      </c>
      <c r="BH293" s="170">
        <v>1.4E-2</v>
      </c>
      <c r="BI293" s="178">
        <v>0</v>
      </c>
      <c r="BJ293" s="178">
        <v>8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4.8000000000000001E-2</v>
      </c>
      <c r="H294" s="171"/>
      <c r="I294" s="172">
        <v>5</v>
      </c>
      <c r="J294" s="172">
        <v>5</v>
      </c>
      <c r="K294" s="169"/>
      <c r="L294" s="173">
        <v>1409.4838400000001</v>
      </c>
      <c r="M294" s="173">
        <v>413.95717999999999</v>
      </c>
      <c r="N294" s="173">
        <v>1823.44102</v>
      </c>
      <c r="O294" s="168">
        <v>526.68920297048601</v>
      </c>
      <c r="P294" s="174">
        <v>212.5</v>
      </c>
      <c r="Q294" s="180">
        <v>2.4785374257434598</v>
      </c>
      <c r="R294" s="181">
        <v>975.92343433760004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2350.4439849999999</v>
      </c>
      <c r="Y294" s="168">
        <v>678.91061762251195</v>
      </c>
      <c r="Z294" s="179">
        <v>573</v>
      </c>
      <c r="AA294" s="180">
        <v>1.18483528380892</v>
      </c>
      <c r="AB294" s="181">
        <v>65.137742249150506</v>
      </c>
      <c r="AC294" s="170">
        <v>0.02</v>
      </c>
      <c r="AD294" s="170">
        <v>1.7999999999999999E-2</v>
      </c>
      <c r="AE294" s="178">
        <v>0</v>
      </c>
      <c r="AF294" s="178">
        <v>31</v>
      </c>
      <c r="AG294" s="169"/>
      <c r="AH294" s="182">
        <v>187.8</v>
      </c>
      <c r="AI294" s="168">
        <v>54.244821320218598</v>
      </c>
      <c r="AJ294" s="183" t="s">
        <v>53</v>
      </c>
      <c r="AK294" s="190">
        <v>0.86102890984474001</v>
      </c>
      <c r="AL294" s="173">
        <v>-63.4640371610881</v>
      </c>
      <c r="AM294" s="170"/>
      <c r="AN294" s="170"/>
      <c r="AO294" s="178">
        <v>31</v>
      </c>
      <c r="AP294" s="178">
        <v>74</v>
      </c>
      <c r="AQ294" s="169"/>
      <c r="AR294" s="182">
        <v>39.9</v>
      </c>
      <c r="AS294" s="168">
        <v>11.5248582038164</v>
      </c>
      <c r="AT294" s="183" t="s">
        <v>54</v>
      </c>
      <c r="AU294" s="175">
        <v>0.72030363773852601</v>
      </c>
      <c r="AV294" s="176">
        <v>-23.913088802815999</v>
      </c>
      <c r="AW294" s="170"/>
      <c r="AX294" s="170"/>
      <c r="AY294" s="178">
        <v>16</v>
      </c>
      <c r="AZ294" s="178">
        <v>27</v>
      </c>
      <c r="BA294" s="169"/>
      <c r="BB294" s="186">
        <v>139.80000000000001</v>
      </c>
      <c r="BC294" s="182">
        <v>40.380330247958298</v>
      </c>
      <c r="BD294" s="183" t="s">
        <v>55</v>
      </c>
      <c r="BE294" s="180">
        <v>1.2618853202486999</v>
      </c>
      <c r="BF294" s="181">
        <v>12.1738223943679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2.7E-2</v>
      </c>
      <c r="H295" s="171"/>
      <c r="I295" s="172">
        <v>3</v>
      </c>
      <c r="J295" s="172">
        <v>3</v>
      </c>
      <c r="K295" s="169"/>
      <c r="L295" s="173">
        <v>6581.5316700000003</v>
      </c>
      <c r="M295" s="173">
        <v>4268.44229</v>
      </c>
      <c r="N295" s="173">
        <v>10849.973959999999</v>
      </c>
      <c r="O295" s="168">
        <v>1055.72765637201</v>
      </c>
      <c r="P295" s="174">
        <v>263.10899999999998</v>
      </c>
      <c r="Q295" s="180">
        <v>4.0125106186865898</v>
      </c>
      <c r="R295" s="181">
        <v>7734.9242592688997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4812.7903699999997</v>
      </c>
      <c r="Y295" s="168">
        <v>468.29567671422001</v>
      </c>
      <c r="Z295" s="179">
        <v>573</v>
      </c>
      <c r="AA295" s="190">
        <v>0.81726994190963398</v>
      </c>
      <c r="AB295" s="173">
        <v>-1971.1793099384299</v>
      </c>
      <c r="AC295" s="170"/>
      <c r="AD295" s="170"/>
      <c r="AE295" s="178">
        <v>1077</v>
      </c>
      <c r="AF295" s="178">
        <v>2254</v>
      </c>
      <c r="AG295" s="169"/>
      <c r="AH295" s="182">
        <v>445.45</v>
      </c>
      <c r="AI295" s="168">
        <v>43.343319188105298</v>
      </c>
      <c r="AJ295" s="183" t="s">
        <v>53</v>
      </c>
      <c r="AK295" s="175">
        <v>0.68798919346198895</v>
      </c>
      <c r="AL295" s="176">
        <v>-300.43148313459199</v>
      </c>
      <c r="AM295" s="170"/>
      <c r="AN295" s="170"/>
      <c r="AO295" s="178">
        <v>203</v>
      </c>
      <c r="AP295" s="178">
        <v>332</v>
      </c>
      <c r="AQ295" s="169"/>
      <c r="AR295" s="182">
        <v>50.1</v>
      </c>
      <c r="AS295" s="168">
        <v>4.8748463156899202</v>
      </c>
      <c r="AT295" s="183" t="s">
        <v>54</v>
      </c>
      <c r="AU295" s="175">
        <v>0.30467789473062001</v>
      </c>
      <c r="AV295" s="176">
        <v>-139.330217938944</v>
      </c>
      <c r="AW295" s="170"/>
      <c r="AX295" s="170"/>
      <c r="AY295" s="178">
        <v>115</v>
      </c>
      <c r="AZ295" s="178">
        <v>148</v>
      </c>
      <c r="BA295" s="169"/>
      <c r="BB295" s="186">
        <v>386.2</v>
      </c>
      <c r="BC295" s="182">
        <v>37.578156629130703</v>
      </c>
      <c r="BD295" s="183" t="s">
        <v>55</v>
      </c>
      <c r="BE295" s="180">
        <v>1.17431739466033</v>
      </c>
      <c r="BF295" s="181">
        <v>7.3395641221120496</v>
      </c>
      <c r="BG295" s="170">
        <v>0.02</v>
      </c>
      <c r="BH295" s="170">
        <v>1.7000000000000001E-2</v>
      </c>
      <c r="BI295" s="178">
        <v>0</v>
      </c>
      <c r="BJ295" s="178">
        <v>9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2.1999999999999999E-2</v>
      </c>
      <c r="G296" s="170">
        <v>1.7000000000000001E-2</v>
      </c>
      <c r="H296" s="171"/>
      <c r="I296" s="172">
        <v>4</v>
      </c>
      <c r="J296" s="172">
        <v>4</v>
      </c>
      <c r="K296" s="169"/>
      <c r="L296" s="173">
        <v>1537.3201300000001</v>
      </c>
      <c r="M296" s="173">
        <v>577.36892999999998</v>
      </c>
      <c r="N296" s="173">
        <v>2114.6890600000002</v>
      </c>
      <c r="O296" s="168">
        <v>529.831829598637</v>
      </c>
      <c r="P296" s="174">
        <v>212.5</v>
      </c>
      <c r="Q296" s="180">
        <v>2.4933262569347598</v>
      </c>
      <c r="R296" s="181">
        <v>1137.6320902816001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2452.7350750000001</v>
      </c>
      <c r="Y296" s="168">
        <v>614.52869686099405</v>
      </c>
      <c r="Z296" s="179">
        <v>573</v>
      </c>
      <c r="AA296" s="184">
        <v>1.07247591075217</v>
      </c>
      <c r="AB296" s="185">
        <v>-181.87030687596601</v>
      </c>
      <c r="AC296" s="170">
        <v>1.2E-2</v>
      </c>
      <c r="AD296" s="170">
        <v>7.0000000000000001E-3</v>
      </c>
      <c r="AE296" s="178">
        <v>0</v>
      </c>
      <c r="AF296" s="178">
        <v>292</v>
      </c>
      <c r="AG296" s="169"/>
      <c r="AH296" s="182">
        <v>213.55</v>
      </c>
      <c r="AI296" s="168">
        <v>53.504597603010701</v>
      </c>
      <c r="AJ296" s="183" t="s">
        <v>53</v>
      </c>
      <c r="AK296" s="190">
        <v>0.849279327031916</v>
      </c>
      <c r="AL296" s="173">
        <v>-76.118654551807694</v>
      </c>
      <c r="AM296" s="170"/>
      <c r="AN296" s="170"/>
      <c r="AO296" s="178">
        <v>38</v>
      </c>
      <c r="AP296" s="178">
        <v>89</v>
      </c>
      <c r="AQ296" s="169"/>
      <c r="AR296" s="182">
        <v>16.8</v>
      </c>
      <c r="AS296" s="168">
        <v>4.2092120802181201</v>
      </c>
      <c r="AT296" s="183" t="s">
        <v>54</v>
      </c>
      <c r="AU296" s="175">
        <v>0.26307575501363301</v>
      </c>
      <c r="AV296" s="176">
        <v>-56.766642425855899</v>
      </c>
      <c r="AW296" s="170"/>
      <c r="AX296" s="170"/>
      <c r="AY296" s="178">
        <v>48</v>
      </c>
      <c r="AZ296" s="178">
        <v>60</v>
      </c>
      <c r="BA296" s="169"/>
      <c r="BB296" s="186">
        <v>98.6</v>
      </c>
      <c r="BC296" s="182">
        <v>24.704066137470601</v>
      </c>
      <c r="BD296" s="183" t="s">
        <v>55</v>
      </c>
      <c r="BE296" s="190">
        <v>0.77200206679595695</v>
      </c>
      <c r="BF296" s="173">
        <v>-48.533284851711898</v>
      </c>
      <c r="BG296" s="170"/>
      <c r="BH296" s="170"/>
      <c r="BI296" s="178">
        <v>30</v>
      </c>
      <c r="BJ296" s="178">
        <v>55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5.6000000000000001E-2</v>
      </c>
      <c r="G297" s="170">
        <v>5.1999999999999998E-2</v>
      </c>
      <c r="H297" s="171"/>
      <c r="I297" s="172">
        <v>4</v>
      </c>
      <c r="J297" s="172">
        <v>4</v>
      </c>
      <c r="K297" s="169"/>
      <c r="L297" s="173">
        <v>231.08972</v>
      </c>
      <c r="M297" s="173">
        <v>57.978630000000003</v>
      </c>
      <c r="N297" s="173">
        <v>289.06835000000001</v>
      </c>
      <c r="O297" s="168">
        <v>153.043979742983</v>
      </c>
      <c r="P297" s="174">
        <v>212.5</v>
      </c>
      <c r="Q297" s="175">
        <v>0.72020696349638902</v>
      </c>
      <c r="R297" s="176">
        <v>-173.30810021280001</v>
      </c>
      <c r="S297" s="170"/>
      <c r="T297" s="170"/>
      <c r="U297" s="177">
        <v>113</v>
      </c>
      <c r="V297" s="178">
        <v>193</v>
      </c>
      <c r="W297" s="169"/>
      <c r="X297" s="177">
        <v>1459.7343800000001</v>
      </c>
      <c r="Y297" s="168">
        <v>772.83991444533899</v>
      </c>
      <c r="Z297" s="179">
        <v>573</v>
      </c>
      <c r="AA297" s="180">
        <v>1.34876075819431</v>
      </c>
      <c r="AB297" s="181">
        <v>212.94988130854301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178.75</v>
      </c>
      <c r="AI297" s="168">
        <v>94.6371727622832</v>
      </c>
      <c r="AJ297" s="183" t="s">
        <v>53</v>
      </c>
      <c r="AK297" s="180">
        <v>1.50217734543307</v>
      </c>
      <c r="AL297" s="181">
        <v>41.668981819263898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14.6</v>
      </c>
      <c r="AS297" s="168">
        <v>7.7298054396046698</v>
      </c>
      <c r="AT297" s="183" t="s">
        <v>54</v>
      </c>
      <c r="AU297" s="175">
        <v>0.48311283997529197</v>
      </c>
      <c r="AV297" s="176">
        <v>-20.214226839552001</v>
      </c>
      <c r="AW297" s="170"/>
      <c r="AX297" s="170"/>
      <c r="AY297" s="178">
        <v>16</v>
      </c>
      <c r="AZ297" s="178">
        <v>22</v>
      </c>
      <c r="BA297" s="169"/>
      <c r="BB297" s="186">
        <v>67.400000000000006</v>
      </c>
      <c r="BC297" s="182">
        <v>35.684170317079101</v>
      </c>
      <c r="BD297" s="183" t="s">
        <v>55</v>
      </c>
      <c r="BE297" s="184">
        <v>1.1151303224087199</v>
      </c>
      <c r="BF297" s="185">
        <v>-2.2284536791040601</v>
      </c>
      <c r="BG297" s="170">
        <v>1.6E-2</v>
      </c>
      <c r="BH297" s="170">
        <v>1.2E-2</v>
      </c>
      <c r="BI297" s="178">
        <v>0</v>
      </c>
      <c r="BJ297" s="178">
        <v>6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2.8000000000000001E-2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2119.7171600000001</v>
      </c>
      <c r="M298" s="173">
        <v>670.91150000000005</v>
      </c>
      <c r="N298" s="173">
        <v>2790.6286599999999</v>
      </c>
      <c r="O298" s="168">
        <v>870.061844680229</v>
      </c>
      <c r="P298" s="174">
        <v>236.798</v>
      </c>
      <c r="Q298" s="180">
        <v>3.6742786876587998</v>
      </c>
      <c r="R298" s="181">
        <v>1915.68027159443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1784.28234</v>
      </c>
      <c r="Y298" s="168">
        <v>556.30331846830404</v>
      </c>
      <c r="Z298" s="179">
        <v>573</v>
      </c>
      <c r="AA298" s="184">
        <v>0.97086093973526</v>
      </c>
      <c r="AB298" s="185">
        <v>-332.90372811033399</v>
      </c>
      <c r="AC298" s="170">
        <v>1E-3</v>
      </c>
      <c r="AD298" s="170"/>
      <c r="AE298" s="178">
        <v>54</v>
      </c>
      <c r="AF298" s="178">
        <v>422</v>
      </c>
      <c r="AG298" s="169"/>
      <c r="AH298" s="182">
        <v>118.25</v>
      </c>
      <c r="AI298" s="168">
        <v>36.867969790519197</v>
      </c>
      <c r="AJ298" s="183" t="s">
        <v>53</v>
      </c>
      <c r="AK298" s="175">
        <v>0.58520586969078103</v>
      </c>
      <c r="AL298" s="176">
        <v>-114.52962005401599</v>
      </c>
      <c r="AM298" s="170"/>
      <c r="AN298" s="170"/>
      <c r="AO298" s="178">
        <v>84</v>
      </c>
      <c r="AP298" s="178">
        <v>125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-47.118633664511897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4">
        <v>1.12240753696295</v>
      </c>
      <c r="BF298" s="185">
        <v>-3.0372673290238601</v>
      </c>
      <c r="BG298" s="170">
        <v>1.7000000000000001E-2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685000.53384000005</v>
      </c>
      <c r="M299" s="196">
        <v>376507.20486</v>
      </c>
      <c r="N299" s="196">
        <v>1061507.7387000001</v>
      </c>
      <c r="O299" s="193">
        <v>916.50822911367902</v>
      </c>
      <c r="P299" s="197"/>
      <c r="Q299" s="191"/>
      <c r="R299" s="191"/>
      <c r="S299" s="191"/>
      <c r="T299" s="191"/>
      <c r="U299" s="198">
        <v>37508</v>
      </c>
      <c r="V299" s="198">
        <v>41755</v>
      </c>
      <c r="W299" s="194"/>
      <c r="X299" s="199">
        <v>653889.33573000005</v>
      </c>
      <c r="Y299" s="200">
        <v>564.56956014297396</v>
      </c>
      <c r="Z299" s="201"/>
      <c r="AA299" s="202"/>
      <c r="AB299" s="202"/>
      <c r="AC299" s="202"/>
      <c r="AD299" s="202"/>
      <c r="AE299" s="203">
        <v>69387</v>
      </c>
      <c r="AF299" s="203">
        <v>165264</v>
      </c>
      <c r="AG299" s="194"/>
      <c r="AH299" s="200">
        <v>61167.6</v>
      </c>
      <c r="AI299" s="204">
        <v>52.812246874233701</v>
      </c>
      <c r="AJ299" s="201"/>
      <c r="AK299" s="202"/>
      <c r="AL299" s="202"/>
      <c r="AM299" s="202"/>
      <c r="AN299" s="202"/>
      <c r="AO299" s="203">
        <v>15573</v>
      </c>
      <c r="AP299" s="203">
        <v>28551</v>
      </c>
      <c r="AQ299" s="194"/>
      <c r="AR299" s="200">
        <v>11899.4</v>
      </c>
      <c r="AS299" s="204">
        <v>10.2739693964657</v>
      </c>
      <c r="AT299" s="201"/>
      <c r="AU299" s="202"/>
      <c r="AV299" s="202"/>
      <c r="AW299" s="202"/>
      <c r="AX299" s="205"/>
      <c r="AY299" s="203">
        <v>8446</v>
      </c>
      <c r="AZ299" s="203">
        <v>11655</v>
      </c>
      <c r="BA299" s="194"/>
      <c r="BB299" s="202">
        <v>45547.6</v>
      </c>
      <c r="BC299" s="204">
        <v>39.325902859174498</v>
      </c>
      <c r="BD299" s="201"/>
      <c r="BE299" s="202"/>
      <c r="BF299" s="202"/>
      <c r="BG299" s="202"/>
      <c r="BH299" s="202"/>
      <c r="BI299" s="203">
        <v>1394</v>
      </c>
      <c r="BJ299" s="203">
        <v>4433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69" t="s">
        <v>19</v>
      </c>
      <c r="B2" s="270" t="s">
        <v>20</v>
      </c>
      <c r="C2" s="270" t="s">
        <v>21</v>
      </c>
      <c r="D2" s="271" t="s">
        <v>22</v>
      </c>
      <c r="E2" s="159"/>
      <c r="F2" s="272" t="s">
        <v>23</v>
      </c>
      <c r="G2" s="268" t="s">
        <v>24</v>
      </c>
      <c r="H2" s="160"/>
      <c r="I2" s="268" t="s">
        <v>25</v>
      </c>
      <c r="J2" s="272" t="s">
        <v>26</v>
      </c>
      <c r="K2" s="160"/>
      <c r="L2" s="273" t="s">
        <v>27</v>
      </c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161"/>
      <c r="X2" s="274" t="s">
        <v>28</v>
      </c>
      <c r="Y2" s="274"/>
      <c r="Z2" s="274"/>
      <c r="AA2" s="274"/>
      <c r="AB2" s="274"/>
      <c r="AC2" s="274"/>
      <c r="AD2" s="274"/>
      <c r="AE2" s="274"/>
      <c r="AF2" s="274"/>
      <c r="AG2" s="162"/>
      <c r="AH2" s="275" t="s">
        <v>29</v>
      </c>
      <c r="AI2" s="275"/>
      <c r="AJ2" s="275"/>
      <c r="AK2" s="275"/>
      <c r="AL2" s="275"/>
      <c r="AM2" s="275"/>
      <c r="AN2" s="275"/>
      <c r="AO2" s="275"/>
      <c r="AP2" s="275"/>
      <c r="AQ2" s="163"/>
      <c r="AR2" s="280" t="s">
        <v>30</v>
      </c>
      <c r="AS2" s="280"/>
      <c r="AT2" s="280"/>
      <c r="AU2" s="280"/>
      <c r="AV2" s="280"/>
      <c r="AW2" s="280"/>
      <c r="AX2" s="280"/>
      <c r="AY2" s="280"/>
      <c r="AZ2" s="280"/>
      <c r="BA2" s="163"/>
      <c r="BB2" s="278" t="s">
        <v>31</v>
      </c>
      <c r="BC2" s="278"/>
      <c r="BD2" s="278"/>
      <c r="BE2" s="278"/>
      <c r="BF2" s="278"/>
      <c r="BG2" s="278"/>
      <c r="BH2" s="278"/>
      <c r="BI2" s="278"/>
      <c r="BJ2" s="278"/>
      <c r="BK2" s="164"/>
      <c r="BL2" s="279" t="s">
        <v>32</v>
      </c>
      <c r="BM2" s="279"/>
      <c r="BN2" s="279"/>
      <c r="BO2" s="279"/>
      <c r="BP2" s="279"/>
      <c r="BQ2" s="279"/>
    </row>
    <row r="3" spans="1:69" s="158" customFormat="1" ht="20.25" customHeight="1" x14ac:dyDescent="0.2">
      <c r="A3" s="269"/>
      <c r="B3" s="270"/>
      <c r="C3" s="270"/>
      <c r="D3" s="271"/>
      <c r="E3" s="159"/>
      <c r="F3" s="272"/>
      <c r="G3" s="268"/>
      <c r="H3" s="160"/>
      <c r="I3" s="268"/>
      <c r="J3" s="272"/>
      <c r="K3" s="160"/>
      <c r="L3" s="273" t="s">
        <v>693</v>
      </c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161"/>
      <c r="X3" s="274" t="s">
        <v>694</v>
      </c>
      <c r="Y3" s="274"/>
      <c r="Z3" s="274"/>
      <c r="AA3" s="274"/>
      <c r="AB3" s="274"/>
      <c r="AC3" s="274"/>
      <c r="AD3" s="274"/>
      <c r="AE3" s="274"/>
      <c r="AF3" s="274"/>
      <c r="AG3" s="161"/>
      <c r="AH3" s="275" t="s">
        <v>695</v>
      </c>
      <c r="AI3" s="275"/>
      <c r="AJ3" s="275"/>
      <c r="AK3" s="275"/>
      <c r="AL3" s="275"/>
      <c r="AM3" s="275"/>
      <c r="AN3" s="275"/>
      <c r="AO3" s="275"/>
      <c r="AP3" s="275"/>
      <c r="AQ3" s="161"/>
      <c r="AR3" s="280" t="s">
        <v>696</v>
      </c>
      <c r="AS3" s="280"/>
      <c r="AT3" s="280"/>
      <c r="AU3" s="280"/>
      <c r="AV3" s="280"/>
      <c r="AW3" s="280"/>
      <c r="AX3" s="280"/>
      <c r="AY3" s="280"/>
      <c r="AZ3" s="280"/>
      <c r="BA3" s="161"/>
      <c r="BB3" s="278" t="s">
        <v>697</v>
      </c>
      <c r="BC3" s="278"/>
      <c r="BD3" s="278"/>
      <c r="BE3" s="278"/>
      <c r="BF3" s="278"/>
      <c r="BG3" s="278"/>
      <c r="BH3" s="278"/>
      <c r="BI3" s="278"/>
      <c r="BJ3" s="278"/>
      <c r="BK3" s="164"/>
      <c r="BL3" s="279" t="s">
        <v>687</v>
      </c>
      <c r="BM3" s="279"/>
      <c r="BN3" s="279"/>
      <c r="BO3" s="279"/>
      <c r="BP3" s="279"/>
      <c r="BQ3" s="279"/>
    </row>
    <row r="4" spans="1:69" s="158" customFormat="1" ht="20.25" customHeight="1" x14ac:dyDescent="0.2">
      <c r="A4" s="269"/>
      <c r="B4" s="270"/>
      <c r="C4" s="270"/>
      <c r="D4" s="271"/>
      <c r="E4" s="159"/>
      <c r="F4" s="272"/>
      <c r="G4" s="268"/>
      <c r="H4" s="160"/>
      <c r="I4" s="268"/>
      <c r="J4" s="272"/>
      <c r="K4" s="160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61"/>
      <c r="X4" s="281" t="s">
        <v>44</v>
      </c>
      <c r="Y4" s="281" t="s">
        <v>36</v>
      </c>
      <c r="Z4" s="281" t="s">
        <v>37</v>
      </c>
      <c r="AA4" s="281" t="s">
        <v>38</v>
      </c>
      <c r="AB4" s="281" t="s">
        <v>39</v>
      </c>
      <c r="AC4" s="281" t="s">
        <v>40</v>
      </c>
      <c r="AD4" s="281" t="s">
        <v>41</v>
      </c>
      <c r="AE4" s="281" t="s">
        <v>42</v>
      </c>
      <c r="AF4" s="281" t="s">
        <v>43</v>
      </c>
      <c r="AG4" s="161"/>
      <c r="AH4" s="277" t="s">
        <v>45</v>
      </c>
      <c r="AI4" s="277" t="s">
        <v>36</v>
      </c>
      <c r="AJ4" s="277" t="s">
        <v>37</v>
      </c>
      <c r="AK4" s="277" t="s">
        <v>38</v>
      </c>
      <c r="AL4" s="277" t="s">
        <v>39</v>
      </c>
      <c r="AM4" s="277" t="s">
        <v>40</v>
      </c>
      <c r="AN4" s="277" t="s">
        <v>41</v>
      </c>
      <c r="AO4" s="277" t="s">
        <v>42</v>
      </c>
      <c r="AP4" s="277" t="s">
        <v>43</v>
      </c>
      <c r="AQ4" s="161"/>
      <c r="AR4" s="282" t="s">
        <v>46</v>
      </c>
      <c r="AS4" s="282" t="s">
        <v>36</v>
      </c>
      <c r="AT4" s="282" t="s">
        <v>37</v>
      </c>
      <c r="AU4" s="282" t="s">
        <v>38</v>
      </c>
      <c r="AV4" s="282" t="s">
        <v>39</v>
      </c>
      <c r="AW4" s="282" t="s">
        <v>40</v>
      </c>
      <c r="AX4" s="282" t="s">
        <v>41</v>
      </c>
      <c r="AY4" s="282" t="s">
        <v>42</v>
      </c>
      <c r="AZ4" s="282" t="s">
        <v>43</v>
      </c>
      <c r="BA4" s="161"/>
      <c r="BB4" s="283" t="s">
        <v>47</v>
      </c>
      <c r="BC4" s="283" t="s">
        <v>36</v>
      </c>
      <c r="BD4" s="283" t="s">
        <v>37</v>
      </c>
      <c r="BE4" s="283" t="s">
        <v>38</v>
      </c>
      <c r="BF4" s="283" t="s">
        <v>39</v>
      </c>
      <c r="BG4" s="283" t="s">
        <v>40</v>
      </c>
      <c r="BH4" s="283" t="s">
        <v>41</v>
      </c>
      <c r="BI4" s="283" t="s">
        <v>42</v>
      </c>
      <c r="BJ4" s="283" t="s">
        <v>43</v>
      </c>
      <c r="BK4" s="164"/>
      <c r="BL4" s="284" t="s">
        <v>48</v>
      </c>
      <c r="BM4" s="284" t="s">
        <v>49</v>
      </c>
      <c r="BN4" s="284" t="s">
        <v>41</v>
      </c>
      <c r="BO4" s="284" t="s">
        <v>50</v>
      </c>
      <c r="BP4" s="284" t="s">
        <v>51</v>
      </c>
      <c r="BQ4" s="284" t="s">
        <v>41</v>
      </c>
    </row>
    <row r="5" spans="1:69" s="158" customFormat="1" ht="20.25" customHeight="1" x14ac:dyDescent="0.2">
      <c r="A5" s="269"/>
      <c r="B5" s="270"/>
      <c r="C5" s="270"/>
      <c r="D5" s="212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61"/>
      <c r="X5" s="281"/>
      <c r="Y5" s="281"/>
      <c r="Z5" s="281"/>
      <c r="AA5" s="281"/>
      <c r="AB5" s="281"/>
      <c r="AC5" s="281"/>
      <c r="AD5" s="281"/>
      <c r="AE5" s="281"/>
      <c r="AF5" s="281"/>
      <c r="AG5" s="161"/>
      <c r="AH5" s="277"/>
      <c r="AI5" s="277"/>
      <c r="AJ5" s="277"/>
      <c r="AK5" s="277"/>
      <c r="AL5" s="277"/>
      <c r="AM5" s="277"/>
      <c r="AN5" s="277"/>
      <c r="AO5" s="277"/>
      <c r="AP5" s="277"/>
      <c r="AQ5" s="161"/>
      <c r="AR5" s="282"/>
      <c r="AS5" s="282"/>
      <c r="AT5" s="282"/>
      <c r="AU5" s="282"/>
      <c r="AV5" s="282"/>
      <c r="AW5" s="282"/>
      <c r="AX5" s="282"/>
      <c r="AY5" s="282"/>
      <c r="AZ5" s="282"/>
      <c r="BA5" s="161"/>
      <c r="BB5" s="283"/>
      <c r="BC5" s="283"/>
      <c r="BD5" s="283"/>
      <c r="BE5" s="283"/>
      <c r="BF5" s="283"/>
      <c r="BG5" s="283"/>
      <c r="BH5" s="283"/>
      <c r="BI5" s="283"/>
      <c r="BJ5" s="283"/>
      <c r="BK5" s="164"/>
      <c r="BL5" s="284"/>
      <c r="BM5" s="284"/>
      <c r="BN5" s="284"/>
      <c r="BO5" s="284"/>
      <c r="BP5" s="284"/>
      <c r="BQ5" s="284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4.7500000000000001E-2</v>
      </c>
      <c r="G6" s="170">
        <v>3.7499999999999999E-2</v>
      </c>
      <c r="H6" s="171"/>
      <c r="I6" s="172">
        <v>6</v>
      </c>
      <c r="J6" s="172">
        <v>6</v>
      </c>
      <c r="K6" s="169"/>
      <c r="L6" s="173">
        <v>265.52704</v>
      </c>
      <c r="M6" s="173">
        <v>209.98823999999999</v>
      </c>
      <c r="N6" s="173">
        <v>475.51528000000002</v>
      </c>
      <c r="O6" s="168">
        <v>250.27753598804699</v>
      </c>
      <c r="P6" s="174">
        <v>234.65600000000001</v>
      </c>
      <c r="Q6" s="184">
        <v>1.0665720714068601</v>
      </c>
      <c r="R6" s="185">
        <v>-38.086770199417103</v>
      </c>
      <c r="S6" s="170">
        <v>5.4999999999999997E-3</v>
      </c>
      <c r="T6" s="170">
        <v>3.5000000000000001E-3</v>
      </c>
      <c r="U6" s="177">
        <v>0</v>
      </c>
      <c r="V6" s="178">
        <v>60</v>
      </c>
      <c r="W6" s="169"/>
      <c r="X6" s="177">
        <v>1546.044455</v>
      </c>
      <c r="Y6" s="168">
        <v>813.72820811432905</v>
      </c>
      <c r="Z6" s="179">
        <v>573</v>
      </c>
      <c r="AA6" s="180">
        <v>1.42011903684874</v>
      </c>
      <c r="AB6" s="181">
        <v>291.893805690943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123.1</v>
      </c>
      <c r="AI6" s="168">
        <v>64.791113926199401</v>
      </c>
      <c r="AJ6" s="183" t="s">
        <v>53</v>
      </c>
      <c r="AK6" s="184">
        <v>1.02843037978094</v>
      </c>
      <c r="AL6" s="185">
        <v>-14.7909090863361</v>
      </c>
      <c r="AM6" s="170">
        <v>7.0000000000000001E-3</v>
      </c>
      <c r="AN6" s="170">
        <v>3.0000000000000001E-3</v>
      </c>
      <c r="AO6" s="178">
        <v>0</v>
      </c>
      <c r="AP6" s="178">
        <v>21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-14.819913418752</v>
      </c>
      <c r="AW6" s="170"/>
      <c r="AX6" s="170"/>
      <c r="AY6" s="178">
        <v>11</v>
      </c>
      <c r="AZ6" s="178">
        <v>17</v>
      </c>
      <c r="BA6" s="169"/>
      <c r="BB6" s="186">
        <v>67.400000000000006</v>
      </c>
      <c r="BC6" s="182">
        <v>35.474582279657497</v>
      </c>
      <c r="BD6" s="183" t="s">
        <v>55</v>
      </c>
      <c r="BE6" s="184">
        <v>1.1085806962392999</v>
      </c>
      <c r="BF6" s="185">
        <v>-2.6398268375040299</v>
      </c>
      <c r="BG6" s="170">
        <v>1.4999999999999999E-2</v>
      </c>
      <c r="BH6" s="170">
        <v>1.0999999999999999E-2</v>
      </c>
      <c r="BI6" s="178">
        <v>0</v>
      </c>
      <c r="BJ6" s="178">
        <v>6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4.8000000000000001E-2</v>
      </c>
      <c r="G7" s="170">
        <v>4.3999999999999997E-2</v>
      </c>
      <c r="H7" s="171"/>
      <c r="I7" s="172">
        <v>5</v>
      </c>
      <c r="J7" s="172">
        <v>5</v>
      </c>
      <c r="K7" s="169"/>
      <c r="L7" s="173">
        <v>3150.5862900000002</v>
      </c>
      <c r="M7" s="173">
        <v>6668.3214900000003</v>
      </c>
      <c r="N7" s="173">
        <v>9818.9077799999995</v>
      </c>
      <c r="O7" s="168">
        <v>1068.2604356167201</v>
      </c>
      <c r="P7" s="174">
        <v>244.07400000000001</v>
      </c>
      <c r="Q7" s="180">
        <v>4.3767891525386604</v>
      </c>
      <c r="R7" s="181">
        <v>7234.5059803384602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5980.6178550000004</v>
      </c>
      <c r="Y7" s="168">
        <v>650.66885015997605</v>
      </c>
      <c r="Z7" s="179">
        <v>573</v>
      </c>
      <c r="AA7" s="184">
        <v>1.13554773151828</v>
      </c>
      <c r="AB7" s="185">
        <v>-86.649577033151203</v>
      </c>
      <c r="AC7" s="170">
        <v>1.7999999999999999E-2</v>
      </c>
      <c r="AD7" s="170">
        <v>1.4E-2</v>
      </c>
      <c r="AE7" s="178">
        <v>0</v>
      </c>
      <c r="AF7" s="178">
        <v>340</v>
      </c>
      <c r="AG7" s="169"/>
      <c r="AH7" s="182">
        <v>477.35</v>
      </c>
      <c r="AI7" s="168">
        <v>51.933894315650797</v>
      </c>
      <c r="AJ7" s="183" t="s">
        <v>53</v>
      </c>
      <c r="AK7" s="190">
        <v>0.82434752881985396</v>
      </c>
      <c r="AL7" s="173">
        <v>-189.73175954291199</v>
      </c>
      <c r="AM7" s="170"/>
      <c r="AN7" s="170"/>
      <c r="AO7" s="178">
        <v>102</v>
      </c>
      <c r="AP7" s="178">
        <v>218</v>
      </c>
      <c r="AQ7" s="169"/>
      <c r="AR7" s="182">
        <v>74.7</v>
      </c>
      <c r="AS7" s="168">
        <v>8.1270805601322298</v>
      </c>
      <c r="AT7" s="183" t="s">
        <v>54</v>
      </c>
      <c r="AU7" s="175">
        <v>0.50794253500826403</v>
      </c>
      <c r="AV7" s="176">
        <v>-94.717589725183998</v>
      </c>
      <c r="AW7" s="170"/>
      <c r="AX7" s="170"/>
      <c r="AY7" s="178">
        <v>73</v>
      </c>
      <c r="AZ7" s="178">
        <v>102</v>
      </c>
      <c r="BA7" s="169"/>
      <c r="BB7" s="186">
        <v>385</v>
      </c>
      <c r="BC7" s="182">
        <v>41.886559781136597</v>
      </c>
      <c r="BD7" s="183" t="s">
        <v>55</v>
      </c>
      <c r="BE7" s="180">
        <v>1.30895499316052</v>
      </c>
      <c r="BF7" s="181">
        <v>46.164820549632097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5.2499999999999998E-2</v>
      </c>
      <c r="G8" s="170">
        <v>5.0500000000000003E-2</v>
      </c>
      <c r="H8" s="171"/>
      <c r="I8" s="172">
        <v>6</v>
      </c>
      <c r="J8" s="172">
        <v>6</v>
      </c>
      <c r="K8" s="169"/>
      <c r="L8" s="173">
        <v>1159.26242</v>
      </c>
      <c r="M8" s="173">
        <v>857.93501000000003</v>
      </c>
      <c r="N8" s="173">
        <v>2017.1974299999999</v>
      </c>
      <c r="O8" s="168">
        <v>835.72730430959098</v>
      </c>
      <c r="P8" s="174">
        <v>214.66499999999999</v>
      </c>
      <c r="Q8" s="180">
        <v>3.8931698428229602</v>
      </c>
      <c r="R8" s="181">
        <v>1420.30298840662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2253.0179450000001</v>
      </c>
      <c r="Y8" s="168">
        <v>933.42802530537801</v>
      </c>
      <c r="Z8" s="179">
        <v>573</v>
      </c>
      <c r="AA8" s="180">
        <v>1.6290192413706399</v>
      </c>
      <c r="AB8" s="181">
        <v>659.74230606022604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113.35</v>
      </c>
      <c r="AI8" s="168">
        <v>46.961040369505199</v>
      </c>
      <c r="AJ8" s="183" t="s">
        <v>53</v>
      </c>
      <c r="AK8" s="175">
        <v>0.74541333919849495</v>
      </c>
      <c r="AL8" s="176">
        <v>-61.826902710655702</v>
      </c>
      <c r="AM8" s="170"/>
      <c r="AN8" s="170"/>
      <c r="AO8" s="178">
        <v>39</v>
      </c>
      <c r="AP8" s="178">
        <v>70</v>
      </c>
      <c r="AQ8" s="169"/>
      <c r="AR8" s="182">
        <v>39.1</v>
      </c>
      <c r="AS8" s="168">
        <v>16.199176695612302</v>
      </c>
      <c r="AT8" s="183" t="s">
        <v>54</v>
      </c>
      <c r="AU8" s="184">
        <v>1.01244854347577</v>
      </c>
      <c r="AV8" s="185">
        <v>-5.3893721169919298</v>
      </c>
      <c r="AW8" s="170">
        <v>2.5000000000000001E-3</v>
      </c>
      <c r="AX8" s="170">
        <v>5.0000000000000001E-4</v>
      </c>
      <c r="AY8" s="178">
        <v>0</v>
      </c>
      <c r="AZ8" s="178">
        <v>8</v>
      </c>
      <c r="BA8" s="169"/>
      <c r="BB8" s="186">
        <v>114.8</v>
      </c>
      <c r="BC8" s="182">
        <v>47.5617771011839</v>
      </c>
      <c r="BD8" s="183" t="s">
        <v>55</v>
      </c>
      <c r="BE8" s="180">
        <v>1.486305534412</v>
      </c>
      <c r="BF8" s="181">
        <v>25.821255766016101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/>
      <c r="G9" s="170"/>
      <c r="H9" s="171"/>
      <c r="I9" s="172">
        <v>2</v>
      </c>
      <c r="J9" s="172">
        <v>2</v>
      </c>
      <c r="K9" s="169"/>
      <c r="L9" s="173">
        <v>997.77229999999997</v>
      </c>
      <c r="M9" s="173">
        <v>-552.19554000000005</v>
      </c>
      <c r="N9" s="173">
        <v>445.57675999999998</v>
      </c>
      <c r="O9" s="168">
        <v>158.273449338604</v>
      </c>
      <c r="P9" s="174">
        <v>212.5</v>
      </c>
      <c r="Q9" s="175">
        <v>0.74481623218166504</v>
      </c>
      <c r="R9" s="176">
        <v>-243.59246771199901</v>
      </c>
      <c r="S9" s="170"/>
      <c r="T9" s="170"/>
      <c r="U9" s="177">
        <v>153</v>
      </c>
      <c r="V9" s="178">
        <v>273</v>
      </c>
      <c r="W9" s="169"/>
      <c r="X9" s="177">
        <v>1516.0708999999999</v>
      </c>
      <c r="Y9" s="168">
        <v>538.52398133350005</v>
      </c>
      <c r="Z9" s="179">
        <v>573</v>
      </c>
      <c r="AA9" s="190">
        <v>0.93983242815619605</v>
      </c>
      <c r="AB9" s="173">
        <v>-342.25365284223699</v>
      </c>
      <c r="AC9" s="170"/>
      <c r="AD9" s="170"/>
      <c r="AE9" s="178">
        <v>98</v>
      </c>
      <c r="AF9" s="178">
        <v>420</v>
      </c>
      <c r="AG9" s="169"/>
      <c r="AH9" s="182">
        <v>100.5</v>
      </c>
      <c r="AI9" s="168">
        <v>35.698633964952997</v>
      </c>
      <c r="AJ9" s="183" t="s">
        <v>53</v>
      </c>
      <c r="AK9" s="175">
        <v>0.56664498357068205</v>
      </c>
      <c r="AL9" s="176">
        <v>-103.81840633344</v>
      </c>
      <c r="AM9" s="170"/>
      <c r="AN9" s="170"/>
      <c r="AO9" s="178">
        <v>77</v>
      </c>
      <c r="AP9" s="178">
        <v>113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-44.890388910079899</v>
      </c>
      <c r="AW9" s="170"/>
      <c r="AX9" s="170"/>
      <c r="AY9" s="178">
        <v>39</v>
      </c>
      <c r="AZ9" s="178">
        <v>48</v>
      </c>
      <c r="BA9" s="169"/>
      <c r="BB9" s="186">
        <v>83</v>
      </c>
      <c r="BC9" s="182">
        <v>29.482453921304401</v>
      </c>
      <c r="BD9" s="183" t="s">
        <v>55</v>
      </c>
      <c r="BE9" s="190">
        <v>0.92132668504076298</v>
      </c>
      <c r="BF9" s="173">
        <v>-20.780777820159901</v>
      </c>
      <c r="BG9" s="170"/>
      <c r="BH9" s="170"/>
      <c r="BI9" s="178">
        <v>8</v>
      </c>
      <c r="BJ9" s="178">
        <v>26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0.05</v>
      </c>
      <c r="G10" s="170">
        <v>4.2000000000000003E-2</v>
      </c>
      <c r="H10" s="171"/>
      <c r="I10" s="172">
        <v>6</v>
      </c>
      <c r="J10" s="172">
        <v>6</v>
      </c>
      <c r="K10" s="169"/>
      <c r="L10" s="173">
        <v>2751.9059999999999</v>
      </c>
      <c r="M10" s="173">
        <v>3168.7971899999998</v>
      </c>
      <c r="N10" s="173">
        <v>5920.7031900000002</v>
      </c>
      <c r="O10" s="168">
        <v>886.68472671537404</v>
      </c>
      <c r="P10" s="174">
        <v>234.65600000000001</v>
      </c>
      <c r="Q10" s="180">
        <v>3.7786578085170399</v>
      </c>
      <c r="R10" s="181">
        <v>4115.6574778674103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4929.0041300000003</v>
      </c>
      <c r="Y10" s="168">
        <v>738.167839146147</v>
      </c>
      <c r="Z10" s="179">
        <v>573</v>
      </c>
      <c r="AA10" s="180">
        <v>1.28825102817827</v>
      </c>
      <c r="AB10" s="181">
        <v>521.31290091584299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420.8</v>
      </c>
      <c r="AI10" s="168">
        <v>63.019023421410402</v>
      </c>
      <c r="AJ10" s="183" t="s">
        <v>53</v>
      </c>
      <c r="AK10" s="184">
        <v>1.00030195907001</v>
      </c>
      <c r="AL10" s="185">
        <v>-63.815266024959598</v>
      </c>
      <c r="AM10" s="170">
        <v>4.0000000000000001E-3</v>
      </c>
      <c r="AN10" s="170">
        <v>1E-3</v>
      </c>
      <c r="AO10" s="178">
        <v>0</v>
      </c>
      <c r="AP10" s="178">
        <v>85</v>
      </c>
      <c r="AQ10" s="169"/>
      <c r="AR10" s="182">
        <v>55.7</v>
      </c>
      <c r="AS10" s="168">
        <v>8.3416340412845997</v>
      </c>
      <c r="AT10" s="183" t="s">
        <v>54</v>
      </c>
      <c r="AU10" s="175">
        <v>0.52135212758028804</v>
      </c>
      <c r="AV10" s="176">
        <v>-67.376892958719907</v>
      </c>
      <c r="AW10" s="170"/>
      <c r="AX10" s="170"/>
      <c r="AY10" s="178">
        <v>52</v>
      </c>
      <c r="AZ10" s="178">
        <v>73</v>
      </c>
      <c r="BA10" s="169"/>
      <c r="BB10" s="186">
        <v>237.8</v>
      </c>
      <c r="BC10" s="182">
        <v>35.612936714855998</v>
      </c>
      <c r="BD10" s="183" t="s">
        <v>55</v>
      </c>
      <c r="BE10" s="184">
        <v>1.1129042723392499</v>
      </c>
      <c r="BF10" s="185">
        <v>-8.3537859174398097</v>
      </c>
      <c r="BG10" s="170">
        <v>1.6E-2</v>
      </c>
      <c r="BH10" s="170">
        <v>1.0999999999999999E-2</v>
      </c>
      <c r="BI10" s="178">
        <v>0</v>
      </c>
      <c r="BJ10" s="178">
        <v>19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4.3999999999999997E-2</v>
      </c>
      <c r="G11" s="170">
        <v>3.5999999999999997E-2</v>
      </c>
      <c r="H11" s="171"/>
      <c r="I11" s="172">
        <v>6</v>
      </c>
      <c r="J11" s="172">
        <v>6</v>
      </c>
      <c r="K11" s="169"/>
      <c r="L11" s="173">
        <v>483.38405999999998</v>
      </c>
      <c r="M11" s="173">
        <v>330.4932</v>
      </c>
      <c r="N11" s="173">
        <v>813.87725999999998</v>
      </c>
      <c r="O11" s="168">
        <v>391.48526429939199</v>
      </c>
      <c r="P11" s="174">
        <v>214.66499999999999</v>
      </c>
      <c r="Q11" s="180">
        <v>1.8237032785940499</v>
      </c>
      <c r="R11" s="181">
        <v>299.76588315211097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1245.6219699999999</v>
      </c>
      <c r="Y11" s="168">
        <v>599.15993492996699</v>
      </c>
      <c r="Z11" s="179">
        <v>573</v>
      </c>
      <c r="AA11" s="184">
        <v>1.0456543367015101</v>
      </c>
      <c r="AB11" s="185">
        <v>-126.68287212070101</v>
      </c>
      <c r="AC11" s="170">
        <v>8.9999999999999993E-3</v>
      </c>
      <c r="AD11" s="170">
        <v>5.0000000000000001E-3</v>
      </c>
      <c r="AE11" s="178">
        <v>0</v>
      </c>
      <c r="AF11" s="178">
        <v>184</v>
      </c>
      <c r="AG11" s="169"/>
      <c r="AH11" s="182">
        <v>131.5</v>
      </c>
      <c r="AI11" s="168">
        <v>63.253164556250297</v>
      </c>
      <c r="AJ11" s="183" t="s">
        <v>53</v>
      </c>
      <c r="AK11" s="184">
        <v>1.0040184850198499</v>
      </c>
      <c r="AL11" s="185">
        <v>-19.3816842122236</v>
      </c>
      <c r="AM11" s="170">
        <v>5.0000000000000001E-3</v>
      </c>
      <c r="AN11" s="170">
        <v>1E-3</v>
      </c>
      <c r="AO11" s="178">
        <v>0</v>
      </c>
      <c r="AP11" s="178">
        <v>26</v>
      </c>
      <c r="AQ11" s="169"/>
      <c r="AR11" s="182">
        <v>25.4</v>
      </c>
      <c r="AS11" s="168">
        <v>12.217721518849901</v>
      </c>
      <c r="AT11" s="183" t="s">
        <v>54</v>
      </c>
      <c r="AU11" s="190">
        <v>0.76360759492811703</v>
      </c>
      <c r="AV11" s="173">
        <v>-12.919157895167899</v>
      </c>
      <c r="AW11" s="170"/>
      <c r="AX11" s="170"/>
      <c r="AY11" s="178">
        <v>8</v>
      </c>
      <c r="AZ11" s="178">
        <v>15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5.1616842096641697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3.7999999999999999E-2</v>
      </c>
      <c r="G12" s="170">
        <v>3.3000000000000002E-2</v>
      </c>
      <c r="H12" s="171"/>
      <c r="I12" s="172">
        <v>4</v>
      </c>
      <c r="J12" s="172">
        <v>4</v>
      </c>
      <c r="K12" s="169"/>
      <c r="L12" s="173">
        <v>2239.0366100000001</v>
      </c>
      <c r="M12" s="173">
        <v>2194.0407599999999</v>
      </c>
      <c r="N12" s="173">
        <v>4433.07737</v>
      </c>
      <c r="O12" s="168">
        <v>818.46041418629</v>
      </c>
      <c r="P12" s="174">
        <v>216.447</v>
      </c>
      <c r="Q12" s="180">
        <v>3.78134330430216</v>
      </c>
      <c r="R12" s="181">
        <v>3082.5242148739599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3205.5743200000002</v>
      </c>
      <c r="Y12" s="168">
        <v>591.83169312746202</v>
      </c>
      <c r="Z12" s="179">
        <v>573</v>
      </c>
      <c r="AA12" s="184">
        <v>1.0328650839920801</v>
      </c>
      <c r="AB12" s="185">
        <v>-369.74415467148998</v>
      </c>
      <c r="AC12" s="170">
        <v>8.0000000000000002E-3</v>
      </c>
      <c r="AD12" s="170">
        <v>3.0000000000000001E-3</v>
      </c>
      <c r="AE12" s="178">
        <v>0</v>
      </c>
      <c r="AF12" s="178">
        <v>519</v>
      </c>
      <c r="AG12" s="169"/>
      <c r="AH12" s="182">
        <v>324.10000000000002</v>
      </c>
      <c r="AI12" s="168">
        <v>59.837218730467697</v>
      </c>
      <c r="AJ12" s="183" t="s">
        <v>53</v>
      </c>
      <c r="AK12" s="190">
        <v>0.94979712270583605</v>
      </c>
      <c r="AL12" s="173">
        <v>-68.997842764928095</v>
      </c>
      <c r="AM12" s="170"/>
      <c r="AN12" s="170"/>
      <c r="AO12" s="178">
        <v>18</v>
      </c>
      <c r="AP12" s="178">
        <v>86</v>
      </c>
      <c r="AQ12" s="169"/>
      <c r="AR12" s="182">
        <v>50.2</v>
      </c>
      <c r="AS12" s="168">
        <v>9.2682146876565206</v>
      </c>
      <c r="AT12" s="183" t="s">
        <v>54</v>
      </c>
      <c r="AU12" s="175">
        <v>0.57926341797853298</v>
      </c>
      <c r="AV12" s="176">
        <v>-49.634372765696</v>
      </c>
      <c r="AW12" s="170"/>
      <c r="AX12" s="170"/>
      <c r="AY12" s="178">
        <v>37</v>
      </c>
      <c r="AZ12" s="178">
        <v>54</v>
      </c>
      <c r="BA12" s="169"/>
      <c r="BB12" s="186">
        <v>210.2</v>
      </c>
      <c r="BC12" s="182">
        <v>38.808341182179298</v>
      </c>
      <c r="BD12" s="183" t="s">
        <v>55</v>
      </c>
      <c r="BE12" s="180">
        <v>1.2127606619430999</v>
      </c>
      <c r="BF12" s="181">
        <v>10.531254468607999</v>
      </c>
      <c r="BG12" s="170">
        <v>0.02</v>
      </c>
      <c r="BH12" s="170">
        <v>0.02</v>
      </c>
      <c r="BI12" s="178">
        <v>0</v>
      </c>
      <c r="BJ12" s="178">
        <v>0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6.4000000000000001E-2</v>
      </c>
      <c r="G13" s="170">
        <v>0.06</v>
      </c>
      <c r="H13" s="171"/>
      <c r="I13" s="172">
        <v>6</v>
      </c>
      <c r="J13" s="172">
        <v>6</v>
      </c>
      <c r="K13" s="169"/>
      <c r="L13" s="173">
        <v>1992.38537</v>
      </c>
      <c r="M13" s="173">
        <v>1617.6458399999999</v>
      </c>
      <c r="N13" s="173">
        <v>3610.0312100000001</v>
      </c>
      <c r="O13" s="168">
        <v>1424.23396175933</v>
      </c>
      <c r="P13" s="174">
        <v>223.197</v>
      </c>
      <c r="Q13" s="180">
        <v>6.38106229814617</v>
      </c>
      <c r="R13" s="181">
        <v>2958.2971005981499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2256.3822700000001</v>
      </c>
      <c r="Y13" s="168">
        <v>890.19071379319701</v>
      </c>
      <c r="Z13" s="179">
        <v>573</v>
      </c>
      <c r="AA13" s="180">
        <v>1.55356145513647</v>
      </c>
      <c r="AB13" s="181">
        <v>583.22517251545696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175.45</v>
      </c>
      <c r="AI13" s="168">
        <v>69.218750214260595</v>
      </c>
      <c r="AJ13" s="183" t="s">
        <v>53</v>
      </c>
      <c r="AK13" s="184">
        <v>1.0987103208612801</v>
      </c>
      <c r="AL13" s="185">
        <v>-8.5096808752638804</v>
      </c>
      <c r="AM13" s="170">
        <v>1.4E-2</v>
      </c>
      <c r="AN13" s="170">
        <v>0.01</v>
      </c>
      <c r="AO13" s="178">
        <v>0</v>
      </c>
      <c r="AP13" s="178">
        <v>17</v>
      </c>
      <c r="AQ13" s="169"/>
      <c r="AR13" s="182">
        <v>38.4</v>
      </c>
      <c r="AS13" s="168">
        <v>15.1496153219014</v>
      </c>
      <c r="AT13" s="183" t="s">
        <v>54</v>
      </c>
      <c r="AU13" s="190">
        <v>0.94685095761883997</v>
      </c>
      <c r="AV13" s="173">
        <v>-8.3199189524479706</v>
      </c>
      <c r="AW13" s="170"/>
      <c r="AX13" s="170"/>
      <c r="AY13" s="178">
        <v>3</v>
      </c>
      <c r="AZ13" s="178">
        <v>11</v>
      </c>
      <c r="BA13" s="169"/>
      <c r="BB13" s="186">
        <v>147.80000000000001</v>
      </c>
      <c r="BC13" s="182">
        <v>58.310238140026897</v>
      </c>
      <c r="BD13" s="183" t="s">
        <v>55</v>
      </c>
      <c r="BE13" s="180">
        <v>1.8221949418758401</v>
      </c>
      <c r="BF13" s="181">
        <v>54.360162095104101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1009.74608</v>
      </c>
      <c r="M14" s="173">
        <v>-1069.59833</v>
      </c>
      <c r="N14" s="173">
        <v>-59.852249999999998</v>
      </c>
      <c r="O14" s="168">
        <v>-21.236061427918798</v>
      </c>
      <c r="P14" s="174">
        <v>212.5</v>
      </c>
      <c r="Q14" s="175">
        <v>-9.9934406719617896E-2</v>
      </c>
      <c r="R14" s="176">
        <v>-749.80273115360001</v>
      </c>
      <c r="S14" s="170"/>
      <c r="T14" s="170"/>
      <c r="U14" s="177">
        <v>659</v>
      </c>
      <c r="V14" s="178">
        <v>779</v>
      </c>
      <c r="W14" s="169"/>
      <c r="X14" s="177">
        <v>2124.2642850000002</v>
      </c>
      <c r="Y14" s="168">
        <v>753.706115399071</v>
      </c>
      <c r="Z14" s="179">
        <v>573</v>
      </c>
      <c r="AA14" s="180">
        <v>1.3153684387418301</v>
      </c>
      <c r="AB14" s="181">
        <v>263.83310523052899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152.69999999999999</v>
      </c>
      <c r="AI14" s="168">
        <v>54.179192595820602</v>
      </c>
      <c r="AJ14" s="183" t="s">
        <v>53</v>
      </c>
      <c r="AK14" s="190">
        <v>0.859987184060645</v>
      </c>
      <c r="AL14" s="173">
        <v>-51.850025000831899</v>
      </c>
      <c r="AM14" s="170"/>
      <c r="AN14" s="170"/>
      <c r="AO14" s="178">
        <v>25</v>
      </c>
      <c r="AP14" s="178">
        <v>61</v>
      </c>
      <c r="AQ14" s="169"/>
      <c r="AR14" s="182">
        <v>17.3</v>
      </c>
      <c r="AS14" s="168">
        <v>6.1381796457609497</v>
      </c>
      <c r="AT14" s="183" t="s">
        <v>54</v>
      </c>
      <c r="AU14" s="175">
        <v>0.38363622786005902</v>
      </c>
      <c r="AV14" s="176">
        <v>-34.649212698623998</v>
      </c>
      <c r="AW14" s="170"/>
      <c r="AX14" s="170"/>
      <c r="AY14" s="178">
        <v>28</v>
      </c>
      <c r="AZ14" s="178">
        <v>37</v>
      </c>
      <c r="BA14" s="169"/>
      <c r="BB14" s="186">
        <v>67.400000000000006</v>
      </c>
      <c r="BC14" s="182">
        <v>23.914064053427001</v>
      </c>
      <c r="BD14" s="183" t="s">
        <v>55</v>
      </c>
      <c r="BE14" s="175">
        <v>0.74731450166959501</v>
      </c>
      <c r="BF14" s="176">
        <v>-36.4984253972479</v>
      </c>
      <c r="BG14" s="170"/>
      <c r="BH14" s="170"/>
      <c r="BI14" s="178">
        <v>23</v>
      </c>
      <c r="BJ14" s="178">
        <v>41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8.9999999999999993E-3</v>
      </c>
      <c r="G15" s="170">
        <v>6.4999999999999997E-3</v>
      </c>
      <c r="H15" s="171"/>
      <c r="I15" s="172">
        <v>3</v>
      </c>
      <c r="J15" s="172">
        <v>3</v>
      </c>
      <c r="K15" s="169"/>
      <c r="L15" s="173">
        <v>2879.92571</v>
      </c>
      <c r="M15" s="173">
        <v>-1912.2658799999999</v>
      </c>
      <c r="N15" s="173">
        <v>967.65983000000006</v>
      </c>
      <c r="O15" s="168">
        <v>262.58663545981602</v>
      </c>
      <c r="P15" s="174">
        <v>231.52600000000001</v>
      </c>
      <c r="Q15" s="184">
        <v>1.1341561442767401</v>
      </c>
      <c r="R15" s="185">
        <v>-15.2243432113371</v>
      </c>
      <c r="S15" s="170">
        <v>8.9999999999999993E-3</v>
      </c>
      <c r="T15" s="170">
        <v>6.4999999999999997E-3</v>
      </c>
      <c r="U15" s="177">
        <v>0</v>
      </c>
      <c r="V15" s="178">
        <v>57</v>
      </c>
      <c r="W15" s="169"/>
      <c r="X15" s="177">
        <v>2023.9562550000001</v>
      </c>
      <c r="Y15" s="168">
        <v>549.22592303774798</v>
      </c>
      <c r="Z15" s="179">
        <v>573</v>
      </c>
      <c r="AA15" s="190">
        <v>0.95850946428926298</v>
      </c>
      <c r="AB15" s="173">
        <v>-408.56808891859299</v>
      </c>
      <c r="AC15" s="170">
        <v>0</v>
      </c>
      <c r="AD15" s="170"/>
      <c r="AE15" s="178">
        <v>88</v>
      </c>
      <c r="AF15" s="178">
        <v>510</v>
      </c>
      <c r="AG15" s="169"/>
      <c r="AH15" s="182">
        <v>175.5</v>
      </c>
      <c r="AI15" s="168">
        <v>47.624126882685403</v>
      </c>
      <c r="AJ15" s="183" t="s">
        <v>53</v>
      </c>
      <c r="AK15" s="175">
        <v>0.75593852194738698</v>
      </c>
      <c r="AL15" s="176">
        <v>-91.950320535552095</v>
      </c>
      <c r="AM15" s="170"/>
      <c r="AN15" s="170"/>
      <c r="AO15" s="178">
        <v>57</v>
      </c>
      <c r="AP15" s="178">
        <v>104</v>
      </c>
      <c r="AQ15" s="169"/>
      <c r="AR15" s="182">
        <v>18.600000000000001</v>
      </c>
      <c r="AS15" s="168">
        <v>5.0473433619256296</v>
      </c>
      <c r="AT15" s="183" t="s">
        <v>54</v>
      </c>
      <c r="AU15" s="175">
        <v>0.31545896012035202</v>
      </c>
      <c r="AV15" s="176">
        <v>-49.323890929664003</v>
      </c>
      <c r="AW15" s="170"/>
      <c r="AX15" s="170"/>
      <c r="AY15" s="178">
        <v>41</v>
      </c>
      <c r="AZ15" s="178">
        <v>53</v>
      </c>
      <c r="BA15" s="169"/>
      <c r="BB15" s="186">
        <v>99.4</v>
      </c>
      <c r="BC15" s="182">
        <v>26.973437106204699</v>
      </c>
      <c r="BD15" s="183" t="s">
        <v>55</v>
      </c>
      <c r="BE15" s="190">
        <v>0.84291990956889695</v>
      </c>
      <c r="BF15" s="173">
        <v>-36.447781859328103</v>
      </c>
      <c r="BG15" s="170"/>
      <c r="BH15" s="170"/>
      <c r="BI15" s="178">
        <v>19</v>
      </c>
      <c r="BJ15" s="178">
        <v>43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5.0999999999999997E-2</v>
      </c>
      <c r="G16" s="170">
        <v>4.5999999999999999E-2</v>
      </c>
      <c r="H16" s="171"/>
      <c r="I16" s="172">
        <v>6</v>
      </c>
      <c r="J16" s="172">
        <v>5</v>
      </c>
      <c r="K16" s="169"/>
      <c r="L16" s="173">
        <v>1465.193</v>
      </c>
      <c r="M16" s="173">
        <v>428.68234000000001</v>
      </c>
      <c r="N16" s="173">
        <v>1893.8753400000001</v>
      </c>
      <c r="O16" s="168">
        <v>633.80926127772102</v>
      </c>
      <c r="P16" s="174">
        <v>233.14400000000001</v>
      </c>
      <c r="Q16" s="180">
        <v>2.7185312994446398</v>
      </c>
      <c r="R16" s="181">
        <v>1091.3300861985399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2159.895845</v>
      </c>
      <c r="Y16" s="168">
        <v>722.83637737015397</v>
      </c>
      <c r="Z16" s="179">
        <v>573</v>
      </c>
      <c r="AA16" s="180">
        <v>1.2614945503842101</v>
      </c>
      <c r="AB16" s="181">
        <v>187.473520478529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181.3</v>
      </c>
      <c r="AI16" s="168">
        <v>60.674330903770503</v>
      </c>
      <c r="AJ16" s="183" t="s">
        <v>53</v>
      </c>
      <c r="AK16" s="184">
        <v>0.96308461752016705</v>
      </c>
      <c r="AL16" s="185">
        <v>-35.563187512831902</v>
      </c>
      <c r="AM16" s="170">
        <v>1E-3</v>
      </c>
      <c r="AN16" s="170"/>
      <c r="AO16" s="178">
        <v>7</v>
      </c>
      <c r="AP16" s="178">
        <v>45</v>
      </c>
      <c r="AQ16" s="169"/>
      <c r="AR16" s="182">
        <v>20.8</v>
      </c>
      <c r="AS16" s="168">
        <v>6.9609822548175799</v>
      </c>
      <c r="AT16" s="183" t="s">
        <v>54</v>
      </c>
      <c r="AU16" s="175">
        <v>0.43506139092609902</v>
      </c>
      <c r="AV16" s="176">
        <v>-34.276365082623997</v>
      </c>
      <c r="AW16" s="170"/>
      <c r="AX16" s="170"/>
      <c r="AY16" s="178">
        <v>28</v>
      </c>
      <c r="AZ16" s="178">
        <v>37</v>
      </c>
      <c r="BA16" s="169"/>
      <c r="BB16" s="186">
        <v>110.8</v>
      </c>
      <c r="BC16" s="182">
        <v>37.080617011239802</v>
      </c>
      <c r="BD16" s="183" t="s">
        <v>55</v>
      </c>
      <c r="BE16" s="180">
        <v>1.15876928160124</v>
      </c>
      <c r="BF16" s="181">
        <v>0.64726983475206601</v>
      </c>
      <c r="BG16" s="170">
        <v>0.02</v>
      </c>
      <c r="BH16" s="170">
        <v>1.6E-2</v>
      </c>
      <c r="BI16" s="178">
        <v>0</v>
      </c>
      <c r="BJ16" s="178">
        <v>4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4.4999999999999998E-2</v>
      </c>
      <c r="G17" s="170">
        <v>4.1000000000000002E-2</v>
      </c>
      <c r="H17" s="171"/>
      <c r="I17" s="172">
        <v>4</v>
      </c>
      <c r="J17" s="172">
        <v>4</v>
      </c>
      <c r="K17" s="169"/>
      <c r="L17" s="173">
        <v>1272.63824</v>
      </c>
      <c r="M17" s="173">
        <v>587.48716000000002</v>
      </c>
      <c r="N17" s="173">
        <v>1860.1253999999999</v>
      </c>
      <c r="O17" s="168">
        <v>498.44178720559501</v>
      </c>
      <c r="P17" s="174">
        <v>246.29499999999999</v>
      </c>
      <c r="Q17" s="180">
        <v>2.0237592610714601</v>
      </c>
      <c r="R17" s="181">
        <v>801.27195729086998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2738.2055</v>
      </c>
      <c r="Y17" s="168">
        <v>733.73335107202399</v>
      </c>
      <c r="Z17" s="179">
        <v>573</v>
      </c>
      <c r="AA17" s="180">
        <v>1.2805119564956799</v>
      </c>
      <c r="AB17" s="181">
        <v>274.80582614412998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146.6</v>
      </c>
      <c r="AI17" s="168">
        <v>39.2831397304398</v>
      </c>
      <c r="AJ17" s="183" t="s">
        <v>53</v>
      </c>
      <c r="AK17" s="175">
        <v>0.62354190048317104</v>
      </c>
      <c r="AL17" s="176">
        <v>-124.244990319232</v>
      </c>
      <c r="AM17" s="170"/>
      <c r="AN17" s="170"/>
      <c r="AO17" s="178">
        <v>89</v>
      </c>
      <c r="AP17" s="178">
        <v>136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-50.686029287423999</v>
      </c>
      <c r="AW17" s="170"/>
      <c r="AX17" s="170"/>
      <c r="AY17" s="178">
        <v>42</v>
      </c>
      <c r="AZ17" s="178">
        <v>54</v>
      </c>
      <c r="BA17" s="169"/>
      <c r="BB17" s="186">
        <v>132.19999999999999</v>
      </c>
      <c r="BC17" s="182">
        <v>35.424495718718497</v>
      </c>
      <c r="BD17" s="183" t="s">
        <v>55</v>
      </c>
      <c r="BE17" s="184">
        <v>1.1070154912099499</v>
      </c>
      <c r="BF17" s="185">
        <v>-5.3720585748479301</v>
      </c>
      <c r="BG17" s="170">
        <v>1.4999999999999999E-2</v>
      </c>
      <c r="BH17" s="170">
        <v>1.0999999999999999E-2</v>
      </c>
      <c r="BI17" s="178">
        <v>0</v>
      </c>
      <c r="BJ17" s="178">
        <v>12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394.63168000000002</v>
      </c>
      <c r="M18" s="173">
        <v>-824.82686999999999</v>
      </c>
      <c r="N18" s="173">
        <v>-430.19519000000003</v>
      </c>
      <c r="O18" s="168">
        <v>-178.24363428848599</v>
      </c>
      <c r="P18" s="174">
        <v>233.14400000000001</v>
      </c>
      <c r="Q18" s="175">
        <v>-0.76452164451363303</v>
      </c>
      <c r="R18" s="176">
        <v>-1078.42387317257</v>
      </c>
      <c r="S18" s="170"/>
      <c r="T18" s="170"/>
      <c r="U18" s="177">
        <v>993</v>
      </c>
      <c r="V18" s="178">
        <v>1106</v>
      </c>
      <c r="W18" s="169"/>
      <c r="X18" s="177">
        <v>1726.1867199999999</v>
      </c>
      <c r="Y18" s="168">
        <v>715.21439938303797</v>
      </c>
      <c r="Z18" s="179">
        <v>573</v>
      </c>
      <c r="AA18" s="180">
        <v>1.24819266908035</v>
      </c>
      <c r="AB18" s="181">
        <v>133.02954907609899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187.1</v>
      </c>
      <c r="AI18" s="168">
        <v>77.521517558984797</v>
      </c>
      <c r="AJ18" s="183" t="s">
        <v>53</v>
      </c>
      <c r="AK18" s="180">
        <v>1.23050027871404</v>
      </c>
      <c r="AL18" s="181">
        <v>11.9361225685763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-27.186064109567901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1.02787178086417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2357.0675099999999</v>
      </c>
      <c r="M19" s="173">
        <v>2019.3439100000001</v>
      </c>
      <c r="N19" s="173">
        <v>4376.4114200000004</v>
      </c>
      <c r="O19" s="168">
        <v>760.84535349450096</v>
      </c>
      <c r="P19" s="174">
        <v>212.5</v>
      </c>
      <c r="Q19" s="180">
        <v>3.5804487223270698</v>
      </c>
      <c r="R19" s="181">
        <v>2968.3125064751998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2748.7173349999998</v>
      </c>
      <c r="Y19" s="168">
        <v>477.86842042481902</v>
      </c>
      <c r="Z19" s="179">
        <v>573</v>
      </c>
      <c r="AA19" s="190">
        <v>0.83397630091591402</v>
      </c>
      <c r="AB19" s="173">
        <v>-1048.17997064569</v>
      </c>
      <c r="AC19" s="170"/>
      <c r="AD19" s="170"/>
      <c r="AE19" s="178">
        <v>548</v>
      </c>
      <c r="AF19" s="178">
        <v>1207</v>
      </c>
      <c r="AG19" s="169"/>
      <c r="AH19" s="182">
        <v>299.39999999999998</v>
      </c>
      <c r="AI19" s="168">
        <v>52.051116079999098</v>
      </c>
      <c r="AJ19" s="183" t="s">
        <v>53</v>
      </c>
      <c r="AK19" s="190">
        <v>0.82620819174601801</v>
      </c>
      <c r="AL19" s="173">
        <v>-118.059913186176</v>
      </c>
      <c r="AM19" s="170"/>
      <c r="AN19" s="170"/>
      <c r="AO19" s="178">
        <v>63</v>
      </c>
      <c r="AP19" s="178">
        <v>136</v>
      </c>
      <c r="AQ19" s="169"/>
      <c r="AR19" s="182">
        <v>28.8</v>
      </c>
      <c r="AS19" s="168">
        <v>5.0069209856512202</v>
      </c>
      <c r="AT19" s="183" t="s">
        <v>54</v>
      </c>
      <c r="AU19" s="175">
        <v>0.31293256160320099</v>
      </c>
      <c r="AV19" s="176">
        <v>-77.221565253631894</v>
      </c>
      <c r="AW19" s="170"/>
      <c r="AX19" s="170"/>
      <c r="AY19" s="178">
        <v>64</v>
      </c>
      <c r="AZ19" s="178">
        <v>82</v>
      </c>
      <c r="BA19" s="169"/>
      <c r="BB19" s="186">
        <v>151.4</v>
      </c>
      <c r="BC19" s="182">
        <v>26.321105459291498</v>
      </c>
      <c r="BD19" s="183" t="s">
        <v>55</v>
      </c>
      <c r="BE19" s="190">
        <v>0.82253454560285799</v>
      </c>
      <c r="BF19" s="173">
        <v>-60.643130507263798</v>
      </c>
      <c r="BG19" s="170"/>
      <c r="BH19" s="170"/>
      <c r="BI19" s="178">
        <v>33</v>
      </c>
      <c r="BJ19" s="178">
        <v>70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3.9E-2</v>
      </c>
      <c r="G20" s="170">
        <v>3.4000000000000002E-2</v>
      </c>
      <c r="H20" s="171"/>
      <c r="I20" s="172">
        <v>4</v>
      </c>
      <c r="J20" s="172">
        <v>4</v>
      </c>
      <c r="K20" s="169"/>
      <c r="L20" s="173">
        <v>1757.77928</v>
      </c>
      <c r="M20" s="173">
        <v>1306.43163</v>
      </c>
      <c r="N20" s="173">
        <v>3064.2109099999998</v>
      </c>
      <c r="O20" s="168">
        <v>824.95159281543795</v>
      </c>
      <c r="P20" s="174">
        <v>231.90199999999999</v>
      </c>
      <c r="Q20" s="180">
        <v>3.5573284957242199</v>
      </c>
      <c r="R20" s="181">
        <v>2071.90137981101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2218.1865349999998</v>
      </c>
      <c r="Y20" s="168">
        <v>597.18360418278405</v>
      </c>
      <c r="Z20" s="179">
        <v>573</v>
      </c>
      <c r="AA20" s="184">
        <v>1.04220524290189</v>
      </c>
      <c r="AB20" s="185">
        <v>-233.68262006675101</v>
      </c>
      <c r="AC20" s="170">
        <v>8.9999999999999993E-3</v>
      </c>
      <c r="AD20" s="170">
        <v>4.0000000000000001E-3</v>
      </c>
      <c r="AE20" s="178">
        <v>0</v>
      </c>
      <c r="AF20" s="178">
        <v>336</v>
      </c>
      <c r="AG20" s="169"/>
      <c r="AH20" s="182">
        <v>136.19999999999999</v>
      </c>
      <c r="AI20" s="168">
        <v>36.667974314295101</v>
      </c>
      <c r="AJ20" s="183" t="s">
        <v>53</v>
      </c>
      <c r="AK20" s="175">
        <v>0.58203133832214404</v>
      </c>
      <c r="AL20" s="176">
        <v>-133.37723694451199</v>
      </c>
      <c r="AM20" s="170"/>
      <c r="AN20" s="170"/>
      <c r="AO20" s="178">
        <v>98</v>
      </c>
      <c r="AP20" s="178">
        <v>145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-16.464060176383999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17.271879647232002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3.7999999999999999E-2</v>
      </c>
      <c r="G21" s="170">
        <v>3.4000000000000002E-2</v>
      </c>
      <c r="H21" s="171"/>
      <c r="I21" s="172">
        <v>5</v>
      </c>
      <c r="J21" s="172">
        <v>5</v>
      </c>
      <c r="K21" s="169"/>
      <c r="L21" s="173">
        <v>3095.9188100000001</v>
      </c>
      <c r="M21" s="173">
        <v>-775.15575000000001</v>
      </c>
      <c r="N21" s="173">
        <v>2320.7630600000002</v>
      </c>
      <c r="O21" s="168">
        <v>349.97793536315299</v>
      </c>
      <c r="P21" s="174">
        <v>218.77099999999999</v>
      </c>
      <c r="Q21" s="180">
        <v>1.59974555751518</v>
      </c>
      <c r="R21" s="181">
        <v>649.54788921204499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3954.5861599999998</v>
      </c>
      <c r="Y21" s="168">
        <v>596.36329246489299</v>
      </c>
      <c r="Z21" s="179">
        <v>573</v>
      </c>
      <c r="AA21" s="184">
        <v>1.04077363431918</v>
      </c>
      <c r="AB21" s="185">
        <v>-422.62239534553498</v>
      </c>
      <c r="AC21" s="170">
        <v>8.0000000000000002E-3</v>
      </c>
      <c r="AD21" s="170">
        <v>4.0000000000000001E-3</v>
      </c>
      <c r="AE21" s="178">
        <v>0</v>
      </c>
      <c r="AF21" s="178">
        <v>606</v>
      </c>
      <c r="AG21" s="169"/>
      <c r="AH21" s="182">
        <v>230.4</v>
      </c>
      <c r="AI21" s="168">
        <v>34.745001632208997</v>
      </c>
      <c r="AJ21" s="183" t="s">
        <v>53</v>
      </c>
      <c r="AK21" s="175">
        <v>0.55150796241601596</v>
      </c>
      <c r="AL21" s="176">
        <v>-250.863767865216</v>
      </c>
      <c r="AM21" s="170"/>
      <c r="AN21" s="170"/>
      <c r="AO21" s="178">
        <v>188</v>
      </c>
      <c r="AP21" s="178">
        <v>271</v>
      </c>
      <c r="AQ21" s="169"/>
      <c r="AR21" s="182">
        <v>47</v>
      </c>
      <c r="AS21" s="168">
        <v>7.0877390482370899</v>
      </c>
      <c r="AT21" s="183" t="s">
        <v>54</v>
      </c>
      <c r="AU21" s="175">
        <v>0.44298369051481801</v>
      </c>
      <c r="AV21" s="176">
        <v>-75.225718822912</v>
      </c>
      <c r="AW21" s="170"/>
      <c r="AX21" s="170"/>
      <c r="AY21" s="178">
        <v>60</v>
      </c>
      <c r="AZ21" s="178">
        <v>81</v>
      </c>
      <c r="BA21" s="169"/>
      <c r="BB21" s="186">
        <v>259.8</v>
      </c>
      <c r="BC21" s="182">
        <v>39.178608611319</v>
      </c>
      <c r="BD21" s="183" t="s">
        <v>55</v>
      </c>
      <c r="BE21" s="180">
        <v>1.2243315191037201</v>
      </c>
      <c r="BF21" s="181">
        <v>15.348562354176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3.4000000000000002E-2</v>
      </c>
      <c r="G22" s="170">
        <v>2.5999999999999999E-2</v>
      </c>
      <c r="H22" s="171"/>
      <c r="I22" s="172">
        <v>5</v>
      </c>
      <c r="J22" s="172">
        <v>5</v>
      </c>
      <c r="K22" s="169"/>
      <c r="L22" s="173">
        <v>2469.7280599999999</v>
      </c>
      <c r="M22" s="173">
        <v>-361.79946999999999</v>
      </c>
      <c r="N22" s="173">
        <v>2107.92859</v>
      </c>
      <c r="O22" s="168">
        <v>488.28476652794501</v>
      </c>
      <c r="P22" s="174">
        <v>242.99700000000001</v>
      </c>
      <c r="Q22" s="180">
        <v>2.0094271391331802</v>
      </c>
      <c r="R22" s="181">
        <v>899.45793267249496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2484.3437899999999</v>
      </c>
      <c r="Y22" s="168">
        <v>575.47833130120398</v>
      </c>
      <c r="Z22" s="179">
        <v>573</v>
      </c>
      <c r="AA22" s="184">
        <v>1.0043251855169399</v>
      </c>
      <c r="AB22" s="185">
        <v>-365.29503948620902</v>
      </c>
      <c r="AC22" s="170">
        <v>5.0000000000000001E-3</v>
      </c>
      <c r="AD22" s="170">
        <v>1E-3</v>
      </c>
      <c r="AE22" s="178">
        <v>0</v>
      </c>
      <c r="AF22" s="178">
        <v>485</v>
      </c>
      <c r="AG22" s="169"/>
      <c r="AH22" s="182">
        <v>139</v>
      </c>
      <c r="AI22" s="168">
        <v>32.198236159121699</v>
      </c>
      <c r="AJ22" s="183" t="s">
        <v>53</v>
      </c>
      <c r="AK22" s="175">
        <v>0.51108311363685199</v>
      </c>
      <c r="AL22" s="176">
        <v>-174.31107549324801</v>
      </c>
      <c r="AM22" s="170"/>
      <c r="AN22" s="170"/>
      <c r="AO22" s="178">
        <v>133</v>
      </c>
      <c r="AP22" s="178">
        <v>188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-42.471066791936003</v>
      </c>
      <c r="AW22" s="170"/>
      <c r="AX22" s="170"/>
      <c r="AY22" s="178">
        <v>32</v>
      </c>
      <c r="AZ22" s="178">
        <v>46</v>
      </c>
      <c r="BA22" s="169"/>
      <c r="BB22" s="186">
        <v>158.4</v>
      </c>
      <c r="BC22" s="182">
        <v>36.692090702193298</v>
      </c>
      <c r="BD22" s="183" t="s">
        <v>55</v>
      </c>
      <c r="BE22" s="184">
        <v>1.1466278344435401</v>
      </c>
      <c r="BF22" s="185">
        <v>-0.74213358387200401</v>
      </c>
      <c r="BG22" s="170">
        <v>1.9E-2</v>
      </c>
      <c r="BH22" s="170">
        <v>1.4999999999999999E-2</v>
      </c>
      <c r="BI22" s="178">
        <v>0</v>
      </c>
      <c r="BJ22" s="178">
        <v>8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4373.03856</v>
      </c>
      <c r="M23" s="173">
        <v>2595.6632199999999</v>
      </c>
      <c r="N23" s="173">
        <v>6968.7017800000003</v>
      </c>
      <c r="O23" s="168">
        <v>1556.87271023054</v>
      </c>
      <c r="P23" s="174">
        <v>251.20400000000001</v>
      </c>
      <c r="Q23" s="180">
        <v>6.1976429922713798</v>
      </c>
      <c r="R23" s="181">
        <v>5673.3795969425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2271.9702550000002</v>
      </c>
      <c r="Y23" s="168">
        <v>507.57925939901702</v>
      </c>
      <c r="Z23" s="179">
        <v>573</v>
      </c>
      <c r="AA23" s="190">
        <v>0.88582767783423599</v>
      </c>
      <c r="AB23" s="173">
        <v>-682.67859968364598</v>
      </c>
      <c r="AC23" s="170"/>
      <c r="AD23" s="170"/>
      <c r="AE23" s="178">
        <v>293</v>
      </c>
      <c r="AF23" s="178">
        <v>806</v>
      </c>
      <c r="AG23" s="169"/>
      <c r="AH23" s="182">
        <v>92.5</v>
      </c>
      <c r="AI23" s="168">
        <v>20.665359236584301</v>
      </c>
      <c r="AJ23" s="183" t="s">
        <v>53</v>
      </c>
      <c r="AK23" s="175">
        <v>0.32802157518387798</v>
      </c>
      <c r="AL23" s="176">
        <v>-232.356680357888</v>
      </c>
      <c r="AM23" s="170"/>
      <c r="AN23" s="170"/>
      <c r="AO23" s="178">
        <v>190</v>
      </c>
      <c r="AP23" s="178">
        <v>246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-62.703283900415897</v>
      </c>
      <c r="AW23" s="170"/>
      <c r="AX23" s="170"/>
      <c r="AY23" s="178">
        <v>52</v>
      </c>
      <c r="AZ23" s="178">
        <v>67</v>
      </c>
      <c r="BA23" s="169"/>
      <c r="BB23" s="186">
        <v>121.6</v>
      </c>
      <c r="BC23" s="182">
        <v>27.1665695477692</v>
      </c>
      <c r="BD23" s="183" t="s">
        <v>55</v>
      </c>
      <c r="BE23" s="190">
        <v>0.84895529836778805</v>
      </c>
      <c r="BF23" s="173">
        <v>-43.406567800831802</v>
      </c>
      <c r="BG23" s="170"/>
      <c r="BH23" s="170"/>
      <c r="BI23" s="178">
        <v>22</v>
      </c>
      <c r="BJ23" s="178">
        <v>51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3.5000000000000003E-2</v>
      </c>
      <c r="G24" s="170">
        <v>2.7E-2</v>
      </c>
      <c r="H24" s="171"/>
      <c r="I24" s="172">
        <v>5</v>
      </c>
      <c r="J24" s="172">
        <v>5</v>
      </c>
      <c r="K24" s="169"/>
      <c r="L24" s="173">
        <v>4268.3462499999996</v>
      </c>
      <c r="M24" s="173">
        <v>4068.5357300000001</v>
      </c>
      <c r="N24" s="173">
        <v>8336.8819800000001</v>
      </c>
      <c r="O24" s="168">
        <v>1590.6608490117801</v>
      </c>
      <c r="P24" s="174">
        <v>248.62299999999999</v>
      </c>
      <c r="Q24" s="180">
        <v>6.3978829352544997</v>
      </c>
      <c r="R24" s="181">
        <v>6835.7466609965504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3258.909635</v>
      </c>
      <c r="Y24" s="168">
        <v>621.79361292358794</v>
      </c>
      <c r="Z24" s="179">
        <v>573</v>
      </c>
      <c r="AA24" s="184">
        <v>1.0851546473361</v>
      </c>
      <c r="AB24" s="185">
        <v>-200.748312128702</v>
      </c>
      <c r="AC24" s="170">
        <v>1.2999999999999999E-2</v>
      </c>
      <c r="AD24" s="170">
        <v>8.9999999999999993E-3</v>
      </c>
      <c r="AE24" s="178">
        <v>0</v>
      </c>
      <c r="AF24" s="178">
        <v>345</v>
      </c>
      <c r="AG24" s="169"/>
      <c r="AH24" s="182">
        <v>254.3</v>
      </c>
      <c r="AI24" s="168">
        <v>48.519944851575602</v>
      </c>
      <c r="AJ24" s="183" t="s">
        <v>53</v>
      </c>
      <c r="AK24" s="190">
        <v>0.77015785478691401</v>
      </c>
      <c r="AL24" s="173">
        <v>-126.08124026022401</v>
      </c>
      <c r="AM24" s="170"/>
      <c r="AN24" s="170"/>
      <c r="AO24" s="178">
        <v>76</v>
      </c>
      <c r="AP24" s="178">
        <v>142</v>
      </c>
      <c r="AQ24" s="169"/>
      <c r="AR24" s="182">
        <v>50.1</v>
      </c>
      <c r="AS24" s="168">
        <v>9.5589824501137901</v>
      </c>
      <c r="AT24" s="183" t="s">
        <v>54</v>
      </c>
      <c r="AU24" s="175">
        <v>0.59743640313211199</v>
      </c>
      <c r="AV24" s="176">
        <v>-46.504759431167898</v>
      </c>
      <c r="AW24" s="170"/>
      <c r="AX24" s="170"/>
      <c r="AY24" s="178">
        <v>34</v>
      </c>
      <c r="AZ24" s="178">
        <v>51</v>
      </c>
      <c r="BA24" s="169"/>
      <c r="BB24" s="186">
        <v>180.6</v>
      </c>
      <c r="BC24" s="182">
        <v>34.458128353104797</v>
      </c>
      <c r="BD24" s="183" t="s">
        <v>55</v>
      </c>
      <c r="BE24" s="184">
        <v>1.07681651103453</v>
      </c>
      <c r="BF24" s="185">
        <v>-12.6095188623359</v>
      </c>
      <c r="BG24" s="170">
        <v>1.2E-2</v>
      </c>
      <c r="BH24" s="170">
        <v>8.0000000000000002E-3</v>
      </c>
      <c r="BI24" s="178">
        <v>0</v>
      </c>
      <c r="BJ24" s="178">
        <v>21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0.03</v>
      </c>
      <c r="H25" s="171"/>
      <c r="I25" s="172">
        <v>4</v>
      </c>
      <c r="J25" s="172">
        <v>4</v>
      </c>
      <c r="K25" s="169"/>
      <c r="L25" s="173">
        <v>1461.43552</v>
      </c>
      <c r="M25" s="173">
        <v>585.71766000000002</v>
      </c>
      <c r="N25" s="173">
        <v>2047.15318</v>
      </c>
      <c r="O25" s="168">
        <v>484.82707751496901</v>
      </c>
      <c r="P25" s="174">
        <v>212.5</v>
      </c>
      <c r="Q25" s="180">
        <v>2.2815391883057399</v>
      </c>
      <c r="R25" s="181">
        <v>1013.499900912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1774.8702900000001</v>
      </c>
      <c r="Y25" s="168">
        <v>420.34234862134099</v>
      </c>
      <c r="Z25" s="179">
        <v>573</v>
      </c>
      <c r="AA25" s="175">
        <v>0.73358176024666799</v>
      </c>
      <c r="AB25" s="176">
        <v>-1012.34537549376</v>
      </c>
      <c r="AC25" s="170"/>
      <c r="AD25" s="170"/>
      <c r="AE25" s="178">
        <v>645</v>
      </c>
      <c r="AF25" s="178">
        <v>1129</v>
      </c>
      <c r="AG25" s="169"/>
      <c r="AH25" s="182">
        <v>133.85</v>
      </c>
      <c r="AI25" s="168">
        <v>31.699681762640999</v>
      </c>
      <c r="AJ25" s="183" t="s">
        <v>53</v>
      </c>
      <c r="AK25" s="175">
        <v>0.50316955178795297</v>
      </c>
      <c r="AL25" s="176">
        <v>-172.59779568255999</v>
      </c>
      <c r="AM25" s="170"/>
      <c r="AN25" s="170"/>
      <c r="AO25" s="178">
        <v>133</v>
      </c>
      <c r="AP25" s="178">
        <v>186</v>
      </c>
      <c r="AQ25" s="169"/>
      <c r="AR25" s="182">
        <v>38.4</v>
      </c>
      <c r="AS25" s="168">
        <v>9.0942680589123395</v>
      </c>
      <c r="AT25" s="183" t="s">
        <v>54</v>
      </c>
      <c r="AU25" s="175">
        <v>0.56839175368202099</v>
      </c>
      <c r="AV25" s="176">
        <v>-39.428011601920097</v>
      </c>
      <c r="AW25" s="170"/>
      <c r="AX25" s="170"/>
      <c r="AY25" s="178">
        <v>30</v>
      </c>
      <c r="AZ25" s="178">
        <v>43</v>
      </c>
      <c r="BA25" s="169"/>
      <c r="BB25" s="186">
        <v>162.4</v>
      </c>
      <c r="BC25" s="182">
        <v>38.4611753324834</v>
      </c>
      <c r="BD25" s="183" t="s">
        <v>55</v>
      </c>
      <c r="BE25" s="180">
        <v>1.20191172914011</v>
      </c>
      <c r="BF25" s="181">
        <v>6.7439767961598696</v>
      </c>
      <c r="BG25" s="170">
        <v>0.02</v>
      </c>
      <c r="BH25" s="170">
        <v>0.02</v>
      </c>
      <c r="BI25" s="178">
        <v>0</v>
      </c>
      <c r="BJ25" s="178">
        <v>0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0.03</v>
      </c>
      <c r="G26" s="170">
        <v>0.03</v>
      </c>
      <c r="H26" s="171"/>
      <c r="I26" s="172">
        <v>3</v>
      </c>
      <c r="J26" s="172">
        <v>3</v>
      </c>
      <c r="K26" s="169"/>
      <c r="L26" s="173">
        <v>2963.51091</v>
      </c>
      <c r="M26" s="173">
        <v>657.91094999999996</v>
      </c>
      <c r="N26" s="173">
        <v>3621.4218599999999</v>
      </c>
      <c r="O26" s="168">
        <v>1115.62895491175</v>
      </c>
      <c r="P26" s="174">
        <v>231.042</v>
      </c>
      <c r="Q26" s="180">
        <v>4.8286846327150501</v>
      </c>
      <c r="R26" s="181">
        <v>2757.4437168728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1720.5069800000001</v>
      </c>
      <c r="Y26" s="168">
        <v>530.02590645867599</v>
      </c>
      <c r="Z26" s="179">
        <v>573</v>
      </c>
      <c r="AA26" s="190">
        <v>0.92500158195231297</v>
      </c>
      <c r="AB26" s="173">
        <v>-422.21804840127902</v>
      </c>
      <c r="AC26" s="170"/>
      <c r="AD26" s="170"/>
      <c r="AE26" s="178">
        <v>140</v>
      </c>
      <c r="AF26" s="178">
        <v>512</v>
      </c>
      <c r="AG26" s="169"/>
      <c r="AH26" s="182">
        <v>163.9</v>
      </c>
      <c r="AI26" s="168">
        <v>50.491655702888799</v>
      </c>
      <c r="AJ26" s="183" t="s">
        <v>53</v>
      </c>
      <c r="AK26" s="190">
        <v>0.80145485242680603</v>
      </c>
      <c r="AL26" s="173">
        <v>-71.687568567679904</v>
      </c>
      <c r="AM26" s="170"/>
      <c r="AN26" s="170"/>
      <c r="AO26" s="178">
        <v>41</v>
      </c>
      <c r="AP26" s="178">
        <v>82</v>
      </c>
      <c r="AQ26" s="169"/>
      <c r="AR26" s="182">
        <v>39.6</v>
      </c>
      <c r="AS26" s="168">
        <v>12.199326210093901</v>
      </c>
      <c r="AT26" s="183" t="s">
        <v>54</v>
      </c>
      <c r="AU26" s="175">
        <v>0.76245788813087101</v>
      </c>
      <c r="AV26" s="176">
        <v>-20.231763445759999</v>
      </c>
      <c r="AW26" s="170"/>
      <c r="AX26" s="170"/>
      <c r="AY26" s="178">
        <v>13</v>
      </c>
      <c r="AZ26" s="178">
        <v>23</v>
      </c>
      <c r="BA26" s="169"/>
      <c r="BB26" s="186">
        <v>146.6</v>
      </c>
      <c r="BC26" s="182">
        <v>45.162152080802301</v>
      </c>
      <c r="BD26" s="183" t="s">
        <v>55</v>
      </c>
      <c r="BE26" s="180">
        <v>1.4113172525250699</v>
      </c>
      <c r="BF26" s="181">
        <v>26.936473108480101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2.3E-2</v>
      </c>
      <c r="G27" s="170">
        <v>1.7999999999999999E-2</v>
      </c>
      <c r="H27" s="171"/>
      <c r="I27" s="172">
        <v>4</v>
      </c>
      <c r="J27" s="172">
        <v>4</v>
      </c>
      <c r="K27" s="169"/>
      <c r="L27" s="173">
        <v>388.41681999999997</v>
      </c>
      <c r="M27" s="173">
        <v>567.11971000000005</v>
      </c>
      <c r="N27" s="173">
        <v>955.53652999999997</v>
      </c>
      <c r="O27" s="168">
        <v>370.31789842122402</v>
      </c>
      <c r="P27" s="174">
        <v>212.5</v>
      </c>
      <c r="Q27" s="180">
        <v>1.7426724631587001</v>
      </c>
      <c r="R27" s="181">
        <v>323.87561503680001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1245.0255549999999</v>
      </c>
      <c r="Y27" s="168">
        <v>482.50928408599799</v>
      </c>
      <c r="Z27" s="179">
        <v>573</v>
      </c>
      <c r="AA27" s="190">
        <v>0.84207553941709901</v>
      </c>
      <c r="AB27" s="173">
        <v>-458.229523936063</v>
      </c>
      <c r="AC27" s="170"/>
      <c r="AD27" s="170"/>
      <c r="AE27" s="178">
        <v>234</v>
      </c>
      <c r="AF27" s="178">
        <v>530</v>
      </c>
      <c r="AG27" s="169"/>
      <c r="AH27" s="182">
        <v>145.05000000000001</v>
      </c>
      <c r="AI27" s="168">
        <v>56.214084422286398</v>
      </c>
      <c r="AJ27" s="183" t="s">
        <v>53</v>
      </c>
      <c r="AK27" s="190">
        <v>0.89228705432200595</v>
      </c>
      <c r="AL27" s="173">
        <v>-42.218883024383899</v>
      </c>
      <c r="AM27" s="170"/>
      <c r="AN27" s="170"/>
      <c r="AO27" s="178">
        <v>18</v>
      </c>
      <c r="AP27" s="178">
        <v>51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-37.260351244288003</v>
      </c>
      <c r="AW27" s="170"/>
      <c r="AX27" s="170"/>
      <c r="AY27" s="178">
        <v>31</v>
      </c>
      <c r="AZ27" s="178">
        <v>40</v>
      </c>
      <c r="BA27" s="169"/>
      <c r="BB27" s="186">
        <v>89.4</v>
      </c>
      <c r="BC27" s="182">
        <v>34.646943449516698</v>
      </c>
      <c r="BD27" s="183" t="s">
        <v>55</v>
      </c>
      <c r="BE27" s="184">
        <v>1.0827169827973999</v>
      </c>
      <c r="BF27" s="185">
        <v>-5.7207024885759399</v>
      </c>
      <c r="BG27" s="170">
        <v>1.2999999999999999E-2</v>
      </c>
      <c r="BH27" s="170">
        <v>8.0000000000000002E-3</v>
      </c>
      <c r="BI27" s="178">
        <v>0</v>
      </c>
      <c r="BJ27" s="178">
        <v>10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9140.7860999999994</v>
      </c>
      <c r="M28" s="173">
        <v>5938.8783299999996</v>
      </c>
      <c r="N28" s="173">
        <v>15079.664430000001</v>
      </c>
      <c r="O28" s="168">
        <v>1556.30272454941</v>
      </c>
      <c r="P28" s="174">
        <v>268.108</v>
      </c>
      <c r="Q28" s="180">
        <v>5.80476048663005</v>
      </c>
      <c r="R28" s="181">
        <v>12086.9873913225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6912.5033700000004</v>
      </c>
      <c r="Y28" s="168">
        <v>713.40764100729905</v>
      </c>
      <c r="Z28" s="179">
        <v>573</v>
      </c>
      <c r="AA28" s="180">
        <v>1.24503951310174</v>
      </c>
      <c r="AB28" s="181">
        <v>516.55866427622504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396.2</v>
      </c>
      <c r="AI28" s="168">
        <v>40.889977514338902</v>
      </c>
      <c r="AJ28" s="183" t="s">
        <v>53</v>
      </c>
      <c r="AK28" s="175">
        <v>0.64904726213236297</v>
      </c>
      <c r="AL28" s="176">
        <v>-307.01905141465602</v>
      </c>
      <c r="AM28" s="170"/>
      <c r="AN28" s="170"/>
      <c r="AO28" s="178">
        <v>215</v>
      </c>
      <c r="AP28" s="178">
        <v>337</v>
      </c>
      <c r="AQ28" s="169"/>
      <c r="AR28" s="182">
        <v>93.1</v>
      </c>
      <c r="AS28" s="168">
        <v>9.6084222781043707</v>
      </c>
      <c r="AT28" s="183" t="s">
        <v>54</v>
      </c>
      <c r="AU28" s="175">
        <v>0.60052639238152306</v>
      </c>
      <c r="AV28" s="176">
        <v>-85.495314644991893</v>
      </c>
      <c r="AW28" s="170"/>
      <c r="AX28" s="170"/>
      <c r="AY28" s="178">
        <v>62</v>
      </c>
      <c r="AZ28" s="178">
        <v>93</v>
      </c>
      <c r="BA28" s="169"/>
      <c r="BB28" s="186">
        <v>434.8</v>
      </c>
      <c r="BC28" s="182">
        <v>44.873705762833303</v>
      </c>
      <c r="BD28" s="183" t="s">
        <v>55</v>
      </c>
      <c r="BE28" s="180">
        <v>1.4023033050885401</v>
      </c>
      <c r="BF28" s="181">
        <v>77.609370710016094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1.7999999999999999E-2</v>
      </c>
      <c r="G29" s="170">
        <v>1.2E-2</v>
      </c>
      <c r="H29" s="171"/>
      <c r="I29" s="172">
        <v>4</v>
      </c>
      <c r="J29" s="172">
        <v>3</v>
      </c>
      <c r="K29" s="169"/>
      <c r="L29" s="173">
        <v>4031.9843599999999</v>
      </c>
      <c r="M29" s="173">
        <v>4.5928699999999996</v>
      </c>
      <c r="N29" s="173">
        <v>4036.5772299999999</v>
      </c>
      <c r="O29" s="168">
        <v>911.56450882360002</v>
      </c>
      <c r="P29" s="174">
        <v>241.767</v>
      </c>
      <c r="Q29" s="180">
        <v>3.7704256942577001</v>
      </c>
      <c r="R29" s="181">
        <v>2803.2584097824101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2476.7910400000001</v>
      </c>
      <c r="Y29" s="168">
        <v>559.32407066476298</v>
      </c>
      <c r="Z29" s="179">
        <v>573</v>
      </c>
      <c r="AA29" s="184">
        <v>0.97613275857724802</v>
      </c>
      <c r="AB29" s="185">
        <v>-446.23685042623902</v>
      </c>
      <c r="AC29" s="170">
        <v>2E-3</v>
      </c>
      <c r="AD29" s="170"/>
      <c r="AE29" s="178">
        <v>61</v>
      </c>
      <c r="AF29" s="178">
        <v>569</v>
      </c>
      <c r="AG29" s="169"/>
      <c r="AH29" s="182">
        <v>174.9</v>
      </c>
      <c r="AI29" s="168">
        <v>39.496985566964497</v>
      </c>
      <c r="AJ29" s="183" t="s">
        <v>53</v>
      </c>
      <c r="AK29" s="175">
        <v>0.62693627884070702</v>
      </c>
      <c r="AL29" s="176">
        <v>-146.48002983743999</v>
      </c>
      <c r="AM29" s="170"/>
      <c r="AN29" s="170"/>
      <c r="AO29" s="178">
        <v>105</v>
      </c>
      <c r="AP29" s="178">
        <v>160</v>
      </c>
      <c r="AQ29" s="169"/>
      <c r="AR29" s="182">
        <v>20.5</v>
      </c>
      <c r="AS29" s="168">
        <v>4.6294351293469003</v>
      </c>
      <c r="AT29" s="183" t="s">
        <v>54</v>
      </c>
      <c r="AU29" s="175">
        <v>0.28933969558418099</v>
      </c>
      <c r="AV29" s="176">
        <v>-61.120325038079997</v>
      </c>
      <c r="AW29" s="170"/>
      <c r="AX29" s="170"/>
      <c r="AY29" s="178">
        <v>51</v>
      </c>
      <c r="AZ29" s="178">
        <v>65</v>
      </c>
      <c r="BA29" s="169"/>
      <c r="BB29" s="186">
        <v>144.19999999999999</v>
      </c>
      <c r="BC29" s="182">
        <v>32.564124178137703</v>
      </c>
      <c r="BD29" s="183" t="s">
        <v>55</v>
      </c>
      <c r="BE29" s="184">
        <v>1.0176288805667999</v>
      </c>
      <c r="BF29" s="185">
        <v>-19.040650076159899</v>
      </c>
      <c r="BG29" s="170">
        <v>6.0000000000000001E-3</v>
      </c>
      <c r="BH29" s="170">
        <v>2E-3</v>
      </c>
      <c r="BI29" s="178">
        <v>0</v>
      </c>
      <c r="BJ29" s="178">
        <v>26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0.03</v>
      </c>
      <c r="G30" s="170">
        <v>0.03</v>
      </c>
      <c r="H30" s="171"/>
      <c r="I30" s="172">
        <v>3</v>
      </c>
      <c r="J30" s="172">
        <v>3</v>
      </c>
      <c r="K30" s="169"/>
      <c r="L30" s="173">
        <v>3124.12266</v>
      </c>
      <c r="M30" s="173">
        <v>2134.95939</v>
      </c>
      <c r="N30" s="173">
        <v>5259.08205</v>
      </c>
      <c r="O30" s="168">
        <v>842.31230879201303</v>
      </c>
      <c r="P30" s="174">
        <v>244.696</v>
      </c>
      <c r="Q30" s="180">
        <v>3.4422806616863899</v>
      </c>
      <c r="R30" s="181">
        <v>3499.06794393582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2315.6029899999999</v>
      </c>
      <c r="Y30" s="168">
        <v>370.87478046717098</v>
      </c>
      <c r="Z30" s="179">
        <v>573</v>
      </c>
      <c r="AA30" s="175">
        <v>0.64725092577167698</v>
      </c>
      <c r="AB30" s="176">
        <v>-1805.78878908416</v>
      </c>
      <c r="AC30" s="170"/>
      <c r="AD30" s="170"/>
      <c r="AE30" s="178">
        <v>1262</v>
      </c>
      <c r="AF30" s="178">
        <v>1978</v>
      </c>
      <c r="AG30" s="169"/>
      <c r="AH30" s="182">
        <v>357.7</v>
      </c>
      <c r="AI30" s="168">
        <v>57.290437758981703</v>
      </c>
      <c r="AJ30" s="183" t="s">
        <v>53</v>
      </c>
      <c r="AK30" s="190">
        <v>0.90937202792034499</v>
      </c>
      <c r="AL30" s="173">
        <v>-95.437316024959998</v>
      </c>
      <c r="AM30" s="170"/>
      <c r="AN30" s="170"/>
      <c r="AO30" s="178">
        <v>36</v>
      </c>
      <c r="AP30" s="178">
        <v>115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-77.382492958719993</v>
      </c>
      <c r="AW30" s="170"/>
      <c r="AX30" s="170"/>
      <c r="AY30" s="178">
        <v>63</v>
      </c>
      <c r="AZ30" s="178">
        <v>83</v>
      </c>
      <c r="BA30" s="169"/>
      <c r="BB30" s="186">
        <v>243.4</v>
      </c>
      <c r="BC30" s="182">
        <v>38.983764468929699</v>
      </c>
      <c r="BD30" s="183" t="s">
        <v>55</v>
      </c>
      <c r="BE30" s="180">
        <v>1.21824263965405</v>
      </c>
      <c r="BF30" s="181">
        <v>13.235014082559999</v>
      </c>
      <c r="BG30" s="170">
        <v>0.02</v>
      </c>
      <c r="BH30" s="170">
        <v>0.02</v>
      </c>
      <c r="BI30" s="178">
        <v>0</v>
      </c>
      <c r="BJ30" s="178">
        <v>0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4.9000000000000002E-2</v>
      </c>
      <c r="G31" s="170">
        <v>4.2000000000000003E-2</v>
      </c>
      <c r="H31" s="171"/>
      <c r="I31" s="172">
        <v>5</v>
      </c>
      <c r="J31" s="172">
        <v>4</v>
      </c>
      <c r="K31" s="169"/>
      <c r="L31" s="173">
        <v>1112.00881</v>
      </c>
      <c r="M31" s="173">
        <v>543.22037999999998</v>
      </c>
      <c r="N31" s="173">
        <v>1655.22919</v>
      </c>
      <c r="O31" s="168">
        <v>582.78374983016795</v>
      </c>
      <c r="P31" s="174">
        <v>255.976</v>
      </c>
      <c r="Q31" s="180">
        <v>2.27671246456765</v>
      </c>
      <c r="R31" s="181">
        <v>817.69522093021396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1974.235545</v>
      </c>
      <c r="Y31" s="168">
        <v>695.10156110955597</v>
      </c>
      <c r="Z31" s="179">
        <v>573</v>
      </c>
      <c r="AA31" s="180">
        <v>1.21309172968509</v>
      </c>
      <c r="AB31" s="181">
        <v>99.423202135873495</v>
      </c>
      <c r="AC31" s="170">
        <v>0.02</v>
      </c>
      <c r="AD31" s="170">
        <v>0.02</v>
      </c>
      <c r="AE31" s="178">
        <v>0</v>
      </c>
      <c r="AF31" s="178">
        <v>0</v>
      </c>
      <c r="AG31" s="169"/>
      <c r="AH31" s="182">
        <v>176.05</v>
      </c>
      <c r="AI31" s="168">
        <v>61.984817436430802</v>
      </c>
      <c r="AJ31" s="183" t="s">
        <v>53</v>
      </c>
      <c r="AK31" s="184">
        <v>0.98388599105445596</v>
      </c>
      <c r="AL31" s="185">
        <v>-30.081200000767801</v>
      </c>
      <c r="AM31" s="170">
        <v>2E-3</v>
      </c>
      <c r="AN31" s="170"/>
      <c r="AO31" s="178">
        <v>3</v>
      </c>
      <c r="AP31" s="178">
        <v>39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-30.150780952576</v>
      </c>
      <c r="AW31" s="170"/>
      <c r="AX31" s="170"/>
      <c r="AY31" s="178">
        <v>24</v>
      </c>
      <c r="AZ31" s="178">
        <v>33</v>
      </c>
      <c r="BA31" s="169"/>
      <c r="BB31" s="186">
        <v>101.8</v>
      </c>
      <c r="BC31" s="182">
        <v>35.842399403741297</v>
      </c>
      <c r="BD31" s="183" t="s">
        <v>55</v>
      </c>
      <c r="BE31" s="184">
        <v>1.12007498136691</v>
      </c>
      <c r="BF31" s="185">
        <v>-2.9015619051519201</v>
      </c>
      <c r="BG31" s="170">
        <v>1.7000000000000001E-2</v>
      </c>
      <c r="BH31" s="170">
        <v>1.2E-2</v>
      </c>
      <c r="BI31" s="178">
        <v>0</v>
      </c>
      <c r="BJ31" s="178">
        <v>8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5858.8981100000001</v>
      </c>
      <c r="M32" s="173">
        <v>1968.87085</v>
      </c>
      <c r="N32" s="173">
        <v>7827.7689600000003</v>
      </c>
      <c r="O32" s="168">
        <v>1044.8212346583</v>
      </c>
      <c r="P32" s="174">
        <v>282.02199999999999</v>
      </c>
      <c r="Q32" s="180">
        <v>3.7047508161005198</v>
      </c>
      <c r="R32" s="181">
        <v>5393.7078612803898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3676.7632349999999</v>
      </c>
      <c r="Y32" s="168">
        <v>490.76056311438998</v>
      </c>
      <c r="Z32" s="179">
        <v>573</v>
      </c>
      <c r="AA32" s="190">
        <v>0.85647567733750496</v>
      </c>
      <c r="AB32" s="173">
        <v>-1268.6559506179201</v>
      </c>
      <c r="AC32" s="170"/>
      <c r="AD32" s="170"/>
      <c r="AE32" s="178">
        <v>617</v>
      </c>
      <c r="AF32" s="178">
        <v>1475</v>
      </c>
      <c r="AG32" s="169"/>
      <c r="AH32" s="182">
        <v>237.8</v>
      </c>
      <c r="AI32" s="168">
        <v>31.7406518857889</v>
      </c>
      <c r="AJ32" s="183" t="s">
        <v>53</v>
      </c>
      <c r="AK32" s="175">
        <v>0.50381987120299798</v>
      </c>
      <c r="AL32" s="176">
        <v>-305.93718794751999</v>
      </c>
      <c r="AM32" s="170"/>
      <c r="AN32" s="170"/>
      <c r="AO32" s="178">
        <v>235</v>
      </c>
      <c r="AP32" s="178">
        <v>329</v>
      </c>
      <c r="AQ32" s="169"/>
      <c r="AR32" s="182">
        <v>49.2</v>
      </c>
      <c r="AS32" s="168">
        <v>6.5670314246459798</v>
      </c>
      <c r="AT32" s="183" t="s">
        <v>54</v>
      </c>
      <c r="AU32" s="175">
        <v>0.41043946404037401</v>
      </c>
      <c r="AV32" s="176">
        <v>-88.891984240639999</v>
      </c>
      <c r="AW32" s="170"/>
      <c r="AX32" s="170"/>
      <c r="AY32" s="178">
        <v>71</v>
      </c>
      <c r="AZ32" s="178">
        <v>95</v>
      </c>
      <c r="BA32" s="169"/>
      <c r="BB32" s="186">
        <v>189</v>
      </c>
      <c r="BC32" s="182">
        <v>25.227010960530301</v>
      </c>
      <c r="BD32" s="183" t="s">
        <v>55</v>
      </c>
      <c r="BE32" s="190">
        <v>0.788344092516571</v>
      </c>
      <c r="BF32" s="173">
        <v>-87.183968481279905</v>
      </c>
      <c r="BG32" s="170"/>
      <c r="BH32" s="170"/>
      <c r="BI32" s="178">
        <v>51</v>
      </c>
      <c r="BJ32" s="178">
        <v>99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2.5999999999999999E-2</v>
      </c>
      <c r="H33" s="171"/>
      <c r="I33" s="172">
        <v>3</v>
      </c>
      <c r="J33" s="172">
        <v>3</v>
      </c>
      <c r="K33" s="169"/>
      <c r="L33" s="173">
        <v>4696.3698700000004</v>
      </c>
      <c r="M33" s="173">
        <v>3978.81918</v>
      </c>
      <c r="N33" s="173">
        <v>8675.1890500000009</v>
      </c>
      <c r="O33" s="168">
        <v>1074.82836231841</v>
      </c>
      <c r="P33" s="174">
        <v>276.94400000000002</v>
      </c>
      <c r="Q33" s="180">
        <v>3.8810314082211899</v>
      </c>
      <c r="R33" s="181">
        <v>6100.1473318551698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4007.2077800000002</v>
      </c>
      <c r="Y33" s="168">
        <v>496.48031308862397</v>
      </c>
      <c r="Z33" s="179">
        <v>573</v>
      </c>
      <c r="AA33" s="190">
        <v>0.86645778898538195</v>
      </c>
      <c r="AB33" s="173">
        <v>-1320.58016448333</v>
      </c>
      <c r="AC33" s="170"/>
      <c r="AD33" s="170"/>
      <c r="AE33" s="178">
        <v>618</v>
      </c>
      <c r="AF33" s="178">
        <v>1543</v>
      </c>
      <c r="AG33" s="169"/>
      <c r="AH33" s="182">
        <v>355.15</v>
      </c>
      <c r="AI33" s="168">
        <v>44.001956692503903</v>
      </c>
      <c r="AJ33" s="183" t="s">
        <v>53</v>
      </c>
      <c r="AK33" s="175">
        <v>0.69844375702387196</v>
      </c>
      <c r="AL33" s="176">
        <v>-230.627732115968</v>
      </c>
      <c r="AM33" s="170"/>
      <c r="AN33" s="170"/>
      <c r="AO33" s="178">
        <v>154</v>
      </c>
      <c r="AP33" s="178">
        <v>256</v>
      </c>
      <c r="AQ33" s="169"/>
      <c r="AR33" s="182">
        <v>63.6</v>
      </c>
      <c r="AS33" s="168">
        <v>7.8798379435259802</v>
      </c>
      <c r="AT33" s="183" t="s">
        <v>54</v>
      </c>
      <c r="AU33" s="175">
        <v>0.49248987147037399</v>
      </c>
      <c r="AV33" s="176">
        <v>-85.168947838975996</v>
      </c>
      <c r="AW33" s="170"/>
      <c r="AX33" s="170"/>
      <c r="AY33" s="178">
        <v>66</v>
      </c>
      <c r="AZ33" s="178">
        <v>92</v>
      </c>
      <c r="BA33" s="169"/>
      <c r="BB33" s="186">
        <v>298.8</v>
      </c>
      <c r="BC33" s="182">
        <v>37.020370715810699</v>
      </c>
      <c r="BD33" s="183" t="s">
        <v>55</v>
      </c>
      <c r="BE33" s="180">
        <v>1.1568865848690899</v>
      </c>
      <c r="BF33" s="181">
        <v>1.2621043220481201</v>
      </c>
      <c r="BG33" s="170">
        <v>0.02</v>
      </c>
      <c r="BH33" s="170">
        <v>1.6E-2</v>
      </c>
      <c r="BI33" s="178">
        <v>0</v>
      </c>
      <c r="BJ33" s="178">
        <v>12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1360.47057</v>
      </c>
      <c r="M34" s="173">
        <v>230.44345999999999</v>
      </c>
      <c r="N34" s="173">
        <v>1590.9140299999999</v>
      </c>
      <c r="O34" s="168">
        <v>1110.6897372777901</v>
      </c>
      <c r="P34" s="174">
        <v>276.94400000000002</v>
      </c>
      <c r="Q34" s="180">
        <v>4.0105210341361097</v>
      </c>
      <c r="R34" s="181">
        <v>1133.9327682236799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430.847555</v>
      </c>
      <c r="Y34" s="168">
        <v>300.79435384055898</v>
      </c>
      <c r="Z34" s="179">
        <v>573</v>
      </c>
      <c r="AA34" s="175">
        <v>0.52494651630115097</v>
      </c>
      <c r="AB34" s="176">
        <v>-514.65140145990199</v>
      </c>
      <c r="AC34" s="170"/>
      <c r="AD34" s="170"/>
      <c r="AE34" s="178">
        <v>390</v>
      </c>
      <c r="AF34" s="178">
        <v>555</v>
      </c>
      <c r="AG34" s="169"/>
      <c r="AH34" s="182">
        <v>31.3</v>
      </c>
      <c r="AI34" s="168">
        <v>21.8519593901595</v>
      </c>
      <c r="AJ34" s="183" t="s">
        <v>53</v>
      </c>
      <c r="AK34" s="175">
        <v>0.3468564982565</v>
      </c>
      <c r="AL34" s="176">
        <v>-72.655382647423707</v>
      </c>
      <c r="AM34" s="170"/>
      <c r="AN34" s="170"/>
      <c r="AO34" s="178">
        <v>59</v>
      </c>
      <c r="AP34" s="178">
        <v>77</v>
      </c>
      <c r="AQ34" s="169"/>
      <c r="AR34" s="182">
        <v>5.8</v>
      </c>
      <c r="AS34" s="168">
        <v>4.0492448710199698</v>
      </c>
      <c r="AT34" s="183" t="s">
        <v>54</v>
      </c>
      <c r="AU34" s="175">
        <v>0.253077804438748</v>
      </c>
      <c r="AV34" s="176">
        <v>-20.601367021567899</v>
      </c>
      <c r="AW34" s="170"/>
      <c r="AX34" s="170"/>
      <c r="AY34" s="178">
        <v>18</v>
      </c>
      <c r="AZ34" s="178">
        <v>22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-25.402734043135901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4.1000000000000002E-2</v>
      </c>
      <c r="G35" s="170">
        <v>3.2000000000000001E-2</v>
      </c>
      <c r="H35" s="171"/>
      <c r="I35" s="172">
        <v>4</v>
      </c>
      <c r="J35" s="172">
        <v>4</v>
      </c>
      <c r="K35" s="169"/>
      <c r="L35" s="173">
        <v>1715.4240199999999</v>
      </c>
      <c r="M35" s="173">
        <v>729.26436000000001</v>
      </c>
      <c r="N35" s="173">
        <v>2444.6883800000001</v>
      </c>
      <c r="O35" s="168">
        <v>1010.50184215782</v>
      </c>
      <c r="P35" s="174">
        <v>237.21100000000001</v>
      </c>
      <c r="Q35" s="180">
        <v>4.2599282586297402</v>
      </c>
      <c r="R35" s="181">
        <v>1783.5784169261401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1603.8145750000001</v>
      </c>
      <c r="Y35" s="168">
        <v>662.93012875410398</v>
      </c>
      <c r="Z35" s="179">
        <v>573</v>
      </c>
      <c r="AA35" s="180">
        <v>1.1569461234801099</v>
      </c>
      <c r="AB35" s="181">
        <v>6.85655517241503</v>
      </c>
      <c r="AC35" s="170">
        <v>0.02</v>
      </c>
      <c r="AD35" s="170">
        <v>1.6E-2</v>
      </c>
      <c r="AE35" s="178">
        <v>0</v>
      </c>
      <c r="AF35" s="178">
        <v>60</v>
      </c>
      <c r="AG35" s="169"/>
      <c r="AH35" s="182">
        <v>161.69999999999999</v>
      </c>
      <c r="AI35" s="168">
        <v>66.838026970504799</v>
      </c>
      <c r="AJ35" s="183" t="s">
        <v>53</v>
      </c>
      <c r="AK35" s="184">
        <v>1.0609210630238901</v>
      </c>
      <c r="AL35" s="185">
        <v>-13.8817718135041</v>
      </c>
      <c r="AM35" s="170">
        <v>1.0999999999999999E-2</v>
      </c>
      <c r="AN35" s="170">
        <v>6.0000000000000001E-3</v>
      </c>
      <c r="AO35" s="178">
        <v>0</v>
      </c>
      <c r="AP35" s="178">
        <v>22</v>
      </c>
      <c r="AQ35" s="169"/>
      <c r="AR35" s="182">
        <v>25.4</v>
      </c>
      <c r="AS35" s="168">
        <v>10.4989850652494</v>
      </c>
      <c r="AT35" s="183" t="s">
        <v>54</v>
      </c>
      <c r="AU35" s="175">
        <v>0.65618656657808505</v>
      </c>
      <c r="AV35" s="176">
        <v>-19.192196016128001</v>
      </c>
      <c r="AW35" s="170"/>
      <c r="AX35" s="170"/>
      <c r="AY35" s="178">
        <v>14</v>
      </c>
      <c r="AZ35" s="178">
        <v>22</v>
      </c>
      <c r="BA35" s="169"/>
      <c r="BB35" s="186">
        <v>72.2</v>
      </c>
      <c r="BC35" s="182">
        <v>29.8435717209057</v>
      </c>
      <c r="BD35" s="183" t="s">
        <v>55</v>
      </c>
      <c r="BE35" s="190">
        <v>0.93261161627830202</v>
      </c>
      <c r="BF35" s="173">
        <v>-16.984392032256</v>
      </c>
      <c r="BG35" s="170"/>
      <c r="BH35" s="170"/>
      <c r="BI35" s="178">
        <v>6</v>
      </c>
      <c r="BJ35" s="178">
        <v>21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0.03</v>
      </c>
      <c r="H36" s="171"/>
      <c r="I36" s="172">
        <v>3</v>
      </c>
      <c r="J36" s="172">
        <v>3</v>
      </c>
      <c r="K36" s="169"/>
      <c r="L36" s="173">
        <v>1435.16165</v>
      </c>
      <c r="M36" s="173">
        <v>2066.0479599999999</v>
      </c>
      <c r="N36" s="173">
        <v>3501.2096099999999</v>
      </c>
      <c r="O36" s="168">
        <v>1429.48612418425</v>
      </c>
      <c r="P36" s="174">
        <v>282.02199999999999</v>
      </c>
      <c r="Q36" s="180">
        <v>5.0687043003178802</v>
      </c>
      <c r="R36" s="181">
        <v>2705.46512941015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1184.4326699999999</v>
      </c>
      <c r="Y36" s="168">
        <v>483.58431953335702</v>
      </c>
      <c r="Z36" s="179">
        <v>573</v>
      </c>
      <c r="AA36" s="190">
        <v>0.84395169203029097</v>
      </c>
      <c r="AB36" s="173">
        <v>-432.32626149465602</v>
      </c>
      <c r="AC36" s="170"/>
      <c r="AD36" s="170"/>
      <c r="AE36" s="178">
        <v>220</v>
      </c>
      <c r="AF36" s="178">
        <v>500</v>
      </c>
      <c r="AG36" s="169"/>
      <c r="AH36" s="182">
        <v>139.1</v>
      </c>
      <c r="AI36" s="168">
        <v>56.7922352623808</v>
      </c>
      <c r="AJ36" s="183" t="s">
        <v>53</v>
      </c>
      <c r="AK36" s="190">
        <v>0.90146405178382305</v>
      </c>
      <c r="AL36" s="173">
        <v>-38.658835399936002</v>
      </c>
      <c r="AM36" s="170"/>
      <c r="AN36" s="170"/>
      <c r="AO36" s="178">
        <v>16</v>
      </c>
      <c r="AP36" s="178">
        <v>47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-29.545101053951999</v>
      </c>
      <c r="AW36" s="170"/>
      <c r="AX36" s="170"/>
      <c r="AY36" s="178">
        <v>24</v>
      </c>
      <c r="AZ36" s="178">
        <v>32</v>
      </c>
      <c r="BA36" s="169"/>
      <c r="BB36" s="186">
        <v>94.6</v>
      </c>
      <c r="BC36" s="182">
        <v>38.6236193804545</v>
      </c>
      <c r="BD36" s="183" t="s">
        <v>55</v>
      </c>
      <c r="BE36" s="180">
        <v>1.2069881056392</v>
      </c>
      <c r="BF36" s="181">
        <v>4.3097978920960101</v>
      </c>
      <c r="BG36" s="170">
        <v>0.02</v>
      </c>
      <c r="BH36" s="170">
        <v>0.02</v>
      </c>
      <c r="BI36" s="178">
        <v>0</v>
      </c>
      <c r="BJ36" s="178">
        <v>0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2.5000000000000001E-2</v>
      </c>
      <c r="G37" s="170">
        <v>2.1000000000000001E-2</v>
      </c>
      <c r="H37" s="171"/>
      <c r="I37" s="172">
        <v>2</v>
      </c>
      <c r="J37" s="172">
        <v>2</v>
      </c>
      <c r="K37" s="169"/>
      <c r="L37" s="173">
        <v>1360.42273</v>
      </c>
      <c r="M37" s="173">
        <v>2021.17518</v>
      </c>
      <c r="N37" s="173">
        <v>3381.59791</v>
      </c>
      <c r="O37" s="168">
        <v>902.11047793664</v>
      </c>
      <c r="P37" s="174">
        <v>231.66</v>
      </c>
      <c r="Q37" s="180">
        <v>3.8941141238739601</v>
      </c>
      <c r="R37" s="181">
        <v>2381.2161367908002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2374.3151200000002</v>
      </c>
      <c r="Y37" s="168">
        <v>633.397170415034</v>
      </c>
      <c r="Z37" s="179">
        <v>573</v>
      </c>
      <c r="AA37" s="184">
        <v>1.10540518397039</v>
      </c>
      <c r="AB37" s="185">
        <v>-100.081651341057</v>
      </c>
      <c r="AC37" s="170">
        <v>1.4999999999999999E-2</v>
      </c>
      <c r="AD37" s="170">
        <v>1.0999999999999999E-2</v>
      </c>
      <c r="AE37" s="178">
        <v>0</v>
      </c>
      <c r="AF37" s="178">
        <v>204</v>
      </c>
      <c r="AG37" s="169"/>
      <c r="AH37" s="182">
        <v>196.7</v>
      </c>
      <c r="AI37" s="168">
        <v>52.473752271196901</v>
      </c>
      <c r="AJ37" s="183" t="s">
        <v>53</v>
      </c>
      <c r="AK37" s="190">
        <v>0.83291670271741103</v>
      </c>
      <c r="AL37" s="173">
        <v>-75.354095278336104</v>
      </c>
      <c r="AM37" s="170"/>
      <c r="AN37" s="170"/>
      <c r="AO37" s="178">
        <v>40</v>
      </c>
      <c r="AP37" s="178">
        <v>87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-50.993103562751998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-43.186207125503998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1.7000000000000001E-2</v>
      </c>
      <c r="G38" s="170">
        <v>1.2E-2</v>
      </c>
      <c r="H38" s="171"/>
      <c r="I38" s="172">
        <v>2</v>
      </c>
      <c r="J38" s="172">
        <v>2</v>
      </c>
      <c r="K38" s="169"/>
      <c r="L38" s="173">
        <v>1767.42786</v>
      </c>
      <c r="M38" s="173">
        <v>1479.1353200000001</v>
      </c>
      <c r="N38" s="173">
        <v>3246.5631800000001</v>
      </c>
      <c r="O38" s="168">
        <v>559.37354106735199</v>
      </c>
      <c r="P38" s="174">
        <v>236.59800000000001</v>
      </c>
      <c r="Q38" s="180">
        <v>2.3642361349941701</v>
      </c>
      <c r="R38" s="181">
        <v>1664.63964537421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3405.439445</v>
      </c>
      <c r="Y38" s="168">
        <v>586.74746666722399</v>
      </c>
      <c r="Z38" s="179">
        <v>573</v>
      </c>
      <c r="AA38" s="184">
        <v>1.02399208842447</v>
      </c>
      <c r="AB38" s="185">
        <v>-425.70953064889801</v>
      </c>
      <c r="AC38" s="170">
        <v>7.0000000000000001E-3</v>
      </c>
      <c r="AD38" s="170">
        <v>2E-3</v>
      </c>
      <c r="AE38" s="178">
        <v>0</v>
      </c>
      <c r="AF38" s="178">
        <v>586</v>
      </c>
      <c r="AG38" s="169"/>
      <c r="AH38" s="182">
        <v>272.5</v>
      </c>
      <c r="AI38" s="168">
        <v>46.950969837849698</v>
      </c>
      <c r="AJ38" s="183" t="s">
        <v>53</v>
      </c>
      <c r="AK38" s="175">
        <v>0.74525348948967696</v>
      </c>
      <c r="AL38" s="176">
        <v>-148.725803605376</v>
      </c>
      <c r="AM38" s="170"/>
      <c r="AN38" s="170"/>
      <c r="AO38" s="178">
        <v>94</v>
      </c>
      <c r="AP38" s="178">
        <v>167</v>
      </c>
      <c r="AQ38" s="169"/>
      <c r="AR38" s="182">
        <v>42.5</v>
      </c>
      <c r="AS38" s="168">
        <v>7.3226283233343503</v>
      </c>
      <c r="AT38" s="183" t="s">
        <v>54</v>
      </c>
      <c r="AU38" s="175">
        <v>0.45766427020839701</v>
      </c>
      <c r="AV38" s="176">
        <v>-64.477981868032003</v>
      </c>
      <c r="AW38" s="170"/>
      <c r="AX38" s="170"/>
      <c r="AY38" s="178">
        <v>51</v>
      </c>
      <c r="AZ38" s="178">
        <v>69</v>
      </c>
      <c r="BA38" s="169"/>
      <c r="BB38" s="186">
        <v>170.2</v>
      </c>
      <c r="BC38" s="182">
        <v>29.3249727207413</v>
      </c>
      <c r="BD38" s="183" t="s">
        <v>55</v>
      </c>
      <c r="BE38" s="190">
        <v>0.91640539752316696</v>
      </c>
      <c r="BF38" s="173">
        <v>-43.755963736063997</v>
      </c>
      <c r="BG38" s="170"/>
      <c r="BH38" s="170"/>
      <c r="BI38" s="178">
        <v>16</v>
      </c>
      <c r="BJ38" s="178">
        <v>53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2.3E-2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2093.4496899999999</v>
      </c>
      <c r="M39" s="173">
        <v>1762.90327</v>
      </c>
      <c r="N39" s="173">
        <v>3856.3529600000002</v>
      </c>
      <c r="O39" s="168">
        <v>1320.3817199856501</v>
      </c>
      <c r="P39" s="174">
        <v>240.53200000000001</v>
      </c>
      <c r="Q39" s="180">
        <v>5.4894222805516497</v>
      </c>
      <c r="R39" s="181">
        <v>3047.06586513406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1227.5145050000001</v>
      </c>
      <c r="Y39" s="168">
        <v>420.29029246825797</v>
      </c>
      <c r="Z39" s="179">
        <v>573</v>
      </c>
      <c r="AA39" s="175">
        <v>0.73349091181196802</v>
      </c>
      <c r="AB39" s="176">
        <v>-700.38492359238603</v>
      </c>
      <c r="AC39" s="170"/>
      <c r="AD39" s="170"/>
      <c r="AE39" s="178">
        <v>447</v>
      </c>
      <c r="AF39" s="178">
        <v>781</v>
      </c>
      <c r="AG39" s="169"/>
      <c r="AH39" s="182">
        <v>138.94999999999999</v>
      </c>
      <c r="AI39" s="168">
        <v>47.575271738613303</v>
      </c>
      <c r="AJ39" s="183" t="s">
        <v>53</v>
      </c>
      <c r="AK39" s="175">
        <v>0.75516304347005303</v>
      </c>
      <c r="AL39" s="176">
        <v>-73.018000002304206</v>
      </c>
      <c r="AM39" s="170"/>
      <c r="AN39" s="170"/>
      <c r="AO39" s="178">
        <v>46</v>
      </c>
      <c r="AP39" s="178">
        <v>82</v>
      </c>
      <c r="AQ39" s="169"/>
      <c r="AR39" s="182">
        <v>22.1</v>
      </c>
      <c r="AS39" s="168">
        <v>7.5668478260047101</v>
      </c>
      <c r="AT39" s="183" t="s">
        <v>54</v>
      </c>
      <c r="AU39" s="175">
        <v>0.47292798912529399</v>
      </c>
      <c r="AV39" s="176">
        <v>-31.733142857728001</v>
      </c>
      <c r="AW39" s="170"/>
      <c r="AX39" s="170"/>
      <c r="AY39" s="178">
        <v>25</v>
      </c>
      <c r="AZ39" s="178">
        <v>34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-6.4662857154560998</v>
      </c>
      <c r="BG39" s="170">
        <v>1.2999999999999999E-2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3.5000000000000003E-2</v>
      </c>
      <c r="G40" s="170">
        <v>3.1E-2</v>
      </c>
      <c r="H40" s="171"/>
      <c r="I40" s="172">
        <v>4</v>
      </c>
      <c r="J40" s="172">
        <v>4</v>
      </c>
      <c r="K40" s="169"/>
      <c r="L40" s="173">
        <v>1506.3793700000001</v>
      </c>
      <c r="M40" s="173">
        <v>1055.4202</v>
      </c>
      <c r="N40" s="173">
        <v>2561.7995700000001</v>
      </c>
      <c r="O40" s="168">
        <v>619.21323911444802</v>
      </c>
      <c r="P40" s="174">
        <v>228.25</v>
      </c>
      <c r="Q40" s="180">
        <v>2.7128728986394202</v>
      </c>
      <c r="R40" s="181">
        <v>1473.9516630375699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2893.0565750000001</v>
      </c>
      <c r="Y40" s="168">
        <v>699.28145578816702</v>
      </c>
      <c r="Z40" s="179">
        <v>573</v>
      </c>
      <c r="AA40" s="180">
        <v>1.2203864847960999</v>
      </c>
      <c r="AB40" s="181">
        <v>162.11747011731401</v>
      </c>
      <c r="AC40" s="170">
        <v>0.02</v>
      </c>
      <c r="AD40" s="170">
        <v>0.02</v>
      </c>
      <c r="AE40" s="178">
        <v>0</v>
      </c>
      <c r="AF40" s="178">
        <v>0</v>
      </c>
      <c r="AG40" s="169"/>
      <c r="AH40" s="182">
        <v>184.3</v>
      </c>
      <c r="AI40" s="168">
        <v>44.547200844753299</v>
      </c>
      <c r="AJ40" s="183" t="s">
        <v>53</v>
      </c>
      <c r="AK40" s="175">
        <v>0.70709842610719598</v>
      </c>
      <c r="AL40" s="176">
        <v>-115.960320432128</v>
      </c>
      <c r="AM40" s="170"/>
      <c r="AN40" s="170"/>
      <c r="AO40" s="178">
        <v>77</v>
      </c>
      <c r="AP40" s="178">
        <v>129</v>
      </c>
      <c r="AQ40" s="169"/>
      <c r="AR40" s="182">
        <v>29.8</v>
      </c>
      <c r="AS40" s="168">
        <v>7.20296573615654</v>
      </c>
      <c r="AT40" s="183" t="s">
        <v>54</v>
      </c>
      <c r="AU40" s="175">
        <v>0.45018535850978397</v>
      </c>
      <c r="AV40" s="176">
        <v>-46.456589316096</v>
      </c>
      <c r="AW40" s="170"/>
      <c r="AX40" s="170"/>
      <c r="AY40" s="178">
        <v>37</v>
      </c>
      <c r="AZ40" s="178">
        <v>50</v>
      </c>
      <c r="BA40" s="169"/>
      <c r="BB40" s="186">
        <v>134</v>
      </c>
      <c r="BC40" s="182">
        <v>32.3891747867441</v>
      </c>
      <c r="BD40" s="183" t="s">
        <v>55</v>
      </c>
      <c r="BE40" s="184">
        <v>1.01216171208575</v>
      </c>
      <c r="BF40" s="185">
        <v>-18.513178632191899</v>
      </c>
      <c r="BG40" s="170">
        <v>5.0000000000000001E-3</v>
      </c>
      <c r="BH40" s="170">
        <v>1E-3</v>
      </c>
      <c r="BI40" s="178">
        <v>0</v>
      </c>
      <c r="BJ40" s="178">
        <v>25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0.04</v>
      </c>
      <c r="G41" s="170">
        <v>3.2000000000000001E-2</v>
      </c>
      <c r="H41" s="171"/>
      <c r="I41" s="172">
        <v>4</v>
      </c>
      <c r="J41" s="172">
        <v>4</v>
      </c>
      <c r="K41" s="169"/>
      <c r="L41" s="173">
        <v>5845.28215</v>
      </c>
      <c r="M41" s="173">
        <v>2202.3481299999999</v>
      </c>
      <c r="N41" s="173">
        <v>8047.6302800000003</v>
      </c>
      <c r="O41" s="168">
        <v>1048.0637334313401</v>
      </c>
      <c r="P41" s="174">
        <v>287.5</v>
      </c>
      <c r="Q41" s="180">
        <v>3.6454390728046602</v>
      </c>
      <c r="R41" s="181">
        <v>5504.4880418752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5144.5087050000002</v>
      </c>
      <c r="Y41" s="168">
        <v>669.98269210154399</v>
      </c>
      <c r="Z41" s="179">
        <v>573</v>
      </c>
      <c r="AA41" s="180">
        <v>1.1692542619573201</v>
      </c>
      <c r="AB41" s="181">
        <v>75.915653015613302</v>
      </c>
      <c r="AC41" s="170">
        <v>0.02</v>
      </c>
      <c r="AD41" s="170">
        <v>1.7000000000000001E-2</v>
      </c>
      <c r="AE41" s="178">
        <v>0</v>
      </c>
      <c r="AF41" s="178">
        <v>136</v>
      </c>
      <c r="AG41" s="169"/>
      <c r="AH41" s="182">
        <v>331.55</v>
      </c>
      <c r="AI41" s="168">
        <v>43.178615161127802</v>
      </c>
      <c r="AJ41" s="183" t="s">
        <v>53</v>
      </c>
      <c r="AK41" s="175">
        <v>0.68537484382742497</v>
      </c>
      <c r="AL41" s="176">
        <v>-225.729864354304</v>
      </c>
      <c r="AM41" s="170"/>
      <c r="AN41" s="170"/>
      <c r="AO41" s="178">
        <v>153</v>
      </c>
      <c r="AP41" s="178">
        <v>249</v>
      </c>
      <c r="AQ41" s="169"/>
      <c r="AR41" s="182">
        <v>74.400000000000006</v>
      </c>
      <c r="AS41" s="168">
        <v>9.6893046840232504</v>
      </c>
      <c r="AT41" s="183" t="s">
        <v>54</v>
      </c>
      <c r="AU41" s="175">
        <v>0.60558154275145304</v>
      </c>
      <c r="AV41" s="176">
        <v>-67.131394121728107</v>
      </c>
      <c r="AW41" s="170"/>
      <c r="AX41" s="170"/>
      <c r="AY41" s="178">
        <v>49</v>
      </c>
      <c r="AZ41" s="178">
        <v>74</v>
      </c>
      <c r="BA41" s="169"/>
      <c r="BB41" s="186">
        <v>259</v>
      </c>
      <c r="BC41" s="182">
        <v>33.7302407683067</v>
      </c>
      <c r="BD41" s="183" t="s">
        <v>55</v>
      </c>
      <c r="BE41" s="184">
        <v>1.0540700240095899</v>
      </c>
      <c r="BF41" s="185">
        <v>-24.062788243456101</v>
      </c>
      <c r="BG41" s="170">
        <v>0.01</v>
      </c>
      <c r="BH41" s="170">
        <v>5.0000000000000001E-3</v>
      </c>
      <c r="BI41" s="178">
        <v>0</v>
      </c>
      <c r="BJ41" s="178">
        <v>36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1746.08887</v>
      </c>
      <c r="M42" s="173">
        <v>1155.72604</v>
      </c>
      <c r="N42" s="173">
        <v>2901.8149100000001</v>
      </c>
      <c r="O42" s="168">
        <v>1198.8124309504501</v>
      </c>
      <c r="P42" s="174">
        <v>276.94400000000002</v>
      </c>
      <c r="Q42" s="180">
        <v>4.3287178308627396</v>
      </c>
      <c r="R42" s="181">
        <v>2129.5560317506502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1205.9249600000001</v>
      </c>
      <c r="Y42" s="168">
        <v>498.19780988078998</v>
      </c>
      <c r="Z42" s="179">
        <v>573</v>
      </c>
      <c r="AA42" s="190">
        <v>0.86945516558602098</v>
      </c>
      <c r="AB42" s="173">
        <v>-391.88664536742198</v>
      </c>
      <c r="AC42" s="170"/>
      <c r="AD42" s="170"/>
      <c r="AE42" s="178">
        <v>182</v>
      </c>
      <c r="AF42" s="178">
        <v>459</v>
      </c>
      <c r="AG42" s="169"/>
      <c r="AH42" s="182">
        <v>99.85</v>
      </c>
      <c r="AI42" s="168">
        <v>41.250536282619798</v>
      </c>
      <c r="AJ42" s="183" t="s">
        <v>53</v>
      </c>
      <c r="AK42" s="175">
        <v>0.65477041718444196</v>
      </c>
      <c r="AL42" s="176">
        <v>-75.825621532543806</v>
      </c>
      <c r="AM42" s="170"/>
      <c r="AN42" s="170"/>
      <c r="AO42" s="178">
        <v>53</v>
      </c>
      <c r="AP42" s="178">
        <v>84</v>
      </c>
      <c r="AQ42" s="169"/>
      <c r="AR42" s="182">
        <v>12.6</v>
      </c>
      <c r="AS42" s="168">
        <v>5.2053756350627003</v>
      </c>
      <c r="AT42" s="183" t="s">
        <v>54</v>
      </c>
      <c r="AU42" s="175">
        <v>0.32533597719141899</v>
      </c>
      <c r="AV42" s="176">
        <v>-32.016030865407899</v>
      </c>
      <c r="AW42" s="170"/>
      <c r="AX42" s="170"/>
      <c r="AY42" s="178">
        <v>27</v>
      </c>
      <c r="AZ42" s="178">
        <v>34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-25.632061730815899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191.56234000000001</v>
      </c>
      <c r="M43" s="173">
        <v>1010.92017</v>
      </c>
      <c r="N43" s="173">
        <v>1202.48251</v>
      </c>
      <c r="O43" s="168">
        <v>744.21645375425305</v>
      </c>
      <c r="P43" s="174">
        <v>244.696</v>
      </c>
      <c r="Q43" s="180">
        <v>3.04139198742216</v>
      </c>
      <c r="R43" s="181">
        <v>747.01348224927995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753.79404</v>
      </c>
      <c r="Y43" s="168">
        <v>466.52314910583698</v>
      </c>
      <c r="Z43" s="179">
        <v>573</v>
      </c>
      <c r="AA43" s="190">
        <v>0.81417652549011799</v>
      </c>
      <c r="AB43" s="173">
        <v>-312.76917681254503</v>
      </c>
      <c r="AC43" s="170"/>
      <c r="AD43" s="170"/>
      <c r="AE43" s="178">
        <v>173</v>
      </c>
      <c r="AF43" s="178">
        <v>358</v>
      </c>
      <c r="AG43" s="169"/>
      <c r="AH43" s="182">
        <v>74.099999999999994</v>
      </c>
      <c r="AI43" s="168">
        <v>45.8604917448572</v>
      </c>
      <c r="AJ43" s="183" t="s">
        <v>53</v>
      </c>
      <c r="AK43" s="175">
        <v>0.72794431341043098</v>
      </c>
      <c r="AL43" s="176">
        <v>-43.166112843264102</v>
      </c>
      <c r="AM43" s="170"/>
      <c r="AN43" s="170"/>
      <c r="AO43" s="178">
        <v>28</v>
      </c>
      <c r="AP43" s="178">
        <v>49</v>
      </c>
      <c r="AQ43" s="169"/>
      <c r="AR43" s="182">
        <v>8</v>
      </c>
      <c r="AS43" s="168">
        <v>4.9512001883786398</v>
      </c>
      <c r="AT43" s="183" t="s">
        <v>54</v>
      </c>
      <c r="AU43" s="175">
        <v>0.30945001177366499</v>
      </c>
      <c r="AV43" s="176">
        <v>-21.781869928448</v>
      </c>
      <c r="AW43" s="170"/>
      <c r="AX43" s="170"/>
      <c r="AY43" s="178">
        <v>18</v>
      </c>
      <c r="AZ43" s="178">
        <v>24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-17.563739856895999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0.05</v>
      </c>
      <c r="G44" s="170">
        <v>0.05</v>
      </c>
      <c r="H44" s="171"/>
      <c r="I44" s="172">
        <v>5</v>
      </c>
      <c r="J44" s="172">
        <v>5</v>
      </c>
      <c r="K44" s="169"/>
      <c r="L44" s="173">
        <v>736.09851000000003</v>
      </c>
      <c r="M44" s="173">
        <v>1451.4196400000001</v>
      </c>
      <c r="N44" s="173">
        <v>2187.5181499999999</v>
      </c>
      <c r="O44" s="168">
        <v>917.11146558113705</v>
      </c>
      <c r="P44" s="174">
        <v>239.304</v>
      </c>
      <c r="Q44" s="180">
        <v>3.8324117673801399</v>
      </c>
      <c r="R44" s="181">
        <v>1529.96330940345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1266.24775</v>
      </c>
      <c r="Y44" s="168">
        <v>530.871174619199</v>
      </c>
      <c r="Z44" s="179">
        <v>573</v>
      </c>
      <c r="AA44" s="190">
        <v>0.92647674453612405</v>
      </c>
      <c r="AB44" s="173">
        <v>-308.23041861324998</v>
      </c>
      <c r="AC44" s="170"/>
      <c r="AD44" s="170"/>
      <c r="AE44" s="178">
        <v>101</v>
      </c>
      <c r="AF44" s="178">
        <v>374</v>
      </c>
      <c r="AG44" s="169"/>
      <c r="AH44" s="182">
        <v>180.1</v>
      </c>
      <c r="AI44" s="168">
        <v>75.506470632558006</v>
      </c>
      <c r="AJ44" s="183" t="s">
        <v>53</v>
      </c>
      <c r="AK44" s="180">
        <v>1.198515406866</v>
      </c>
      <c r="AL44" s="181">
        <v>6.98983486451184</v>
      </c>
      <c r="AM44" s="170">
        <v>0.02</v>
      </c>
      <c r="AN44" s="170">
        <v>0.02</v>
      </c>
      <c r="AO44" s="178">
        <v>0</v>
      </c>
      <c r="AP44" s="178">
        <v>1</v>
      </c>
      <c r="AQ44" s="169"/>
      <c r="AR44" s="182">
        <v>32.4</v>
      </c>
      <c r="AS44" s="168">
        <v>13.583618259272001</v>
      </c>
      <c r="AT44" s="183" t="s">
        <v>54</v>
      </c>
      <c r="AU44" s="190">
        <v>0.84897614120449705</v>
      </c>
      <c r="AV44" s="173">
        <v>-11.564486383616</v>
      </c>
      <c r="AW44" s="170"/>
      <c r="AX44" s="170"/>
      <c r="AY44" s="178">
        <v>6</v>
      </c>
      <c r="AZ44" s="178">
        <v>14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23.671027232767901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4.8000000000000001E-2</v>
      </c>
      <c r="G45" s="170">
        <v>4.2999999999999997E-2</v>
      </c>
      <c r="H45" s="171"/>
      <c r="I45" s="172">
        <v>5</v>
      </c>
      <c r="J45" s="172">
        <v>5</v>
      </c>
      <c r="K45" s="169"/>
      <c r="L45" s="173">
        <v>3177.3970899999999</v>
      </c>
      <c r="M45" s="173">
        <v>1893.62923</v>
      </c>
      <c r="N45" s="173">
        <v>5071.0263199999999</v>
      </c>
      <c r="O45" s="168">
        <v>1724.48606636611</v>
      </c>
      <c r="P45" s="174">
        <v>287.5</v>
      </c>
      <c r="Q45" s="180">
        <v>5.9982124047516896</v>
      </c>
      <c r="R45" s="181">
        <v>4097.0991019488001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1904.8742199999999</v>
      </c>
      <c r="Y45" s="168">
        <v>647.78386923655501</v>
      </c>
      <c r="Z45" s="179">
        <v>573</v>
      </c>
      <c r="AA45" s="184">
        <v>1.13051286079678</v>
      </c>
      <c r="AB45" s="185">
        <v>-36.205070237697797</v>
      </c>
      <c r="AC45" s="170">
        <v>1.7999999999999999E-2</v>
      </c>
      <c r="AD45" s="170">
        <v>1.2999999999999999E-2</v>
      </c>
      <c r="AE45" s="178">
        <v>0</v>
      </c>
      <c r="AF45" s="178">
        <v>118</v>
      </c>
      <c r="AG45" s="169"/>
      <c r="AH45" s="182">
        <v>107.85</v>
      </c>
      <c r="AI45" s="168">
        <v>36.676169777321299</v>
      </c>
      <c r="AJ45" s="183" t="s">
        <v>53</v>
      </c>
      <c r="AK45" s="175">
        <v>0.58216142503684498</v>
      </c>
      <c r="AL45" s="176">
        <v>-105.567094738176</v>
      </c>
      <c r="AM45" s="170"/>
      <c r="AN45" s="170"/>
      <c r="AO45" s="178">
        <v>78</v>
      </c>
      <c r="AP45" s="178">
        <v>115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-36.401166917631997</v>
      </c>
      <c r="AW45" s="170"/>
      <c r="AX45" s="170"/>
      <c r="AY45" s="178">
        <v>30</v>
      </c>
      <c r="AZ45" s="178">
        <v>39</v>
      </c>
      <c r="BA45" s="169"/>
      <c r="BB45" s="186">
        <v>122</v>
      </c>
      <c r="BC45" s="182">
        <v>41.488110457424099</v>
      </c>
      <c r="BD45" s="183" t="s">
        <v>55</v>
      </c>
      <c r="BE45" s="180">
        <v>1.2965034517945</v>
      </c>
      <c r="BF45" s="181">
        <v>13.5976661647359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2.1999999999999999E-2</v>
      </c>
      <c r="G46" s="170">
        <v>1.7000000000000001E-2</v>
      </c>
      <c r="H46" s="171"/>
      <c r="I46" s="172">
        <v>3</v>
      </c>
      <c r="J46" s="172">
        <v>3</v>
      </c>
      <c r="K46" s="169"/>
      <c r="L46" s="173">
        <v>3857.9786600000002</v>
      </c>
      <c r="M46" s="173">
        <v>4722.2818500000003</v>
      </c>
      <c r="N46" s="173">
        <v>8580.2605100000001</v>
      </c>
      <c r="O46" s="168">
        <v>990.44664677544802</v>
      </c>
      <c r="P46" s="174">
        <v>276.44</v>
      </c>
      <c r="Q46" s="180">
        <v>3.58286299658316</v>
      </c>
      <c r="R46" s="181">
        <v>5821.4444132230801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4340.6493</v>
      </c>
      <c r="Y46" s="168">
        <v>501.05489676014503</v>
      </c>
      <c r="Z46" s="179">
        <v>573</v>
      </c>
      <c r="AA46" s="190">
        <v>0.87444135560234604</v>
      </c>
      <c r="AB46" s="173">
        <v>-1377.77648300237</v>
      </c>
      <c r="AC46" s="170"/>
      <c r="AD46" s="170"/>
      <c r="AE46" s="178">
        <v>624</v>
      </c>
      <c r="AF46" s="178">
        <v>1617</v>
      </c>
      <c r="AG46" s="169"/>
      <c r="AH46" s="182">
        <v>500.75</v>
      </c>
      <c r="AI46" s="168">
        <v>57.803158516547803</v>
      </c>
      <c r="AJ46" s="183" t="s">
        <v>53</v>
      </c>
      <c r="AK46" s="190">
        <v>0.91751045264361597</v>
      </c>
      <c r="AL46" s="173">
        <v>-127.977442110208</v>
      </c>
      <c r="AM46" s="170"/>
      <c r="AN46" s="170"/>
      <c r="AO46" s="178">
        <v>46</v>
      </c>
      <c r="AP46" s="178">
        <v>155</v>
      </c>
      <c r="AQ46" s="169"/>
      <c r="AR46" s="182">
        <v>23</v>
      </c>
      <c r="AS46" s="168">
        <v>2.65496284748997</v>
      </c>
      <c r="AT46" s="183" t="s">
        <v>54</v>
      </c>
      <c r="AU46" s="175">
        <v>0.16593517796812299</v>
      </c>
      <c r="AV46" s="176">
        <v>-136.67681069465601</v>
      </c>
      <c r="AW46" s="170"/>
      <c r="AX46" s="170"/>
      <c r="AY46" s="178">
        <v>116</v>
      </c>
      <c r="AZ46" s="178">
        <v>144</v>
      </c>
      <c r="BA46" s="169"/>
      <c r="BB46" s="186">
        <v>298</v>
      </c>
      <c r="BC46" s="182">
        <v>34.399083850087401</v>
      </c>
      <c r="BD46" s="183" t="s">
        <v>55</v>
      </c>
      <c r="BE46" s="184">
        <v>1.0749713703152299</v>
      </c>
      <c r="BF46" s="185">
        <v>-21.353621389312099</v>
      </c>
      <c r="BG46" s="170">
        <v>1.2E-2</v>
      </c>
      <c r="BH46" s="170">
        <v>7.0000000000000001E-3</v>
      </c>
      <c r="BI46" s="178">
        <v>0</v>
      </c>
      <c r="BJ46" s="178">
        <v>35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475.94411000000002</v>
      </c>
      <c r="M47" s="173">
        <v>1112.4302399999999</v>
      </c>
      <c r="N47" s="173">
        <v>1588.37435</v>
      </c>
      <c r="O47" s="168">
        <v>687.66164956855005</v>
      </c>
      <c r="P47" s="174">
        <v>236.59800000000001</v>
      </c>
      <c r="Q47" s="180">
        <v>2.90645588537752</v>
      </c>
      <c r="R47" s="181">
        <v>958.80785273925505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1091.26297</v>
      </c>
      <c r="Y47" s="168">
        <v>472.44510972068701</v>
      </c>
      <c r="Z47" s="179">
        <v>573</v>
      </c>
      <c r="AA47" s="190">
        <v>0.82451153528915699</v>
      </c>
      <c r="AB47" s="173">
        <v>-433.43970259405</v>
      </c>
      <c r="AC47" s="170"/>
      <c r="AD47" s="170"/>
      <c r="AE47" s="178">
        <v>233</v>
      </c>
      <c r="AF47" s="178">
        <v>497</v>
      </c>
      <c r="AG47" s="169"/>
      <c r="AH47" s="182">
        <v>98.75</v>
      </c>
      <c r="AI47" s="168">
        <v>42.7522566672613</v>
      </c>
      <c r="AJ47" s="183" t="s">
        <v>53</v>
      </c>
      <c r="AK47" s="175">
        <v>0.67860724868668698</v>
      </c>
      <c r="AL47" s="176">
        <v>-68.887466620288194</v>
      </c>
      <c r="AM47" s="170"/>
      <c r="AN47" s="170"/>
      <c r="AO47" s="178">
        <v>47</v>
      </c>
      <c r="AP47" s="178">
        <v>76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-41.574594697216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-21.9491893944321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1650.86736</v>
      </c>
      <c r="M48" s="173">
        <v>1806.82844</v>
      </c>
      <c r="N48" s="173">
        <v>3457.6958</v>
      </c>
      <c r="O48" s="168">
        <v>1166.90511446244</v>
      </c>
      <c r="P48" s="174">
        <v>287.5</v>
      </c>
      <c r="Q48" s="180">
        <v>4.0588003981302299</v>
      </c>
      <c r="R48" s="181">
        <v>2476.3059382480001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1527.639275</v>
      </c>
      <c r="Y48" s="168">
        <v>515.54855781448396</v>
      </c>
      <c r="Z48" s="179">
        <v>573</v>
      </c>
      <c r="AA48" s="190">
        <v>0.89973570299212002</v>
      </c>
      <c r="AB48" s="173">
        <v>-428.31338859616301</v>
      </c>
      <c r="AC48" s="170"/>
      <c r="AD48" s="170"/>
      <c r="AE48" s="178">
        <v>171</v>
      </c>
      <c r="AF48" s="178">
        <v>510</v>
      </c>
      <c r="AG48" s="169"/>
      <c r="AH48" s="182">
        <v>166.5</v>
      </c>
      <c r="AI48" s="168">
        <v>56.190513219236003</v>
      </c>
      <c r="AJ48" s="183" t="s">
        <v>53</v>
      </c>
      <c r="AK48" s="190">
        <v>0.891912908241842</v>
      </c>
      <c r="AL48" s="173">
        <v>-48.552387096960302</v>
      </c>
      <c r="AM48" s="170"/>
      <c r="AN48" s="170"/>
      <c r="AO48" s="178">
        <v>21</v>
      </c>
      <c r="AP48" s="178">
        <v>58</v>
      </c>
      <c r="AQ48" s="169"/>
      <c r="AR48" s="182">
        <v>58.9</v>
      </c>
      <c r="AS48" s="168">
        <v>19.877604976654698</v>
      </c>
      <c r="AT48" s="183" t="s">
        <v>54</v>
      </c>
      <c r="AU48" s="180">
        <v>1.24235031104092</v>
      </c>
      <c r="AV48" s="181">
        <v>4.28352073727992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122</v>
      </c>
      <c r="BC48" s="182">
        <v>41.172628304785597</v>
      </c>
      <c r="BD48" s="183" t="s">
        <v>55</v>
      </c>
      <c r="BE48" s="180">
        <v>1.2866446345245499</v>
      </c>
      <c r="BF48" s="181">
        <v>12.7670414745598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3625.0295299999998</v>
      </c>
      <c r="M49" s="173">
        <v>96.404079999999993</v>
      </c>
      <c r="N49" s="173">
        <v>3721.43361</v>
      </c>
      <c r="O49" s="168">
        <v>1016.02121008431</v>
      </c>
      <c r="P49" s="174">
        <v>265.84899999999999</v>
      </c>
      <c r="Q49" s="180">
        <v>3.8217981263209899</v>
      </c>
      <c r="R49" s="181">
        <v>2599.6863651116601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1594.631875</v>
      </c>
      <c r="Y49" s="168">
        <v>435.36442593598002</v>
      </c>
      <c r="Z49" s="179">
        <v>573</v>
      </c>
      <c r="AA49" s="175">
        <v>0.75979830006279203</v>
      </c>
      <c r="AB49" s="176">
        <v>-823.13599819500496</v>
      </c>
      <c r="AC49" s="170"/>
      <c r="AD49" s="170"/>
      <c r="AE49" s="178">
        <v>505</v>
      </c>
      <c r="AF49" s="178">
        <v>924</v>
      </c>
      <c r="AG49" s="169"/>
      <c r="AH49" s="182">
        <v>122.6</v>
      </c>
      <c r="AI49" s="168">
        <v>33.472100650033198</v>
      </c>
      <c r="AJ49" s="183" t="s">
        <v>53</v>
      </c>
      <c r="AK49" s="175">
        <v>0.53130318492116202</v>
      </c>
      <c r="AL49" s="176">
        <v>-143.22788134604801</v>
      </c>
      <c r="AM49" s="170"/>
      <c r="AN49" s="170"/>
      <c r="AO49" s="178">
        <v>109</v>
      </c>
      <c r="AP49" s="178">
        <v>155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-62.711842881535901</v>
      </c>
      <c r="AW49" s="170"/>
      <c r="AX49" s="170"/>
      <c r="AY49" s="178">
        <v>54</v>
      </c>
      <c r="AZ49" s="178">
        <v>66</v>
      </c>
      <c r="BA49" s="169"/>
      <c r="BB49" s="186">
        <v>98.6</v>
      </c>
      <c r="BC49" s="182">
        <v>26.919650278085399</v>
      </c>
      <c r="BD49" s="183" t="s">
        <v>55</v>
      </c>
      <c r="BE49" s="190">
        <v>0.84123907119016905</v>
      </c>
      <c r="BF49" s="173">
        <v>-36.423685763071802</v>
      </c>
      <c r="BG49" s="170"/>
      <c r="BH49" s="170"/>
      <c r="BI49" s="178">
        <v>19</v>
      </c>
      <c r="BJ49" s="178">
        <v>43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2450.5290500000001</v>
      </c>
      <c r="M50" s="173">
        <v>2148.5998</v>
      </c>
      <c r="N50" s="173">
        <v>4599.1288500000001</v>
      </c>
      <c r="O50" s="168">
        <v>1018.85967123001</v>
      </c>
      <c r="P50" s="174">
        <v>287.5</v>
      </c>
      <c r="Q50" s="180">
        <v>3.54385972601743</v>
      </c>
      <c r="R50" s="181">
        <v>3104.0932546847998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1459.9819399999999</v>
      </c>
      <c r="Y50" s="168">
        <v>323.43445202457099</v>
      </c>
      <c r="Z50" s="179">
        <v>573</v>
      </c>
      <c r="AA50" s="175">
        <v>0.56445803145649398</v>
      </c>
      <c r="AB50" s="176">
        <v>-1519.68900301082</v>
      </c>
      <c r="AC50" s="170"/>
      <c r="AD50" s="170"/>
      <c r="AE50" s="178">
        <v>1127</v>
      </c>
      <c r="AF50" s="178">
        <v>1644</v>
      </c>
      <c r="AG50" s="169"/>
      <c r="AH50" s="182">
        <v>147.69999999999999</v>
      </c>
      <c r="AI50" s="168">
        <v>32.720451709169197</v>
      </c>
      <c r="AJ50" s="183" t="s">
        <v>53</v>
      </c>
      <c r="AK50" s="175">
        <v>0.51937224935189197</v>
      </c>
      <c r="AL50" s="176">
        <v>-179.907800016896</v>
      </c>
      <c r="AM50" s="170"/>
      <c r="AN50" s="170"/>
      <c r="AO50" s="178">
        <v>137</v>
      </c>
      <c r="AP50" s="178">
        <v>194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-66.101980956671994</v>
      </c>
      <c r="AW50" s="170"/>
      <c r="AX50" s="170"/>
      <c r="AY50" s="178">
        <v>56</v>
      </c>
      <c r="AZ50" s="178">
        <v>70</v>
      </c>
      <c r="BA50" s="169"/>
      <c r="BB50" s="186">
        <v>104.6</v>
      </c>
      <c r="BC50" s="182">
        <v>23.1723713526005</v>
      </c>
      <c r="BD50" s="183" t="s">
        <v>55</v>
      </c>
      <c r="BE50" s="175">
        <v>0.72413660476876596</v>
      </c>
      <c r="BF50" s="176">
        <v>-61.803961913344097</v>
      </c>
      <c r="BG50" s="170"/>
      <c r="BH50" s="170"/>
      <c r="BI50" s="178">
        <v>40</v>
      </c>
      <c r="BJ50" s="178">
        <v>69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3.7999999999999999E-2</v>
      </c>
      <c r="G51" s="170">
        <v>3.4000000000000002E-2</v>
      </c>
      <c r="H51" s="171"/>
      <c r="I51" s="172">
        <v>4</v>
      </c>
      <c r="J51" s="172">
        <v>4</v>
      </c>
      <c r="K51" s="169"/>
      <c r="L51" s="173">
        <v>134.19263000000001</v>
      </c>
      <c r="M51" s="173">
        <v>2188.4352100000001</v>
      </c>
      <c r="N51" s="173">
        <v>2322.6278400000001</v>
      </c>
      <c r="O51" s="168">
        <v>1051.04069349099</v>
      </c>
      <c r="P51" s="174">
        <v>287.5</v>
      </c>
      <c r="Q51" s="180">
        <v>3.6557937164904</v>
      </c>
      <c r="R51" s="181">
        <v>1590.7300691792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1123.290215</v>
      </c>
      <c r="Y51" s="168">
        <v>508.313775557447</v>
      </c>
      <c r="Z51" s="179">
        <v>573</v>
      </c>
      <c r="AA51" s="190">
        <v>0.88710955594667895</v>
      </c>
      <c r="AB51" s="173">
        <v>-335.413863888067</v>
      </c>
      <c r="AC51" s="170"/>
      <c r="AD51" s="170"/>
      <c r="AE51" s="178">
        <v>143</v>
      </c>
      <c r="AF51" s="178">
        <v>397</v>
      </c>
      <c r="AG51" s="169"/>
      <c r="AH51" s="182">
        <v>144.65</v>
      </c>
      <c r="AI51" s="168">
        <v>65.457338319629798</v>
      </c>
      <c r="AJ51" s="183" t="s">
        <v>53</v>
      </c>
      <c r="AK51" s="184">
        <v>1.0390053701528501</v>
      </c>
      <c r="AL51" s="185">
        <v>-15.731076736384299</v>
      </c>
      <c r="AM51" s="170">
        <v>8.0000000000000002E-3</v>
      </c>
      <c r="AN51" s="170">
        <v>4.0000000000000001E-3</v>
      </c>
      <c r="AO51" s="178">
        <v>0</v>
      </c>
      <c r="AP51" s="178">
        <v>23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-31.4317020282881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23.136595943423899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2.8000000000000001E-2</v>
      </c>
      <c r="G52" s="170">
        <v>0.02</v>
      </c>
      <c r="H52" s="171"/>
      <c r="I52" s="172">
        <v>4</v>
      </c>
      <c r="J52" s="172">
        <v>4</v>
      </c>
      <c r="K52" s="169"/>
      <c r="L52" s="173">
        <v>5702.8802100000003</v>
      </c>
      <c r="M52" s="173">
        <v>4598.6718899999996</v>
      </c>
      <c r="N52" s="173">
        <v>10301.552100000001</v>
      </c>
      <c r="O52" s="168">
        <v>1328.9856194138899</v>
      </c>
      <c r="P52" s="174">
        <v>287.5</v>
      </c>
      <c r="Q52" s="180">
        <v>4.6225586762222299</v>
      </c>
      <c r="R52" s="181">
        <v>7734.2752192879998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4692.9165499999999</v>
      </c>
      <c r="Y52" s="168">
        <v>605.42513861182601</v>
      </c>
      <c r="Z52" s="179">
        <v>573</v>
      </c>
      <c r="AA52" s="184">
        <v>1.0565883745407101</v>
      </c>
      <c r="AB52" s="185">
        <v>-423.77789399295898</v>
      </c>
      <c r="AC52" s="170">
        <v>0.01</v>
      </c>
      <c r="AD52" s="170">
        <v>6.0000000000000001E-3</v>
      </c>
      <c r="AE52" s="178">
        <v>0</v>
      </c>
      <c r="AF52" s="178">
        <v>637</v>
      </c>
      <c r="AG52" s="169"/>
      <c r="AH52" s="182">
        <v>437.7</v>
      </c>
      <c r="AI52" s="168">
        <v>56.466928475511999</v>
      </c>
      <c r="AJ52" s="183" t="s">
        <v>53</v>
      </c>
      <c r="AK52" s="190">
        <v>0.89630045199225294</v>
      </c>
      <c r="AL52" s="173">
        <v>-124.86849907776001</v>
      </c>
      <c r="AM52" s="170"/>
      <c r="AN52" s="170"/>
      <c r="AO52" s="178">
        <v>51</v>
      </c>
      <c r="AP52" s="178">
        <v>149</v>
      </c>
      <c r="AQ52" s="169"/>
      <c r="AR52" s="182">
        <v>82.6</v>
      </c>
      <c r="AS52" s="168">
        <v>10.656084743151199</v>
      </c>
      <c r="AT52" s="183" t="s">
        <v>54</v>
      </c>
      <c r="AU52" s="175">
        <v>0.66600529644695095</v>
      </c>
      <c r="AV52" s="176">
        <v>-60.274539448319899</v>
      </c>
      <c r="AW52" s="170"/>
      <c r="AX52" s="170"/>
      <c r="AY52" s="178">
        <v>42</v>
      </c>
      <c r="AZ52" s="178">
        <v>67</v>
      </c>
      <c r="BA52" s="169"/>
      <c r="BB52" s="186">
        <v>257.60000000000002</v>
      </c>
      <c r="BC52" s="182">
        <v>33.232535470166503</v>
      </c>
      <c r="BD52" s="183" t="s">
        <v>55</v>
      </c>
      <c r="BE52" s="184">
        <v>1.0385167334426999</v>
      </c>
      <c r="BF52" s="185">
        <v>-28.149078896639899</v>
      </c>
      <c r="BG52" s="170">
        <v>8.0000000000000002E-3</v>
      </c>
      <c r="BH52" s="170">
        <v>4.0000000000000001E-3</v>
      </c>
      <c r="BI52" s="178">
        <v>0</v>
      </c>
      <c r="BJ52" s="178">
        <v>41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2.3E-2</v>
      </c>
      <c r="G53" s="170">
        <v>1.7999999999999999E-2</v>
      </c>
      <c r="H53" s="171"/>
      <c r="I53" s="172">
        <v>3</v>
      </c>
      <c r="J53" s="172">
        <v>3</v>
      </c>
      <c r="K53" s="169"/>
      <c r="L53" s="173">
        <v>1301.6352300000001</v>
      </c>
      <c r="M53" s="173">
        <v>1440.46777</v>
      </c>
      <c r="N53" s="173">
        <v>2742.1030000000001</v>
      </c>
      <c r="O53" s="168">
        <v>573.67502894239203</v>
      </c>
      <c r="P53" s="174">
        <v>284.87700000000001</v>
      </c>
      <c r="Q53" s="180">
        <v>2.0137639365143301</v>
      </c>
      <c r="R53" s="181">
        <v>1173.44711202744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2345.832465</v>
      </c>
      <c r="Y53" s="168">
        <v>490.77131940444201</v>
      </c>
      <c r="Z53" s="179">
        <v>573</v>
      </c>
      <c r="AA53" s="190">
        <v>0.85649444922241202</v>
      </c>
      <c r="AB53" s="173">
        <v>-809.35318989062398</v>
      </c>
      <c r="AC53" s="170"/>
      <c r="AD53" s="170"/>
      <c r="AE53" s="178">
        <v>394</v>
      </c>
      <c r="AF53" s="178">
        <v>941</v>
      </c>
      <c r="AG53" s="169"/>
      <c r="AH53" s="182">
        <v>169.75</v>
      </c>
      <c r="AI53" s="168">
        <v>35.513376471624603</v>
      </c>
      <c r="AJ53" s="183" t="s">
        <v>53</v>
      </c>
      <c r="AK53" s="175">
        <v>0.56370438843848503</v>
      </c>
      <c r="AL53" s="176">
        <v>-177.155229071744</v>
      </c>
      <c r="AM53" s="170"/>
      <c r="AN53" s="170"/>
      <c r="AO53" s="178">
        <v>132</v>
      </c>
      <c r="AP53" s="178">
        <v>192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-63.902915319808002</v>
      </c>
      <c r="AW53" s="170"/>
      <c r="AX53" s="170"/>
      <c r="AY53" s="178">
        <v>53</v>
      </c>
      <c r="AZ53" s="178">
        <v>68</v>
      </c>
      <c r="BA53" s="169"/>
      <c r="BB53" s="186">
        <v>165.8</v>
      </c>
      <c r="BC53" s="182">
        <v>34.686997460944603</v>
      </c>
      <c r="BD53" s="183" t="s">
        <v>55</v>
      </c>
      <c r="BE53" s="184">
        <v>1.08396867065452</v>
      </c>
      <c r="BF53" s="185">
        <v>-10.405830639615999</v>
      </c>
      <c r="BG53" s="170">
        <v>1.2999999999999999E-2</v>
      </c>
      <c r="BH53" s="170">
        <v>8.0000000000000002E-3</v>
      </c>
      <c r="BI53" s="178">
        <v>0</v>
      </c>
      <c r="BJ53" s="178">
        <v>18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6.0999999999999999E-2</v>
      </c>
      <c r="G54" s="170">
        <v>5.5E-2</v>
      </c>
      <c r="H54" s="171"/>
      <c r="I54" s="172">
        <v>5</v>
      </c>
      <c r="J54" s="172">
        <v>5</v>
      </c>
      <c r="K54" s="169"/>
      <c r="L54" s="173">
        <v>1282.325</v>
      </c>
      <c r="M54" s="173">
        <v>-337.92811</v>
      </c>
      <c r="N54" s="173">
        <v>944.39688999999998</v>
      </c>
      <c r="O54" s="168">
        <v>374.94013510238102</v>
      </c>
      <c r="P54" s="174">
        <v>239.02500000000001</v>
      </c>
      <c r="Q54" s="180">
        <v>1.5686230942469599</v>
      </c>
      <c r="R54" s="181">
        <v>250.82988765882899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1736.730775</v>
      </c>
      <c r="Y54" s="168">
        <v>689.50891125336398</v>
      </c>
      <c r="Z54" s="179">
        <v>573</v>
      </c>
      <c r="AA54" s="180">
        <v>1.20333143325194</v>
      </c>
      <c r="AB54" s="181">
        <v>74.085058687937405</v>
      </c>
      <c r="AC54" s="170">
        <v>0.02</v>
      </c>
      <c r="AD54" s="170">
        <v>0.02</v>
      </c>
      <c r="AE54" s="178">
        <v>0</v>
      </c>
      <c r="AF54" s="178">
        <v>0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-14.003979280383801</v>
      </c>
      <c r="AM54" s="170">
        <v>1.0999999999999999E-2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-30.626407436288002</v>
      </c>
      <c r="AW54" s="170"/>
      <c r="AX54" s="170"/>
      <c r="AY54" s="178">
        <v>25</v>
      </c>
      <c r="AZ54" s="178">
        <v>33</v>
      </c>
      <c r="BA54" s="169"/>
      <c r="BB54" s="186">
        <v>95.8</v>
      </c>
      <c r="BC54" s="182">
        <v>38.034077963564698</v>
      </c>
      <c r="BD54" s="183" t="s">
        <v>55</v>
      </c>
      <c r="BE54" s="180">
        <v>1.1885649363613999</v>
      </c>
      <c r="BF54" s="181">
        <v>2.9471851274240799</v>
      </c>
      <c r="BG54" s="170">
        <v>0.02</v>
      </c>
      <c r="BH54" s="170">
        <v>1.9E-2</v>
      </c>
      <c r="BI54" s="178">
        <v>0</v>
      </c>
      <c r="BJ54" s="178">
        <v>1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/>
      <c r="G55" s="170"/>
      <c r="H55" s="171"/>
      <c r="I55" s="172">
        <v>1</v>
      </c>
      <c r="J55" s="172">
        <v>1</v>
      </c>
      <c r="K55" s="169"/>
      <c r="L55" s="173">
        <v>145.56924000000001</v>
      </c>
      <c r="M55" s="173">
        <v>490.56531999999999</v>
      </c>
      <c r="N55" s="173">
        <v>636.13455999999996</v>
      </c>
      <c r="O55" s="168">
        <v>247.55165087912599</v>
      </c>
      <c r="P55" s="174">
        <v>273.43799999999999</v>
      </c>
      <c r="Q55" s="190">
        <v>0.90533009632577099</v>
      </c>
      <c r="R55" s="173">
        <v>-173.32379788972</v>
      </c>
      <c r="S55" s="170"/>
      <c r="T55" s="170"/>
      <c r="U55" s="177">
        <v>67</v>
      </c>
      <c r="V55" s="178">
        <v>208</v>
      </c>
      <c r="W55" s="169"/>
      <c r="X55" s="177">
        <v>1039.0668599999999</v>
      </c>
      <c r="Y55" s="168">
        <v>404.35268375733199</v>
      </c>
      <c r="Z55" s="179">
        <v>573</v>
      </c>
      <c r="AA55" s="175">
        <v>0.70567658596393101</v>
      </c>
      <c r="AB55" s="176">
        <v>-657.18471831321801</v>
      </c>
      <c r="AC55" s="170"/>
      <c r="AD55" s="170"/>
      <c r="AE55" s="178">
        <v>434</v>
      </c>
      <c r="AF55" s="178">
        <v>728</v>
      </c>
      <c r="AG55" s="169"/>
      <c r="AH55" s="182">
        <v>101.1</v>
      </c>
      <c r="AI55" s="168">
        <v>39.343047018039201</v>
      </c>
      <c r="AJ55" s="183" t="s">
        <v>53</v>
      </c>
      <c r="AK55" s="175">
        <v>0.62449280981014499</v>
      </c>
      <c r="AL55" s="176">
        <v>-85.398864631296107</v>
      </c>
      <c r="AM55" s="170"/>
      <c r="AN55" s="170"/>
      <c r="AO55" s="178">
        <v>61</v>
      </c>
      <c r="AP55" s="178">
        <v>94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-40.364791017472001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-35.329582034944103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2.4E-2</v>
      </c>
      <c r="G56" s="170">
        <v>0.02</v>
      </c>
      <c r="H56" s="171"/>
      <c r="I56" s="172">
        <v>3</v>
      </c>
      <c r="J56" s="172">
        <v>3</v>
      </c>
      <c r="K56" s="169"/>
      <c r="L56" s="173">
        <v>2487.5550800000001</v>
      </c>
      <c r="M56" s="173">
        <v>789.82159000000001</v>
      </c>
      <c r="N56" s="173">
        <v>3277.3766700000001</v>
      </c>
      <c r="O56" s="168">
        <v>625.51310305724598</v>
      </c>
      <c r="P56" s="174">
        <v>287.5</v>
      </c>
      <c r="Q56" s="180">
        <v>2.1756977497643399</v>
      </c>
      <c r="R56" s="181">
        <v>1542.0538641328001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2417.3446399999998</v>
      </c>
      <c r="Y56" s="168">
        <v>461.36922886108198</v>
      </c>
      <c r="Z56" s="179">
        <v>573</v>
      </c>
      <c r="AA56" s="190">
        <v>0.80518190028112102</v>
      </c>
      <c r="AB56" s="173">
        <v>-1041.22916091097</v>
      </c>
      <c r="AC56" s="170"/>
      <c r="AD56" s="170"/>
      <c r="AE56" s="178">
        <v>585</v>
      </c>
      <c r="AF56" s="178">
        <v>1186</v>
      </c>
      <c r="AG56" s="169"/>
      <c r="AH56" s="182">
        <v>149.80000000000001</v>
      </c>
      <c r="AI56" s="168">
        <v>28.590507675144799</v>
      </c>
      <c r="AJ56" s="183" t="s">
        <v>53</v>
      </c>
      <c r="AK56" s="175">
        <v>0.453817582145156</v>
      </c>
      <c r="AL56" s="176">
        <v>-230.46204093785599</v>
      </c>
      <c r="AM56" s="170"/>
      <c r="AN56" s="170"/>
      <c r="AO56" s="178">
        <v>181</v>
      </c>
      <c r="AP56" s="178">
        <v>247</v>
      </c>
      <c r="AQ56" s="169"/>
      <c r="AR56" s="182">
        <v>29.3</v>
      </c>
      <c r="AS56" s="168">
        <v>5.5921353463400703</v>
      </c>
      <c r="AT56" s="183" t="s">
        <v>54</v>
      </c>
      <c r="AU56" s="175">
        <v>0.349508459146254</v>
      </c>
      <c r="AV56" s="176">
        <v>-67.274486587391905</v>
      </c>
      <c r="AW56" s="170"/>
      <c r="AX56" s="170"/>
      <c r="AY56" s="178">
        <v>55</v>
      </c>
      <c r="AZ56" s="178">
        <v>72</v>
      </c>
      <c r="BA56" s="169"/>
      <c r="BB56" s="186">
        <v>183.8</v>
      </c>
      <c r="BC56" s="182">
        <v>35.079674971239101</v>
      </c>
      <c r="BD56" s="183" t="s">
        <v>55</v>
      </c>
      <c r="BE56" s="184">
        <v>1.0962398428512199</v>
      </c>
      <c r="BF56" s="185">
        <v>-9.3489731747837901</v>
      </c>
      <c r="BG56" s="170">
        <v>1.4E-2</v>
      </c>
      <c r="BH56" s="170">
        <v>0.01</v>
      </c>
      <c r="BI56" s="178">
        <v>0</v>
      </c>
      <c r="BJ56" s="178">
        <v>18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306.17003999999997</v>
      </c>
      <c r="M57" s="173">
        <v>2645.66291</v>
      </c>
      <c r="N57" s="173">
        <v>2951.83295</v>
      </c>
      <c r="O57" s="168">
        <v>1120.1364743138499</v>
      </c>
      <c r="P57" s="174">
        <v>269.755</v>
      </c>
      <c r="Q57" s="180">
        <v>4.1524215466399097</v>
      </c>
      <c r="R57" s="181">
        <v>2132.9104200483698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1872.1274000000001</v>
      </c>
      <c r="Y57" s="168">
        <v>710.41899078413405</v>
      </c>
      <c r="Z57" s="179">
        <v>573</v>
      </c>
      <c r="AA57" s="180">
        <v>1.23982371864596</v>
      </c>
      <c r="AB57" s="181">
        <v>132.613360733696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147.44999999999999</v>
      </c>
      <c r="AI57" s="168">
        <v>55.953072526538797</v>
      </c>
      <c r="AJ57" s="183" t="s">
        <v>53</v>
      </c>
      <c r="AK57" s="190">
        <v>0.88814400835775897</v>
      </c>
      <c r="AL57" s="173">
        <v>-43.805470285824001</v>
      </c>
      <c r="AM57" s="170"/>
      <c r="AN57" s="170"/>
      <c r="AO57" s="178">
        <v>19</v>
      </c>
      <c r="AP57" s="178">
        <v>52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14.827182149632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137.80000000000001</v>
      </c>
      <c r="BC57" s="182">
        <v>52.291172561255003</v>
      </c>
      <c r="BD57" s="183" t="s">
        <v>55</v>
      </c>
      <c r="BE57" s="180">
        <v>1.63409914253922</v>
      </c>
      <c r="BF57" s="181">
        <v>40.654364299264003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2.7E-2</v>
      </c>
      <c r="H58" s="171"/>
      <c r="I58" s="172">
        <v>3</v>
      </c>
      <c r="J58" s="172">
        <v>3</v>
      </c>
      <c r="K58" s="169"/>
      <c r="L58" s="173">
        <v>4186.8213100000003</v>
      </c>
      <c r="M58" s="173">
        <v>967.32651999999996</v>
      </c>
      <c r="N58" s="173">
        <v>5154.1478299999999</v>
      </c>
      <c r="O58" s="168">
        <v>962.32545164363898</v>
      </c>
      <c r="P58" s="174">
        <v>280.08499999999998</v>
      </c>
      <c r="Q58" s="180">
        <v>3.4358335921011101</v>
      </c>
      <c r="R58" s="181">
        <v>3426.01457179729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1938.418885</v>
      </c>
      <c r="Y58" s="168">
        <v>361.92012540357899</v>
      </c>
      <c r="Z58" s="179">
        <v>573</v>
      </c>
      <c r="AA58" s="175">
        <v>0.63162325550362797</v>
      </c>
      <c r="AB58" s="176">
        <v>-1597.00913488736</v>
      </c>
      <c r="AC58" s="170"/>
      <c r="AD58" s="170"/>
      <c r="AE58" s="178">
        <v>1131</v>
      </c>
      <c r="AF58" s="178">
        <v>1745</v>
      </c>
      <c r="AG58" s="169"/>
      <c r="AH58" s="182">
        <v>240.2</v>
      </c>
      <c r="AI58" s="168">
        <v>44.847486162383099</v>
      </c>
      <c r="AJ58" s="183" t="s">
        <v>53</v>
      </c>
      <c r="AK58" s="175">
        <v>0.71186485972036695</v>
      </c>
      <c r="AL58" s="176">
        <v>-148.51198124416001</v>
      </c>
      <c r="AM58" s="170"/>
      <c r="AN58" s="170"/>
      <c r="AO58" s="178">
        <v>98</v>
      </c>
      <c r="AP58" s="178">
        <v>165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-71.820503173120002</v>
      </c>
      <c r="AW58" s="170"/>
      <c r="AX58" s="170"/>
      <c r="AY58" s="178">
        <v>59</v>
      </c>
      <c r="AZ58" s="178">
        <v>76</v>
      </c>
      <c r="BA58" s="169"/>
      <c r="BB58" s="186">
        <v>200.2</v>
      </c>
      <c r="BC58" s="182">
        <v>37.379128766482502</v>
      </c>
      <c r="BD58" s="183" t="s">
        <v>55</v>
      </c>
      <c r="BE58" s="180">
        <v>1.16809777395258</v>
      </c>
      <c r="BF58" s="181">
        <v>2.7589936537599402</v>
      </c>
      <c r="BG58" s="170">
        <v>0.02</v>
      </c>
      <c r="BH58" s="170">
        <v>1.7000000000000001E-2</v>
      </c>
      <c r="BI58" s="178">
        <v>0</v>
      </c>
      <c r="BJ58" s="178">
        <v>6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466.33019000000002</v>
      </c>
      <c r="M59" s="173">
        <v>1475.0558799999999</v>
      </c>
      <c r="N59" s="173">
        <v>1941.38607</v>
      </c>
      <c r="O59" s="168">
        <v>1403.9622402579</v>
      </c>
      <c r="P59" s="174">
        <v>280.08499999999998</v>
      </c>
      <c r="Q59" s="180">
        <v>5.0126291670667804</v>
      </c>
      <c r="R59" s="181">
        <v>1495.21766653346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700.52949999999998</v>
      </c>
      <c r="Y59" s="168">
        <v>506.605554343319</v>
      </c>
      <c r="Z59" s="179">
        <v>573</v>
      </c>
      <c r="AA59" s="190">
        <v>0.88412836709130804</v>
      </c>
      <c r="AB59" s="173">
        <v>-212.24517621017301</v>
      </c>
      <c r="AC59" s="170"/>
      <c r="AD59" s="170"/>
      <c r="AE59" s="178">
        <v>92</v>
      </c>
      <c r="AF59" s="178">
        <v>251</v>
      </c>
      <c r="AG59" s="169"/>
      <c r="AH59" s="182">
        <v>62.8</v>
      </c>
      <c r="AI59" s="168">
        <v>45.4154019391909</v>
      </c>
      <c r="AJ59" s="183" t="s">
        <v>53</v>
      </c>
      <c r="AK59" s="175">
        <v>0.72087939586017302</v>
      </c>
      <c r="AL59" s="176">
        <v>-37.557425133055702</v>
      </c>
      <c r="AM59" s="170"/>
      <c r="AN59" s="170"/>
      <c r="AO59" s="178">
        <v>25</v>
      </c>
      <c r="AP59" s="178">
        <v>42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-20.4876000337919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-16.975200067583799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4.9000000000000002E-2</v>
      </c>
      <c r="H60" s="171"/>
      <c r="I60" s="172">
        <v>4</v>
      </c>
      <c r="J60" s="172">
        <v>4</v>
      </c>
      <c r="K60" s="169"/>
      <c r="L60" s="173">
        <v>1541.43714</v>
      </c>
      <c r="M60" s="173">
        <v>822.56421999999998</v>
      </c>
      <c r="N60" s="173">
        <v>2364.0013600000002</v>
      </c>
      <c r="O60" s="168">
        <v>787.30005583673005</v>
      </c>
      <c r="P60" s="174">
        <v>239.26400000000001</v>
      </c>
      <c r="Q60" s="180">
        <v>3.2905077898753299</v>
      </c>
      <c r="R60" s="181">
        <v>1536.369352837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2053.51919</v>
      </c>
      <c r="Y60" s="168">
        <v>683.89798766816102</v>
      </c>
      <c r="Z60" s="179">
        <v>573</v>
      </c>
      <c r="AA60" s="180">
        <v>1.19353924549417</v>
      </c>
      <c r="AB60" s="181">
        <v>71.469487142908804</v>
      </c>
      <c r="AC60" s="170">
        <v>0.02</v>
      </c>
      <c r="AD60" s="170">
        <v>1.9E-2</v>
      </c>
      <c r="AE60" s="178">
        <v>0</v>
      </c>
      <c r="AF60" s="178">
        <v>12</v>
      </c>
      <c r="AG60" s="169"/>
      <c r="AH60" s="182">
        <v>171.8</v>
      </c>
      <c r="AI60" s="168">
        <v>57.215766404106603</v>
      </c>
      <c r="AJ60" s="183" t="s">
        <v>53</v>
      </c>
      <c r="AK60" s="190">
        <v>0.90818676831915202</v>
      </c>
      <c r="AL60" s="173">
        <v>-46.121695078528298</v>
      </c>
      <c r="AM60" s="170"/>
      <c r="AN60" s="170"/>
      <c r="AO60" s="178">
        <v>18</v>
      </c>
      <c r="AP60" s="178">
        <v>56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-23.845192400896099</v>
      </c>
      <c r="AW60" s="170"/>
      <c r="AX60" s="170"/>
      <c r="AY60" s="178">
        <v>17</v>
      </c>
      <c r="AZ60" s="178">
        <v>27</v>
      </c>
      <c r="BA60" s="169"/>
      <c r="BB60" s="186">
        <v>131.80000000000001</v>
      </c>
      <c r="BC60" s="182">
        <v>43.894284121427503</v>
      </c>
      <c r="BD60" s="183" t="s">
        <v>55</v>
      </c>
      <c r="BE60" s="180">
        <v>1.3716963787946099</v>
      </c>
      <c r="BF60" s="181">
        <v>21.109615198207798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4.1000000000000002E-2</v>
      </c>
      <c r="G61" s="170">
        <v>3.4000000000000002E-2</v>
      </c>
      <c r="H61" s="171"/>
      <c r="I61" s="172">
        <v>4</v>
      </c>
      <c r="J61" s="172">
        <v>4</v>
      </c>
      <c r="K61" s="169"/>
      <c r="L61" s="173">
        <v>5902.3992399999997</v>
      </c>
      <c r="M61" s="173">
        <v>3786.4012400000001</v>
      </c>
      <c r="N61" s="173">
        <v>9688.8004799999999</v>
      </c>
      <c r="O61" s="168">
        <v>1196.5999687229601</v>
      </c>
      <c r="P61" s="174">
        <v>262.83</v>
      </c>
      <c r="Q61" s="180">
        <v>4.5527526109004297</v>
      </c>
      <c r="R61" s="181">
        <v>7237.2071019112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4928.43289</v>
      </c>
      <c r="Y61" s="168">
        <v>608.67830380043199</v>
      </c>
      <c r="Z61" s="179">
        <v>573</v>
      </c>
      <c r="AA61" s="184">
        <v>1.0622658006988299</v>
      </c>
      <c r="AB61" s="185">
        <v>-416.32610115353901</v>
      </c>
      <c r="AC61" s="170">
        <v>1.0999999999999999E-2</v>
      </c>
      <c r="AD61" s="170">
        <v>6.0000000000000001E-3</v>
      </c>
      <c r="AE61" s="178">
        <v>0</v>
      </c>
      <c r="AF61" s="178">
        <v>640</v>
      </c>
      <c r="AG61" s="169"/>
      <c r="AH61" s="182">
        <v>422.8</v>
      </c>
      <c r="AI61" s="168">
        <v>52.217244830297901</v>
      </c>
      <c r="AJ61" s="183" t="s">
        <v>53</v>
      </c>
      <c r="AK61" s="190">
        <v>0.82884515603647402</v>
      </c>
      <c r="AL61" s="173">
        <v>-164.843658713216</v>
      </c>
      <c r="AM61" s="170"/>
      <c r="AN61" s="170"/>
      <c r="AO61" s="178">
        <v>88</v>
      </c>
      <c r="AP61" s="178">
        <v>190</v>
      </c>
      <c r="AQ61" s="169"/>
      <c r="AR61" s="182">
        <v>36.9</v>
      </c>
      <c r="AS61" s="168">
        <v>4.5572760980084901</v>
      </c>
      <c r="AT61" s="183" t="s">
        <v>54</v>
      </c>
      <c r="AU61" s="175">
        <v>0.28482975612553102</v>
      </c>
      <c r="AV61" s="176">
        <v>-112.342833958912</v>
      </c>
      <c r="AW61" s="170"/>
      <c r="AX61" s="170"/>
      <c r="AY61" s="178">
        <v>93</v>
      </c>
      <c r="AZ61" s="178">
        <v>119</v>
      </c>
      <c r="BA61" s="169"/>
      <c r="BB61" s="186">
        <v>305.60000000000002</v>
      </c>
      <c r="BC61" s="182">
        <v>37.742644323886097</v>
      </c>
      <c r="BD61" s="183" t="s">
        <v>55</v>
      </c>
      <c r="BE61" s="180">
        <v>1.1794576351214401</v>
      </c>
      <c r="BF61" s="181">
        <v>7.1143320821758502</v>
      </c>
      <c r="BG61" s="170">
        <v>0.02</v>
      </c>
      <c r="BH61" s="170">
        <v>1.7999999999999999E-2</v>
      </c>
      <c r="BI61" s="178">
        <v>0</v>
      </c>
      <c r="BJ61" s="178">
        <v>6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5.3999999999999999E-2</v>
      </c>
      <c r="G62" s="170">
        <v>4.5999999999999999E-2</v>
      </c>
      <c r="H62" s="171"/>
      <c r="I62" s="172">
        <v>5</v>
      </c>
      <c r="J62" s="172">
        <v>5</v>
      </c>
      <c r="K62" s="169"/>
      <c r="L62" s="173">
        <v>2344.30879</v>
      </c>
      <c r="M62" s="173">
        <v>526.97019</v>
      </c>
      <c r="N62" s="173">
        <v>2871.27898</v>
      </c>
      <c r="O62" s="168">
        <v>1514.85075657114</v>
      </c>
      <c r="P62" s="174">
        <v>248.27199999999999</v>
      </c>
      <c r="Q62" s="180">
        <v>6.1015771273890698</v>
      </c>
      <c r="R62" s="181">
        <v>2329.1710436580702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1087.45571</v>
      </c>
      <c r="Y62" s="168">
        <v>573.72798550947698</v>
      </c>
      <c r="Z62" s="179">
        <v>573</v>
      </c>
      <c r="AA62" s="184">
        <v>1.00127048081933</v>
      </c>
      <c r="AB62" s="185">
        <v>-163.70369389542401</v>
      </c>
      <c r="AC62" s="170">
        <v>4.0000000000000001E-3</v>
      </c>
      <c r="AD62" s="170">
        <v>1E-3</v>
      </c>
      <c r="AE62" s="178">
        <v>0</v>
      </c>
      <c r="AF62" s="178">
        <v>216</v>
      </c>
      <c r="AG62" s="169"/>
      <c r="AH62" s="182">
        <v>137.4</v>
      </c>
      <c r="AI62" s="168">
        <v>72.490515690981297</v>
      </c>
      <c r="AJ62" s="183" t="s">
        <v>53</v>
      </c>
      <c r="AK62" s="180">
        <v>1.15064310620605</v>
      </c>
      <c r="AL62" s="181">
        <v>-0.16202870054399901</v>
      </c>
      <c r="AM62" s="170">
        <v>0.02</v>
      </c>
      <c r="AN62" s="170">
        <v>1.4999999999999999E-2</v>
      </c>
      <c r="AO62" s="178">
        <v>0</v>
      </c>
      <c r="AP62" s="178">
        <v>6</v>
      </c>
      <c r="AQ62" s="169"/>
      <c r="AR62" s="182">
        <v>28.9</v>
      </c>
      <c r="AS62" s="168">
        <v>15.2472773178265</v>
      </c>
      <c r="AT62" s="183" t="s">
        <v>54</v>
      </c>
      <c r="AU62" s="190">
        <v>0.95295483236415501</v>
      </c>
      <c r="AV62" s="173">
        <v>-6.0363882414079999</v>
      </c>
      <c r="AW62" s="170"/>
      <c r="AX62" s="170"/>
      <c r="AY62" s="178">
        <v>2</v>
      </c>
      <c r="AZ62" s="178">
        <v>8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12.127223517183999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4.2999999999999997E-2</v>
      </c>
      <c r="G63" s="170">
        <v>3.5999999999999997E-2</v>
      </c>
      <c r="H63" s="171"/>
      <c r="I63" s="172">
        <v>4</v>
      </c>
      <c r="J63" s="172">
        <v>3</v>
      </c>
      <c r="K63" s="169"/>
      <c r="L63" s="173">
        <v>894.07150000000001</v>
      </c>
      <c r="M63" s="173">
        <v>695.5652</v>
      </c>
      <c r="N63" s="173">
        <v>1589.6367</v>
      </c>
      <c r="O63" s="168">
        <v>749.681009433187</v>
      </c>
      <c r="P63" s="174">
        <v>256.27100000000002</v>
      </c>
      <c r="Q63" s="180">
        <v>2.9253446914913801</v>
      </c>
      <c r="R63" s="181">
        <v>963.63816939046501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1200.1435200000001</v>
      </c>
      <c r="Y63" s="168">
        <v>565.99398185654502</v>
      </c>
      <c r="Z63" s="179">
        <v>573</v>
      </c>
      <c r="AA63" s="184">
        <v>0.98777309224527898</v>
      </c>
      <c r="AB63" s="185">
        <v>-199.53556206259501</v>
      </c>
      <c r="AC63" s="170">
        <v>3.0000000000000001E-3</v>
      </c>
      <c r="AD63" s="170"/>
      <c r="AE63" s="178">
        <v>15</v>
      </c>
      <c r="AF63" s="178">
        <v>258</v>
      </c>
      <c r="AG63" s="169"/>
      <c r="AH63" s="182">
        <v>141.5</v>
      </c>
      <c r="AI63" s="168">
        <v>66.732142529670995</v>
      </c>
      <c r="AJ63" s="183" t="s">
        <v>53</v>
      </c>
      <c r="AK63" s="184">
        <v>1.0592403576138301</v>
      </c>
      <c r="AL63" s="185">
        <v>-12.391417399552299</v>
      </c>
      <c r="AM63" s="170">
        <v>0.01</v>
      </c>
      <c r="AN63" s="170">
        <v>6.0000000000000001E-3</v>
      </c>
      <c r="AO63" s="178">
        <v>0</v>
      </c>
      <c r="AP63" s="178">
        <v>19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-26.283534577664099</v>
      </c>
      <c r="AW63" s="170"/>
      <c r="AX63" s="170"/>
      <c r="AY63" s="178">
        <v>22</v>
      </c>
      <c r="AZ63" s="178">
        <v>28</v>
      </c>
      <c r="BA63" s="169"/>
      <c r="BB63" s="186">
        <v>90.8</v>
      </c>
      <c r="BC63" s="182">
        <v>42.821756478403699</v>
      </c>
      <c r="BD63" s="183" t="s">
        <v>55</v>
      </c>
      <c r="BE63" s="180">
        <v>1.33817988995012</v>
      </c>
      <c r="BF63" s="181">
        <v>12.632930844671799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1615.69109</v>
      </c>
      <c r="M64" s="173">
        <v>2813.27711</v>
      </c>
      <c r="N64" s="173">
        <v>4428.9682000000003</v>
      </c>
      <c r="O64" s="168">
        <v>1736.4799900892799</v>
      </c>
      <c r="P64" s="174">
        <v>273.43799999999999</v>
      </c>
      <c r="Q64" s="180">
        <v>6.3505437799036004</v>
      </c>
      <c r="R64" s="181">
        <v>3625.5454470467998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1786.4096099999999</v>
      </c>
      <c r="Y64" s="168">
        <v>700.40343524439697</v>
      </c>
      <c r="Z64" s="179">
        <v>573</v>
      </c>
      <c r="AA64" s="180">
        <v>1.22234456412635</v>
      </c>
      <c r="AB64" s="181">
        <v>102.80587737254599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124.45</v>
      </c>
      <c r="AI64" s="168">
        <v>48.793516911368002</v>
      </c>
      <c r="AJ64" s="183" t="s">
        <v>53</v>
      </c>
      <c r="AK64" s="190">
        <v>0.774500268434412</v>
      </c>
      <c r="AL64" s="173">
        <v>-60.658263796735802</v>
      </c>
      <c r="AM64" s="170"/>
      <c r="AN64" s="170"/>
      <c r="AO64" s="178">
        <v>37</v>
      </c>
      <c r="AP64" s="178">
        <v>69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-36.411622551551901</v>
      </c>
      <c r="AW64" s="170"/>
      <c r="AX64" s="170"/>
      <c r="AY64" s="178">
        <v>31</v>
      </c>
      <c r="AZ64" s="178">
        <v>39</v>
      </c>
      <c r="BA64" s="169"/>
      <c r="BB64" s="186">
        <v>102.8</v>
      </c>
      <c r="BC64" s="182">
        <v>40.305130883797702</v>
      </c>
      <c r="BD64" s="183" t="s">
        <v>55</v>
      </c>
      <c r="BE64" s="180">
        <v>1.25953534011868</v>
      </c>
      <c r="BF64" s="181">
        <v>8.7767548968960902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2852.4804199999999</v>
      </c>
      <c r="M65" s="173">
        <v>859.24388999999996</v>
      </c>
      <c r="N65" s="173">
        <v>3711.7243100000001</v>
      </c>
      <c r="O65" s="168">
        <v>1327.8492877886499</v>
      </c>
      <c r="P65" s="174">
        <v>264.72899999999998</v>
      </c>
      <c r="Q65" s="180">
        <v>5.0158814779969303</v>
      </c>
      <c r="R65" s="181">
        <v>2859.2507370344001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1410.7564199999999</v>
      </c>
      <c r="Y65" s="168">
        <v>504.69047566204102</v>
      </c>
      <c r="Z65" s="179">
        <v>573</v>
      </c>
      <c r="AA65" s="190">
        <v>0.88078617043986196</v>
      </c>
      <c r="AB65" s="173">
        <v>-434.40356364095902</v>
      </c>
      <c r="AC65" s="170"/>
      <c r="AD65" s="170"/>
      <c r="AE65" s="178">
        <v>191</v>
      </c>
      <c r="AF65" s="178">
        <v>512</v>
      </c>
      <c r="AG65" s="169"/>
      <c r="AH65" s="182">
        <v>155.25</v>
      </c>
      <c r="AI65" s="168">
        <v>55.5398474433537</v>
      </c>
      <c r="AJ65" s="183" t="s">
        <v>53</v>
      </c>
      <c r="AK65" s="190">
        <v>0.88158488005323399</v>
      </c>
      <c r="AL65" s="173">
        <v>-47.620992965759797</v>
      </c>
      <c r="AM65" s="170"/>
      <c r="AN65" s="170"/>
      <c r="AO65" s="178">
        <v>21</v>
      </c>
      <c r="AP65" s="178">
        <v>57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-37.522791864319998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21.154416271360098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2197.92515</v>
      </c>
      <c r="M66" s="173">
        <v>1245.6798100000001</v>
      </c>
      <c r="N66" s="173">
        <v>3443.6049600000001</v>
      </c>
      <c r="O66" s="168">
        <v>2423.21712745476</v>
      </c>
      <c r="P66" s="174">
        <v>287.5</v>
      </c>
      <c r="Q66" s="180">
        <v>8.42858131288612</v>
      </c>
      <c r="R66" s="181">
        <v>2972.9405899648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983.22652000000005</v>
      </c>
      <c r="Y66" s="168">
        <v>691.882887586425</v>
      </c>
      <c r="Z66" s="179">
        <v>573</v>
      </c>
      <c r="AA66" s="180">
        <v>1.20747449840563</v>
      </c>
      <c r="AB66" s="181">
        <v>45.171966851582702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64.2</v>
      </c>
      <c r="AI66" s="168">
        <v>45.176651035662204</v>
      </c>
      <c r="AJ66" s="183" t="s">
        <v>53</v>
      </c>
      <c r="AK66" s="175">
        <v>0.71708969897876496</v>
      </c>
      <c r="AL66" s="176">
        <v>-38.936888042496101</v>
      </c>
      <c r="AM66" s="170"/>
      <c r="AN66" s="170"/>
      <c r="AO66" s="178">
        <v>26</v>
      </c>
      <c r="AP66" s="178">
        <v>44</v>
      </c>
      <c r="AQ66" s="169"/>
      <c r="AR66" s="182">
        <v>11.6</v>
      </c>
      <c r="AS66" s="168">
        <v>8.1627593771601408</v>
      </c>
      <c r="AT66" s="183" t="s">
        <v>54</v>
      </c>
      <c r="AU66" s="175">
        <v>0.51017246107250902</v>
      </c>
      <c r="AV66" s="176">
        <v>-14.593495375871999</v>
      </c>
      <c r="AW66" s="170"/>
      <c r="AX66" s="170"/>
      <c r="AY66" s="178">
        <v>12</v>
      </c>
      <c r="AZ66" s="178">
        <v>16</v>
      </c>
      <c r="BA66" s="169"/>
      <c r="BB66" s="186">
        <v>43.6</v>
      </c>
      <c r="BC66" s="182">
        <v>30.6807162796709</v>
      </c>
      <c r="BD66" s="183" t="s">
        <v>55</v>
      </c>
      <c r="BE66" s="190">
        <v>0.95877238373971496</v>
      </c>
      <c r="BF66" s="173">
        <v>-8.7869907517440708</v>
      </c>
      <c r="BG66" s="170">
        <v>0</v>
      </c>
      <c r="BH66" s="170"/>
      <c r="BI66" s="178">
        <v>2</v>
      </c>
      <c r="BJ66" s="178">
        <v>11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3553.2466899999999</v>
      </c>
      <c r="M67" s="173">
        <v>2073.85358</v>
      </c>
      <c r="N67" s="173">
        <v>5627.1002699999999</v>
      </c>
      <c r="O67" s="168">
        <v>1291.6297727507499</v>
      </c>
      <c r="P67" s="174">
        <v>287.5</v>
      </c>
      <c r="Q67" s="180">
        <v>4.4926252965243503</v>
      </c>
      <c r="R67" s="181">
        <v>4184.1979393616002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1986.975715</v>
      </c>
      <c r="Y67" s="168">
        <v>456.08517141755198</v>
      </c>
      <c r="Z67" s="179">
        <v>573</v>
      </c>
      <c r="AA67" s="190">
        <v>0.79596015954197596</v>
      </c>
      <c r="AB67" s="173">
        <v>-888.79136484627395</v>
      </c>
      <c r="AC67" s="170"/>
      <c r="AD67" s="170"/>
      <c r="AE67" s="178">
        <v>510</v>
      </c>
      <c r="AF67" s="178">
        <v>1009</v>
      </c>
      <c r="AG67" s="169"/>
      <c r="AH67" s="182">
        <v>160.9</v>
      </c>
      <c r="AI67" s="168">
        <v>36.932562148140903</v>
      </c>
      <c r="AJ67" s="183" t="s">
        <v>53</v>
      </c>
      <c r="AK67" s="175">
        <v>0.58623114520858499</v>
      </c>
      <c r="AL67" s="176">
        <v>-155.283815061632</v>
      </c>
      <c r="AM67" s="170"/>
      <c r="AN67" s="170"/>
      <c r="AO67" s="178">
        <v>114</v>
      </c>
      <c r="AP67" s="178">
        <v>169</v>
      </c>
      <c r="AQ67" s="169"/>
      <c r="AR67" s="182">
        <v>50.4</v>
      </c>
      <c r="AS67" s="168">
        <v>11.568683233476101</v>
      </c>
      <c r="AT67" s="183" t="s">
        <v>54</v>
      </c>
      <c r="AU67" s="175">
        <v>0.72304270209225396</v>
      </c>
      <c r="AV67" s="176">
        <v>-29.900651444224099</v>
      </c>
      <c r="AW67" s="170"/>
      <c r="AX67" s="170"/>
      <c r="AY67" s="178">
        <v>20</v>
      </c>
      <c r="AZ67" s="178">
        <v>34</v>
      </c>
      <c r="BA67" s="169"/>
      <c r="BB67" s="186">
        <v>194.6</v>
      </c>
      <c r="BC67" s="182">
        <v>44.667971373699302</v>
      </c>
      <c r="BD67" s="183" t="s">
        <v>55</v>
      </c>
      <c r="BE67" s="180">
        <v>1.3958741054281001</v>
      </c>
      <c r="BF67" s="181">
        <v>33.998697111551799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4.8000000000000001E-2</v>
      </c>
      <c r="G68" s="170">
        <v>0.04</v>
      </c>
      <c r="H68" s="171"/>
      <c r="I68" s="172">
        <v>5</v>
      </c>
      <c r="J68" s="172">
        <v>5</v>
      </c>
      <c r="K68" s="169"/>
      <c r="L68" s="173">
        <v>5184.4554099999996</v>
      </c>
      <c r="M68" s="173">
        <v>1881.6251999999999</v>
      </c>
      <c r="N68" s="173">
        <v>7066.08061</v>
      </c>
      <c r="O68" s="168">
        <v>1554.0116141403601</v>
      </c>
      <c r="P68" s="174">
        <v>287.5</v>
      </c>
      <c r="Q68" s="180">
        <v>5.4052577883142998</v>
      </c>
      <c r="R68" s="181">
        <v>5560.1163837759996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2810.4459449999999</v>
      </c>
      <c r="Y68" s="168">
        <v>618.08885017003604</v>
      </c>
      <c r="Z68" s="179">
        <v>573</v>
      </c>
      <c r="AA68" s="184">
        <v>1.07868909279238</v>
      </c>
      <c r="AB68" s="185">
        <v>-191.00623456992199</v>
      </c>
      <c r="AC68" s="170">
        <v>1.2E-2</v>
      </c>
      <c r="AD68" s="170">
        <v>8.0000000000000002E-3</v>
      </c>
      <c r="AE68" s="178">
        <v>0</v>
      </c>
      <c r="AF68" s="178">
        <v>317</v>
      </c>
      <c r="AG68" s="169"/>
      <c r="AH68" s="182">
        <v>292.55</v>
      </c>
      <c r="AI68" s="168">
        <v>64.3392175675679</v>
      </c>
      <c r="AJ68" s="183" t="s">
        <v>53</v>
      </c>
      <c r="AK68" s="184">
        <v>1.0212574217074299</v>
      </c>
      <c r="AL68" s="185">
        <v>-37.452595659520199</v>
      </c>
      <c r="AM68" s="170">
        <v>6.0000000000000001E-3</v>
      </c>
      <c r="AN68" s="170">
        <v>2E-3</v>
      </c>
      <c r="AO68" s="178">
        <v>0</v>
      </c>
      <c r="AP68" s="178">
        <v>52</v>
      </c>
      <c r="AQ68" s="169"/>
      <c r="AR68" s="182">
        <v>46.2</v>
      </c>
      <c r="AS68" s="168">
        <v>10.160560080743901</v>
      </c>
      <c r="AT68" s="183" t="s">
        <v>54</v>
      </c>
      <c r="AU68" s="175">
        <v>0.63503500504649601</v>
      </c>
      <c r="AV68" s="176">
        <v>-37.610183024640101</v>
      </c>
      <c r="AW68" s="170"/>
      <c r="AX68" s="170"/>
      <c r="AY68" s="178">
        <v>27</v>
      </c>
      <c r="AZ68" s="178">
        <v>42</v>
      </c>
      <c r="BA68" s="169"/>
      <c r="BB68" s="186">
        <v>215.8</v>
      </c>
      <c r="BC68" s="182">
        <v>47.459932152046299</v>
      </c>
      <c r="BD68" s="183" t="s">
        <v>55</v>
      </c>
      <c r="BE68" s="180">
        <v>1.48312287975145</v>
      </c>
      <c r="BF68" s="181">
        <v>48.179633950719897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2.0500000000000001E-2</v>
      </c>
      <c r="G69" s="170">
        <v>1.2500000000000001E-2</v>
      </c>
      <c r="H69" s="171"/>
      <c r="I69" s="172">
        <v>4</v>
      </c>
      <c r="J69" s="172">
        <v>3</v>
      </c>
      <c r="K69" s="169"/>
      <c r="L69" s="173">
        <v>703.77817000000005</v>
      </c>
      <c r="M69" s="173">
        <v>-289.29102</v>
      </c>
      <c r="N69" s="173">
        <v>414.48714999999999</v>
      </c>
      <c r="O69" s="168">
        <v>274.43647474884102</v>
      </c>
      <c r="P69" s="174">
        <v>287.5</v>
      </c>
      <c r="Q69" s="190">
        <v>0.95456165130031601</v>
      </c>
      <c r="R69" s="173">
        <v>-85.731139881601393</v>
      </c>
      <c r="S69" s="170"/>
      <c r="T69" s="170"/>
      <c r="U69" s="177">
        <v>20</v>
      </c>
      <c r="V69" s="178">
        <v>107</v>
      </c>
      <c r="W69" s="169"/>
      <c r="X69" s="177">
        <v>643.10995500000001</v>
      </c>
      <c r="Y69" s="168">
        <v>425.81013410448497</v>
      </c>
      <c r="Z69" s="179">
        <v>573</v>
      </c>
      <c r="AA69" s="175">
        <v>0.74312414328880405</v>
      </c>
      <c r="AB69" s="176">
        <v>-353.84684535533103</v>
      </c>
      <c r="AC69" s="170"/>
      <c r="AD69" s="170"/>
      <c r="AE69" s="178">
        <v>223</v>
      </c>
      <c r="AF69" s="178">
        <v>396</v>
      </c>
      <c r="AG69" s="169"/>
      <c r="AH69" s="182">
        <v>92.65</v>
      </c>
      <c r="AI69" s="168">
        <v>61.3445781985765</v>
      </c>
      <c r="AJ69" s="183" t="s">
        <v>53</v>
      </c>
      <c r="AK69" s="184">
        <v>0.97372346346946803</v>
      </c>
      <c r="AL69" s="185">
        <v>-16.9630513479683</v>
      </c>
      <c r="AM69" s="170">
        <v>1E-3</v>
      </c>
      <c r="AN69" s="170"/>
      <c r="AO69" s="178">
        <v>3</v>
      </c>
      <c r="AP69" s="178">
        <v>22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-2.4382352629760802</v>
      </c>
      <c r="AW69" s="170">
        <v>4.4999999999999997E-3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4">
        <v>1.1048976240569299</v>
      </c>
      <c r="BF69" s="185">
        <v>-2.2764705259521598</v>
      </c>
      <c r="BG69" s="170">
        <v>1.4999999999999999E-2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3.3000000000000002E-2</v>
      </c>
      <c r="G70" s="170">
        <v>3.1E-2</v>
      </c>
      <c r="H70" s="171"/>
      <c r="I70" s="172">
        <v>4</v>
      </c>
      <c r="J70" s="172">
        <v>4</v>
      </c>
      <c r="K70" s="169"/>
      <c r="L70" s="173">
        <v>2963.7654200000002</v>
      </c>
      <c r="M70" s="173">
        <v>818.18460000000005</v>
      </c>
      <c r="N70" s="173">
        <v>3781.9500200000002</v>
      </c>
      <c r="O70" s="168">
        <v>1238.48347782684</v>
      </c>
      <c r="P70" s="174">
        <v>253.321</v>
      </c>
      <c r="Q70" s="180">
        <v>4.88898858691873</v>
      </c>
      <c r="R70" s="181">
        <v>2890.8032427918602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1494.71325</v>
      </c>
      <c r="Y70" s="168">
        <v>489.47703021571402</v>
      </c>
      <c r="Z70" s="179">
        <v>573</v>
      </c>
      <c r="AA70" s="190">
        <v>0.85423565482672503</v>
      </c>
      <c r="AB70" s="173">
        <v>-521.01818695257498</v>
      </c>
      <c r="AC70" s="170"/>
      <c r="AD70" s="170"/>
      <c r="AE70" s="178">
        <v>256</v>
      </c>
      <c r="AF70" s="178">
        <v>606</v>
      </c>
      <c r="AG70" s="169"/>
      <c r="AH70" s="182">
        <v>120.3</v>
      </c>
      <c r="AI70" s="168">
        <v>39.394905166559802</v>
      </c>
      <c r="AJ70" s="183" t="s">
        <v>53</v>
      </c>
      <c r="AK70" s="175">
        <v>0.62531595502475801</v>
      </c>
      <c r="AL70" s="176">
        <v>-101.324922387456</v>
      </c>
      <c r="AM70" s="170"/>
      <c r="AN70" s="170"/>
      <c r="AO70" s="178">
        <v>73</v>
      </c>
      <c r="AP70" s="178">
        <v>111</v>
      </c>
      <c r="AQ70" s="169"/>
      <c r="AR70" s="182">
        <v>49.6</v>
      </c>
      <c r="AS70" s="168">
        <v>16.2426209165533</v>
      </c>
      <c r="AT70" s="183" t="s">
        <v>54</v>
      </c>
      <c r="AU70" s="184">
        <v>1.0151638072845801</v>
      </c>
      <c r="AV70" s="185">
        <v>-6.6856945745919703</v>
      </c>
      <c r="AW70" s="170">
        <v>3.0000000000000001E-3</v>
      </c>
      <c r="AX70" s="170">
        <v>1E-3</v>
      </c>
      <c r="AY70" s="178">
        <v>0</v>
      </c>
      <c r="AZ70" s="178">
        <v>10</v>
      </c>
      <c r="BA70" s="169"/>
      <c r="BB70" s="186">
        <v>166</v>
      </c>
      <c r="BC70" s="182">
        <v>54.3603845191099</v>
      </c>
      <c r="BD70" s="183" t="s">
        <v>55</v>
      </c>
      <c r="BE70" s="180">
        <v>1.6987620162221799</v>
      </c>
      <c r="BF70" s="181">
        <v>53.428610850816099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0.04</v>
      </c>
      <c r="G71" s="170">
        <v>3.5999999999999997E-2</v>
      </c>
      <c r="H71" s="171"/>
      <c r="I71" s="172">
        <v>4</v>
      </c>
      <c r="J71" s="172">
        <v>4</v>
      </c>
      <c r="K71" s="169"/>
      <c r="L71" s="173">
        <v>1936.8040100000001</v>
      </c>
      <c r="M71" s="173">
        <v>178.91012000000001</v>
      </c>
      <c r="N71" s="173">
        <v>2115.7141299999998</v>
      </c>
      <c r="O71" s="168">
        <v>964.40400873480496</v>
      </c>
      <c r="P71" s="174">
        <v>252.24799999999999</v>
      </c>
      <c r="Q71" s="180">
        <v>3.8232374834876999</v>
      </c>
      <c r="R71" s="181">
        <v>1478.2170641529101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1327.3366149999999</v>
      </c>
      <c r="Y71" s="168">
        <v>605.03861759740005</v>
      </c>
      <c r="Z71" s="179">
        <v>573</v>
      </c>
      <c r="AA71" s="184">
        <v>1.0559138177965099</v>
      </c>
      <c r="AB71" s="185">
        <v>-120.785149019456</v>
      </c>
      <c r="AC71" s="170">
        <v>0.01</v>
      </c>
      <c r="AD71" s="170">
        <v>6.0000000000000001E-3</v>
      </c>
      <c r="AE71" s="178">
        <v>0</v>
      </c>
      <c r="AF71" s="178">
        <v>182</v>
      </c>
      <c r="AG71" s="169"/>
      <c r="AH71" s="182">
        <v>116.9</v>
      </c>
      <c r="AI71" s="168">
        <v>53.286418530039597</v>
      </c>
      <c r="AJ71" s="183" t="s">
        <v>53</v>
      </c>
      <c r="AK71" s="190">
        <v>0.84581616714348595</v>
      </c>
      <c r="AL71" s="173">
        <v>-42.317576148736002</v>
      </c>
      <c r="AM71" s="170"/>
      <c r="AN71" s="170"/>
      <c r="AO71" s="178">
        <v>22</v>
      </c>
      <c r="AP71" s="178">
        <v>49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-15.636209815552</v>
      </c>
      <c r="AW71" s="170"/>
      <c r="AX71" s="170"/>
      <c r="AY71" s="178">
        <v>11</v>
      </c>
      <c r="AZ71" s="178">
        <v>18</v>
      </c>
      <c r="BA71" s="169"/>
      <c r="BB71" s="186">
        <v>87.4</v>
      </c>
      <c r="BC71" s="182">
        <v>39.839460902698598</v>
      </c>
      <c r="BD71" s="183" t="s">
        <v>55</v>
      </c>
      <c r="BE71" s="180">
        <v>1.2449831532093301</v>
      </c>
      <c r="BF71" s="181">
        <v>6.5275803688960101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7.5999999999999998E-2</v>
      </c>
      <c r="G72" s="170">
        <v>7.1999999999999995E-2</v>
      </c>
      <c r="H72" s="171"/>
      <c r="I72" s="172">
        <v>6</v>
      </c>
      <c r="J72" s="172">
        <v>6</v>
      </c>
      <c r="K72" s="169"/>
      <c r="L72" s="173">
        <v>2385.5431899999999</v>
      </c>
      <c r="M72" s="173">
        <v>1653.71958</v>
      </c>
      <c r="N72" s="173">
        <v>4039.2627699999998</v>
      </c>
      <c r="O72" s="168">
        <v>879.64865840966104</v>
      </c>
      <c r="P72" s="174">
        <v>287.5</v>
      </c>
      <c r="Q72" s="180">
        <v>3.0596475075118699</v>
      </c>
      <c r="R72" s="181">
        <v>2518.4239480064002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2938.8595949999999</v>
      </c>
      <c r="Y72" s="168">
        <v>640.008844979429</v>
      </c>
      <c r="Z72" s="179">
        <v>573</v>
      </c>
      <c r="AA72" s="184">
        <v>1.11694388303565</v>
      </c>
      <c r="AB72" s="185">
        <v>-92.238300660288601</v>
      </c>
      <c r="AC72" s="170">
        <v>1.6E-2</v>
      </c>
      <c r="AD72" s="170">
        <v>1.2E-2</v>
      </c>
      <c r="AE72" s="178">
        <v>0</v>
      </c>
      <c r="AF72" s="178">
        <v>219</v>
      </c>
      <c r="AG72" s="169"/>
      <c r="AH72" s="182">
        <v>371.35</v>
      </c>
      <c r="AI72" s="168">
        <v>80.870581564176803</v>
      </c>
      <c r="AJ72" s="183" t="s">
        <v>53</v>
      </c>
      <c r="AK72" s="180">
        <v>1.2836600248282</v>
      </c>
      <c r="AL72" s="181">
        <v>38.087927702271898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90</v>
      </c>
      <c r="AS72" s="168">
        <v>19.599710086915099</v>
      </c>
      <c r="AT72" s="183" t="s">
        <v>54</v>
      </c>
      <c r="AU72" s="180">
        <v>1.2249818804321899</v>
      </c>
      <c r="AV72" s="181">
        <v>5.3620133847039897</v>
      </c>
      <c r="AW72" s="170">
        <v>0.01</v>
      </c>
      <c r="AX72" s="170">
        <v>0.01</v>
      </c>
      <c r="AY72" s="178">
        <v>0</v>
      </c>
      <c r="AZ72" s="178">
        <v>0</v>
      </c>
      <c r="BA72" s="169"/>
      <c r="BB72" s="186">
        <v>240.8</v>
      </c>
      <c r="BC72" s="182">
        <v>52.440113210323901</v>
      </c>
      <c r="BD72" s="183" t="s">
        <v>55</v>
      </c>
      <c r="BE72" s="180">
        <v>1.6387535378226199</v>
      </c>
      <c r="BF72" s="181">
        <v>71.524026769407996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4.9000000000000002E-2</v>
      </c>
      <c r="G73" s="170">
        <v>4.3999999999999997E-2</v>
      </c>
      <c r="H73" s="171"/>
      <c r="I73" s="172">
        <v>4</v>
      </c>
      <c r="J73" s="172">
        <v>4</v>
      </c>
      <c r="K73" s="169"/>
      <c r="L73" s="173">
        <v>2143.2936599999998</v>
      </c>
      <c r="M73" s="173">
        <v>1046.29746</v>
      </c>
      <c r="N73" s="173">
        <v>3189.59112</v>
      </c>
      <c r="O73" s="168">
        <v>1155.36822887978</v>
      </c>
      <c r="P73" s="174">
        <v>276.39800000000002</v>
      </c>
      <c r="Q73" s="180">
        <v>4.1800889618585497</v>
      </c>
      <c r="R73" s="181">
        <v>2310.5646199021899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1802.933385</v>
      </c>
      <c r="Y73" s="168">
        <v>653.07805089941405</v>
      </c>
      <c r="Z73" s="179">
        <v>573</v>
      </c>
      <c r="AA73" s="184">
        <v>1.13975227033057</v>
      </c>
      <c r="AB73" s="185">
        <v>-19.374245865792499</v>
      </c>
      <c r="AC73" s="170">
        <v>1.9E-2</v>
      </c>
      <c r="AD73" s="170">
        <v>1.4E-2</v>
      </c>
      <c r="AE73" s="178">
        <v>0</v>
      </c>
      <c r="AF73" s="178">
        <v>96</v>
      </c>
      <c r="AG73" s="169"/>
      <c r="AH73" s="182">
        <v>161.9</v>
      </c>
      <c r="AI73" s="168">
        <v>58.645170875581201</v>
      </c>
      <c r="AJ73" s="183" t="s">
        <v>53</v>
      </c>
      <c r="AK73" s="190">
        <v>0.93087572818382902</v>
      </c>
      <c r="AL73" s="173">
        <v>-38.458430618751997</v>
      </c>
      <c r="AM73" s="170"/>
      <c r="AN73" s="170"/>
      <c r="AO73" s="178">
        <v>13</v>
      </c>
      <c r="AP73" s="178">
        <v>47</v>
      </c>
      <c r="AQ73" s="169"/>
      <c r="AR73" s="182">
        <v>30.8</v>
      </c>
      <c r="AS73" s="168">
        <v>11.1567094686096</v>
      </c>
      <c r="AT73" s="183" t="s">
        <v>54</v>
      </c>
      <c r="AU73" s="175">
        <v>0.69729434178810201</v>
      </c>
      <c r="AV73" s="176">
        <v>-20.084680792063999</v>
      </c>
      <c r="AW73" s="170"/>
      <c r="AX73" s="170"/>
      <c r="AY73" s="178">
        <v>14</v>
      </c>
      <c r="AZ73" s="178">
        <v>23</v>
      </c>
      <c r="BA73" s="169"/>
      <c r="BB73" s="186">
        <v>108</v>
      </c>
      <c r="BC73" s="182">
        <v>39.120929305514302</v>
      </c>
      <c r="BD73" s="183" t="s">
        <v>55</v>
      </c>
      <c r="BE73" s="180">
        <v>1.2225290407973199</v>
      </c>
      <c r="BF73" s="181">
        <v>6.2306384158719803</v>
      </c>
      <c r="BG73" s="170">
        <v>0.02</v>
      </c>
      <c r="BH73" s="170">
        <v>0.02</v>
      </c>
      <c r="BI73" s="178">
        <v>0</v>
      </c>
      <c r="BJ73" s="178">
        <v>0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3.95E-2</v>
      </c>
      <c r="G74" s="170">
        <v>3.6999999999999998E-2</v>
      </c>
      <c r="H74" s="171"/>
      <c r="I74" s="172">
        <v>4</v>
      </c>
      <c r="J74" s="172">
        <v>4</v>
      </c>
      <c r="K74" s="169"/>
      <c r="L74" s="173">
        <v>2681.7170299999998</v>
      </c>
      <c r="M74" s="173">
        <v>1446.9032099999999</v>
      </c>
      <c r="N74" s="173">
        <v>4128.6202400000002</v>
      </c>
      <c r="O74" s="168">
        <v>737.70155067780604</v>
      </c>
      <c r="P74" s="174">
        <v>242.33799999999999</v>
      </c>
      <c r="Q74" s="180">
        <v>3.0441018357740299</v>
      </c>
      <c r="R74" s="181">
        <v>2566.1986217131598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2384.00342</v>
      </c>
      <c r="Y74" s="168">
        <v>425.973549883869</v>
      </c>
      <c r="Z74" s="179">
        <v>573</v>
      </c>
      <c r="AA74" s="175">
        <v>0.74340933662106401</v>
      </c>
      <c r="AB74" s="176">
        <v>-1310.2896222730301</v>
      </c>
      <c r="AC74" s="170"/>
      <c r="AD74" s="170"/>
      <c r="AE74" s="178">
        <v>823</v>
      </c>
      <c r="AF74" s="178">
        <v>1465</v>
      </c>
      <c r="AG74" s="169"/>
      <c r="AH74" s="182">
        <v>276.7</v>
      </c>
      <c r="AI74" s="168">
        <v>49.440734968772297</v>
      </c>
      <c r="AJ74" s="183" t="s">
        <v>53</v>
      </c>
      <c r="AK74" s="190">
        <v>0.78477357093289302</v>
      </c>
      <c r="AL74" s="173">
        <v>-129.47881616614399</v>
      </c>
      <c r="AM74" s="170"/>
      <c r="AN74" s="170"/>
      <c r="AO74" s="178">
        <v>76</v>
      </c>
      <c r="AP74" s="178">
        <v>147</v>
      </c>
      <c r="AQ74" s="169"/>
      <c r="AR74" s="182">
        <v>102.5</v>
      </c>
      <c r="AS74" s="168">
        <v>18.3146922092489</v>
      </c>
      <c r="AT74" s="183" t="s">
        <v>54</v>
      </c>
      <c r="AU74" s="184">
        <v>1.14466826307805</v>
      </c>
      <c r="AV74" s="185">
        <v>-0.656524740608049</v>
      </c>
      <c r="AW74" s="170">
        <v>9.4999999999999998E-3</v>
      </c>
      <c r="AX74" s="170">
        <v>7.0000000000000001E-3</v>
      </c>
      <c r="AY74" s="178">
        <v>0</v>
      </c>
      <c r="AZ74" s="178">
        <v>5</v>
      </c>
      <c r="BA74" s="169"/>
      <c r="BB74" s="186">
        <v>265.60000000000002</v>
      </c>
      <c r="BC74" s="182">
        <v>47.457387812453597</v>
      </c>
      <c r="BD74" s="183" t="s">
        <v>55</v>
      </c>
      <c r="BE74" s="180">
        <v>1.48304336913918</v>
      </c>
      <c r="BF74" s="181">
        <v>59.286950518783897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/>
      <c r="G75" s="170"/>
      <c r="H75" s="171"/>
      <c r="I75" s="172">
        <v>0</v>
      </c>
      <c r="J75" s="172">
        <v>0</v>
      </c>
      <c r="K75" s="169"/>
      <c r="L75" s="173">
        <v>2236.3490299999999</v>
      </c>
      <c r="M75" s="173">
        <v>-1476.98821</v>
      </c>
      <c r="N75" s="173">
        <v>759.36081999999999</v>
      </c>
      <c r="O75" s="168">
        <v>177.13578184565199</v>
      </c>
      <c r="P75" s="174">
        <v>275.59500000000003</v>
      </c>
      <c r="Q75" s="175">
        <v>0.64273946133149096</v>
      </c>
      <c r="R75" s="176">
        <v>-601.66291865113101</v>
      </c>
      <c r="S75" s="170"/>
      <c r="T75" s="170"/>
      <c r="U75" s="177">
        <v>423</v>
      </c>
      <c r="V75" s="178">
        <v>659</v>
      </c>
      <c r="W75" s="169"/>
      <c r="X75" s="177">
        <v>2330.24368</v>
      </c>
      <c r="Y75" s="168">
        <v>543.57497157634498</v>
      </c>
      <c r="Z75" s="179">
        <v>573</v>
      </c>
      <c r="AA75" s="190">
        <v>0.94864741985400503</v>
      </c>
      <c r="AB75" s="173">
        <v>-499.51231066419302</v>
      </c>
      <c r="AC75" s="170"/>
      <c r="AD75" s="170"/>
      <c r="AE75" s="178">
        <v>127</v>
      </c>
      <c r="AF75" s="178">
        <v>618</v>
      </c>
      <c r="AG75" s="169"/>
      <c r="AH75" s="182">
        <v>170.9</v>
      </c>
      <c r="AI75" s="168">
        <v>39.865771738686703</v>
      </c>
      <c r="AJ75" s="183" t="s">
        <v>53</v>
      </c>
      <c r="AK75" s="175">
        <v>0.63279002759820202</v>
      </c>
      <c r="AL75" s="176">
        <v>-140.22500420915199</v>
      </c>
      <c r="AM75" s="170"/>
      <c r="AN75" s="170"/>
      <c r="AO75" s="178">
        <v>100</v>
      </c>
      <c r="AP75" s="178">
        <v>154</v>
      </c>
      <c r="AQ75" s="169"/>
      <c r="AR75" s="182">
        <v>10</v>
      </c>
      <c r="AS75" s="168">
        <v>2.3326958302332801</v>
      </c>
      <c r="AT75" s="183" t="s">
        <v>54</v>
      </c>
      <c r="AU75" s="175">
        <v>0.14579348938958001</v>
      </c>
      <c r="AV75" s="176">
        <v>-69.015874084863995</v>
      </c>
      <c r="AW75" s="170"/>
      <c r="AX75" s="170"/>
      <c r="AY75" s="178">
        <v>59</v>
      </c>
      <c r="AZ75" s="178">
        <v>73</v>
      </c>
      <c r="BA75" s="169"/>
      <c r="BB75" s="186">
        <v>126.4</v>
      </c>
      <c r="BC75" s="182">
        <v>29.4852752941486</v>
      </c>
      <c r="BD75" s="183" t="s">
        <v>55</v>
      </c>
      <c r="BE75" s="190">
        <v>0.92141485294214498</v>
      </c>
      <c r="BF75" s="173">
        <v>-31.631748169727999</v>
      </c>
      <c r="BG75" s="170"/>
      <c r="BH75" s="170"/>
      <c r="BI75" s="178">
        <v>11</v>
      </c>
      <c r="BJ75" s="178">
        <v>39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0.03</v>
      </c>
      <c r="G76" s="170">
        <v>2.1999999999999999E-2</v>
      </c>
      <c r="H76" s="171"/>
      <c r="I76" s="172">
        <v>4</v>
      </c>
      <c r="J76" s="172">
        <v>3</v>
      </c>
      <c r="K76" s="169"/>
      <c r="L76" s="173">
        <v>5595.1314499999999</v>
      </c>
      <c r="M76" s="173">
        <v>5570.76379</v>
      </c>
      <c r="N76" s="173">
        <v>11165.89524</v>
      </c>
      <c r="O76" s="168">
        <v>1873.5024338711801</v>
      </c>
      <c r="P76" s="174">
        <v>283.69400000000002</v>
      </c>
      <c r="Q76" s="180">
        <v>6.6039550849548503</v>
      </c>
      <c r="R76" s="181">
        <v>9218.1062028236593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3398.10059</v>
      </c>
      <c r="Y76" s="168">
        <v>570.16025934917195</v>
      </c>
      <c r="Z76" s="179">
        <v>573</v>
      </c>
      <c r="AA76" s="184">
        <v>0.99504408263380795</v>
      </c>
      <c r="AB76" s="185">
        <v>-536.00840878758299</v>
      </c>
      <c r="AC76" s="170">
        <v>4.0000000000000001E-3</v>
      </c>
      <c r="AD76" s="170">
        <v>0</v>
      </c>
      <c r="AE76" s="178">
        <v>17</v>
      </c>
      <c r="AF76" s="178">
        <v>700</v>
      </c>
      <c r="AG76" s="169"/>
      <c r="AH76" s="182">
        <v>257.5</v>
      </c>
      <c r="AI76" s="168">
        <v>43.205391628036502</v>
      </c>
      <c r="AJ76" s="183" t="s">
        <v>53</v>
      </c>
      <c r="AK76" s="175">
        <v>0.68579986711169005</v>
      </c>
      <c r="AL76" s="176">
        <v>-175.04601557350401</v>
      </c>
      <c r="AM76" s="170"/>
      <c r="AN76" s="170"/>
      <c r="AO76" s="178">
        <v>118</v>
      </c>
      <c r="AP76" s="178">
        <v>194</v>
      </c>
      <c r="AQ76" s="169"/>
      <c r="AR76" s="182">
        <v>33.799999999999997</v>
      </c>
      <c r="AS76" s="168">
        <v>5.6712319884568299</v>
      </c>
      <c r="AT76" s="183" t="s">
        <v>54</v>
      </c>
      <c r="AU76" s="175">
        <v>0.35445199927855198</v>
      </c>
      <c r="AV76" s="176">
        <v>-76.052956336128005</v>
      </c>
      <c r="AW76" s="170"/>
      <c r="AX76" s="170"/>
      <c r="AY76" s="178">
        <v>62</v>
      </c>
      <c r="AZ76" s="178">
        <v>81</v>
      </c>
      <c r="BA76" s="169"/>
      <c r="BB76" s="186">
        <v>213</v>
      </c>
      <c r="BC76" s="182">
        <v>35.738828802997098</v>
      </c>
      <c r="BD76" s="183" t="s">
        <v>55</v>
      </c>
      <c r="BE76" s="184">
        <v>1.11683840009366</v>
      </c>
      <c r="BF76" s="185">
        <v>-6.7059126722559199</v>
      </c>
      <c r="BG76" s="170">
        <v>1.6E-2</v>
      </c>
      <c r="BH76" s="170">
        <v>1.2E-2</v>
      </c>
      <c r="BI76" s="178">
        <v>0</v>
      </c>
      <c r="BJ76" s="178">
        <v>16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3.6499999999999998E-2</v>
      </c>
      <c r="G77" s="170">
        <v>3.2500000000000001E-2</v>
      </c>
      <c r="H77" s="171"/>
      <c r="I77" s="172">
        <v>5</v>
      </c>
      <c r="J77" s="172">
        <v>4</v>
      </c>
      <c r="K77" s="169"/>
      <c r="L77" s="173">
        <v>14439.212750000001</v>
      </c>
      <c r="M77" s="173">
        <v>6841.5149600000004</v>
      </c>
      <c r="N77" s="173">
        <v>21280.727709999999</v>
      </c>
      <c r="O77" s="168">
        <v>2511.3734595173901</v>
      </c>
      <c r="P77" s="174">
        <v>248.64599999999999</v>
      </c>
      <c r="Q77" s="180">
        <v>10.100196502326201</v>
      </c>
      <c r="R77" s="181">
        <v>18853.507772618199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3394.1264000000001</v>
      </c>
      <c r="Y77" s="168">
        <v>400.546404021787</v>
      </c>
      <c r="Z77" s="179">
        <v>573</v>
      </c>
      <c r="AA77" s="175">
        <v>0.69903386391236799</v>
      </c>
      <c r="AB77" s="176">
        <v>-2199.35599714202</v>
      </c>
      <c r="AC77" s="170"/>
      <c r="AD77" s="170"/>
      <c r="AE77" s="178">
        <v>1462</v>
      </c>
      <c r="AF77" s="178">
        <v>2433</v>
      </c>
      <c r="AG77" s="169"/>
      <c r="AH77" s="182">
        <v>524.6</v>
      </c>
      <c r="AI77" s="168">
        <v>61.908903436781102</v>
      </c>
      <c r="AJ77" s="183" t="s">
        <v>53</v>
      </c>
      <c r="AK77" s="184">
        <v>0.98268100693303295</v>
      </c>
      <c r="AL77" s="185">
        <v>-90.390211204096005</v>
      </c>
      <c r="AM77" s="170">
        <v>2E-3</v>
      </c>
      <c r="AN77" s="170"/>
      <c r="AO77" s="178">
        <v>10</v>
      </c>
      <c r="AP77" s="178">
        <v>117</v>
      </c>
      <c r="AQ77" s="169"/>
      <c r="AR77" s="182">
        <v>141.80000000000001</v>
      </c>
      <c r="AS77" s="168">
        <v>16.7340497661753</v>
      </c>
      <c r="AT77" s="183" t="s">
        <v>54</v>
      </c>
      <c r="AU77" s="184">
        <v>1.04587811038596</v>
      </c>
      <c r="AV77" s="185">
        <v>-14.387990147071999</v>
      </c>
      <c r="AW77" s="170">
        <v>4.4999999999999997E-3</v>
      </c>
      <c r="AX77" s="170">
        <v>2.5000000000000001E-3</v>
      </c>
      <c r="AY77" s="178">
        <v>0</v>
      </c>
      <c r="AZ77" s="178">
        <v>21</v>
      </c>
      <c r="BA77" s="169"/>
      <c r="BB77" s="186">
        <v>697.8</v>
      </c>
      <c r="BC77" s="182">
        <v>82.348518524944495</v>
      </c>
      <c r="BD77" s="183" t="s">
        <v>55</v>
      </c>
      <c r="BE77" s="180">
        <v>2.5733912039045101</v>
      </c>
      <c r="BF77" s="181">
        <v>385.42401970585598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1.2E-2</v>
      </c>
      <c r="G78" s="170">
        <v>8.0000000000000002E-3</v>
      </c>
      <c r="H78" s="171"/>
      <c r="I78" s="172">
        <v>1</v>
      </c>
      <c r="J78" s="172">
        <v>1</v>
      </c>
      <c r="K78" s="169"/>
      <c r="L78" s="173">
        <v>870.17633999999998</v>
      </c>
      <c r="M78" s="173">
        <v>-766.94721000000004</v>
      </c>
      <c r="N78" s="173">
        <v>103.22913</v>
      </c>
      <c r="O78" s="168">
        <v>36.996267434685201</v>
      </c>
      <c r="P78" s="174">
        <v>256.80599999999998</v>
      </c>
      <c r="Q78" s="175">
        <v>0.144063096012886</v>
      </c>
      <c r="R78" s="176">
        <v>-722.24221589806996</v>
      </c>
      <c r="S78" s="170"/>
      <c r="T78" s="170"/>
      <c r="U78" s="177">
        <v>614</v>
      </c>
      <c r="V78" s="178">
        <v>757</v>
      </c>
      <c r="W78" s="169"/>
      <c r="X78" s="177">
        <v>631.27008499999999</v>
      </c>
      <c r="Y78" s="168">
        <v>226.24076060872</v>
      </c>
      <c r="Z78" s="179">
        <v>573</v>
      </c>
      <c r="AA78" s="175">
        <v>0.39483553334855198</v>
      </c>
      <c r="AB78" s="176">
        <v>-1210.5680387182699</v>
      </c>
      <c r="AC78" s="170"/>
      <c r="AD78" s="170"/>
      <c r="AE78" s="178">
        <v>968</v>
      </c>
      <c r="AF78" s="178">
        <v>1288</v>
      </c>
      <c r="AG78" s="169"/>
      <c r="AH78" s="182">
        <v>131.44999999999999</v>
      </c>
      <c r="AI78" s="168">
        <v>47.110339438968097</v>
      </c>
      <c r="AJ78" s="183" t="s">
        <v>53</v>
      </c>
      <c r="AK78" s="175">
        <v>0.74778316569790704</v>
      </c>
      <c r="AL78" s="176">
        <v>-71.055762293631901</v>
      </c>
      <c r="AM78" s="170"/>
      <c r="AN78" s="170"/>
      <c r="AO78" s="178">
        <v>45</v>
      </c>
      <c r="AP78" s="178">
        <v>80</v>
      </c>
      <c r="AQ78" s="169"/>
      <c r="AR78" s="182">
        <v>17.3</v>
      </c>
      <c r="AS78" s="168">
        <v>6.2001435701342604</v>
      </c>
      <c r="AT78" s="183" t="s">
        <v>54</v>
      </c>
      <c r="AU78" s="175">
        <v>0.387508973133391</v>
      </c>
      <c r="AV78" s="176">
        <v>-34.130034868224001</v>
      </c>
      <c r="AW78" s="170"/>
      <c r="AX78" s="170"/>
      <c r="AY78" s="178">
        <v>28</v>
      </c>
      <c r="AZ78" s="178">
        <v>37</v>
      </c>
      <c r="BA78" s="169"/>
      <c r="BB78" s="186">
        <v>96.4</v>
      </c>
      <c r="BC78" s="182">
        <v>34.5487768879158</v>
      </c>
      <c r="BD78" s="183" t="s">
        <v>55</v>
      </c>
      <c r="BE78" s="184">
        <v>1.0796492777473701</v>
      </c>
      <c r="BF78" s="185">
        <v>-6.4600697364479496</v>
      </c>
      <c r="BG78" s="170">
        <v>1.2E-2</v>
      </c>
      <c r="BH78" s="170">
        <v>8.0000000000000002E-3</v>
      </c>
      <c r="BI78" s="178">
        <v>0</v>
      </c>
      <c r="BJ78" s="178">
        <v>11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6.5000000000000002E-2</v>
      </c>
      <c r="G79" s="170">
        <v>6.3E-2</v>
      </c>
      <c r="H79" s="171"/>
      <c r="I79" s="172">
        <v>5</v>
      </c>
      <c r="J79" s="172">
        <v>5</v>
      </c>
      <c r="K79" s="169"/>
      <c r="L79" s="173">
        <v>1145.66986</v>
      </c>
      <c r="M79" s="173">
        <v>-497.52332000000001</v>
      </c>
      <c r="N79" s="173">
        <v>648.14653999999996</v>
      </c>
      <c r="O79" s="168">
        <v>264.55981982436299</v>
      </c>
      <c r="P79" s="174">
        <v>249.55500000000001</v>
      </c>
      <c r="Q79" s="184">
        <v>1.0601263041187801</v>
      </c>
      <c r="R79" s="185">
        <v>-56.170305246712097</v>
      </c>
      <c r="S79" s="170">
        <v>5.0000000000000001E-3</v>
      </c>
      <c r="T79" s="170">
        <v>3.0000000000000001E-3</v>
      </c>
      <c r="U79" s="177">
        <v>0</v>
      </c>
      <c r="V79" s="178">
        <v>86</v>
      </c>
      <c r="W79" s="169"/>
      <c r="X79" s="177">
        <v>1702.55332</v>
      </c>
      <c r="Y79" s="168">
        <v>694.946546471685</v>
      </c>
      <c r="Z79" s="179">
        <v>573</v>
      </c>
      <c r="AA79" s="180">
        <v>1.2128211980308601</v>
      </c>
      <c r="AB79" s="181">
        <v>85.380543151745798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209.9</v>
      </c>
      <c r="AI79" s="168">
        <v>85.676776398642602</v>
      </c>
      <c r="AJ79" s="183" t="s">
        <v>53</v>
      </c>
      <c r="AK79" s="180">
        <v>1.3599488317244901</v>
      </c>
      <c r="AL79" s="181">
        <v>32.095663278464201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19.8</v>
      </c>
      <c r="AS79" s="168">
        <v>8.0819446054936801</v>
      </c>
      <c r="AT79" s="183" t="s">
        <v>54</v>
      </c>
      <c r="AU79" s="175">
        <v>0.50512153784335501</v>
      </c>
      <c r="AV79" s="176">
        <v>-25.356656945151901</v>
      </c>
      <c r="AW79" s="170"/>
      <c r="AX79" s="170"/>
      <c r="AY79" s="178">
        <v>20</v>
      </c>
      <c r="AZ79" s="178">
        <v>28</v>
      </c>
      <c r="BA79" s="169"/>
      <c r="BB79" s="186">
        <v>145</v>
      </c>
      <c r="BC79" s="182">
        <v>59.185957969524402</v>
      </c>
      <c r="BD79" s="183" t="s">
        <v>55</v>
      </c>
      <c r="BE79" s="180">
        <v>1.84956118654764</v>
      </c>
      <c r="BF79" s="181">
        <v>54.686686109696097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0.05</v>
      </c>
      <c r="G80" s="170">
        <v>4.4999999999999998E-2</v>
      </c>
      <c r="H80" s="171"/>
      <c r="I80" s="172">
        <v>4</v>
      </c>
      <c r="J80" s="172">
        <v>4</v>
      </c>
      <c r="K80" s="169"/>
      <c r="L80" s="173">
        <v>1405.8121000000001</v>
      </c>
      <c r="M80" s="173">
        <v>699.39431000000002</v>
      </c>
      <c r="N80" s="173">
        <v>2105.2064099999998</v>
      </c>
      <c r="O80" s="168">
        <v>786.26391173950196</v>
      </c>
      <c r="P80" s="174">
        <v>236.18299999999999</v>
      </c>
      <c r="Q80" s="180">
        <v>3.3290453239204401</v>
      </c>
      <c r="R80" s="181">
        <v>1376.7099347810999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1461.0555300000001</v>
      </c>
      <c r="Y80" s="168">
        <v>545.68294625629198</v>
      </c>
      <c r="Z80" s="179">
        <v>573</v>
      </c>
      <c r="AA80" s="190">
        <v>0.95232625873698395</v>
      </c>
      <c r="AB80" s="173">
        <v>-306.33873758246602</v>
      </c>
      <c r="AC80" s="170"/>
      <c r="AD80" s="170"/>
      <c r="AE80" s="178">
        <v>74</v>
      </c>
      <c r="AF80" s="178">
        <v>380</v>
      </c>
      <c r="AG80" s="169"/>
      <c r="AH80" s="182">
        <v>194.55</v>
      </c>
      <c r="AI80" s="168">
        <v>72.6615895250481</v>
      </c>
      <c r="AJ80" s="183" t="s">
        <v>53</v>
      </c>
      <c r="AK80" s="180">
        <v>1.15335856388965</v>
      </c>
      <c r="AL80" s="181">
        <v>0.22916429721576001</v>
      </c>
      <c r="AM80" s="170">
        <v>0.02</v>
      </c>
      <c r="AN80" s="170">
        <v>1.4999999999999999E-2</v>
      </c>
      <c r="AO80" s="178">
        <v>0</v>
      </c>
      <c r="AP80" s="178">
        <v>8</v>
      </c>
      <c r="AQ80" s="169"/>
      <c r="AR80" s="182">
        <v>34.200000000000003</v>
      </c>
      <c r="AS80" s="168">
        <v>12.773201551049301</v>
      </c>
      <c r="AT80" s="183" t="s">
        <v>54</v>
      </c>
      <c r="AU80" s="190">
        <v>0.79832509694058196</v>
      </c>
      <c r="AV80" s="173">
        <v>-15.151323353088101</v>
      </c>
      <c r="AW80" s="170"/>
      <c r="AX80" s="170"/>
      <c r="AY80" s="178">
        <v>9</v>
      </c>
      <c r="AZ80" s="178">
        <v>18</v>
      </c>
      <c r="BA80" s="169"/>
      <c r="BB80" s="186">
        <v>138.6</v>
      </c>
      <c r="BC80" s="182">
        <v>51.765079970042002</v>
      </c>
      <c r="BD80" s="183" t="s">
        <v>55</v>
      </c>
      <c r="BE80" s="180">
        <v>1.6176587490638099</v>
      </c>
      <c r="BF80" s="181">
        <v>39.897353293823898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3461.32053</v>
      </c>
      <c r="M81" s="173">
        <v>489.49419</v>
      </c>
      <c r="N81" s="173">
        <v>3950.8147199999999</v>
      </c>
      <c r="O81" s="168">
        <v>710.40638960377203</v>
      </c>
      <c r="P81" s="174">
        <v>255.63</v>
      </c>
      <c r="Q81" s="180">
        <v>2.7790415428696602</v>
      </c>
      <c r="R81" s="181">
        <v>2313.0779365691801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2409.0119549999999</v>
      </c>
      <c r="Y81" s="168">
        <v>433.17077786524902</v>
      </c>
      <c r="Z81" s="179">
        <v>573</v>
      </c>
      <c r="AA81" s="175">
        <v>0.75596994391840999</v>
      </c>
      <c r="AB81" s="176">
        <v>-1262.00935277242</v>
      </c>
      <c r="AC81" s="170"/>
      <c r="AD81" s="170"/>
      <c r="AE81" s="178">
        <v>778</v>
      </c>
      <c r="AF81" s="178">
        <v>1415</v>
      </c>
      <c r="AG81" s="169"/>
      <c r="AH81" s="182">
        <v>253.5</v>
      </c>
      <c r="AI81" s="168">
        <v>45.582501971784801</v>
      </c>
      <c r="AJ81" s="183" t="s">
        <v>53</v>
      </c>
      <c r="AK81" s="175">
        <v>0.72353177732991703</v>
      </c>
      <c r="AL81" s="176">
        <v>-150.12014378649599</v>
      </c>
      <c r="AM81" s="170"/>
      <c r="AN81" s="170"/>
      <c r="AO81" s="178">
        <v>97</v>
      </c>
      <c r="AP81" s="178">
        <v>167</v>
      </c>
      <c r="AQ81" s="169"/>
      <c r="AR81" s="182">
        <v>43.8</v>
      </c>
      <c r="AS81" s="168">
        <v>7.8757932400953496</v>
      </c>
      <c r="AT81" s="183" t="s">
        <v>54</v>
      </c>
      <c r="AU81" s="175">
        <v>0.49223707750595902</v>
      </c>
      <c r="AV81" s="176">
        <v>-58.706703183872001</v>
      </c>
      <c r="AW81" s="170"/>
      <c r="AX81" s="170"/>
      <c r="AY81" s="178">
        <v>46</v>
      </c>
      <c r="AZ81" s="178">
        <v>63</v>
      </c>
      <c r="BA81" s="169"/>
      <c r="BB81" s="186">
        <v>220.2</v>
      </c>
      <c r="BC81" s="182">
        <v>39.5947413577397</v>
      </c>
      <c r="BD81" s="183" t="s">
        <v>55</v>
      </c>
      <c r="BE81" s="180">
        <v>1.2373356674293601</v>
      </c>
      <c r="BF81" s="181">
        <v>15.186593632255899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3842.0020500000001</v>
      </c>
      <c r="M82" s="173">
        <v>1689.5984599999999</v>
      </c>
      <c r="N82" s="173">
        <v>5531.6005100000002</v>
      </c>
      <c r="O82" s="168">
        <v>1181.53898358213</v>
      </c>
      <c r="P82" s="174">
        <v>287.5</v>
      </c>
      <c r="Q82" s="180">
        <v>4.1097008124595797</v>
      </c>
      <c r="R82" s="181">
        <v>3981.0244271376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2300.87041</v>
      </c>
      <c r="Y82" s="168">
        <v>491.46139181074</v>
      </c>
      <c r="Z82" s="179">
        <v>573</v>
      </c>
      <c r="AA82" s="190">
        <v>0.85769876406760903</v>
      </c>
      <c r="AB82" s="173">
        <v>-789.49513949618904</v>
      </c>
      <c r="AC82" s="170"/>
      <c r="AD82" s="170"/>
      <c r="AE82" s="178">
        <v>382</v>
      </c>
      <c r="AF82" s="178">
        <v>919</v>
      </c>
      <c r="AG82" s="169"/>
      <c r="AH82" s="182">
        <v>189.7</v>
      </c>
      <c r="AI82" s="168">
        <v>40.519546699067398</v>
      </c>
      <c r="AJ82" s="183" t="s">
        <v>53</v>
      </c>
      <c r="AK82" s="175">
        <v>0.64316740792170402</v>
      </c>
      <c r="AL82" s="176">
        <v>-150.07841120115199</v>
      </c>
      <c r="AM82" s="170"/>
      <c r="AN82" s="170"/>
      <c r="AO82" s="178">
        <v>106</v>
      </c>
      <c r="AP82" s="178">
        <v>165</v>
      </c>
      <c r="AQ82" s="169"/>
      <c r="AR82" s="182">
        <v>60</v>
      </c>
      <c r="AS82" s="168">
        <v>12.815881929067199</v>
      </c>
      <c r="AT82" s="183" t="s">
        <v>54</v>
      </c>
      <c r="AU82" s="190">
        <v>0.80099262056669795</v>
      </c>
      <c r="AV82" s="173">
        <v>-26.292929828863901</v>
      </c>
      <c r="AW82" s="170"/>
      <c r="AX82" s="170"/>
      <c r="AY82" s="178">
        <v>15</v>
      </c>
      <c r="AZ82" s="178">
        <v>30</v>
      </c>
      <c r="BA82" s="169"/>
      <c r="BB82" s="186">
        <v>213.2</v>
      </c>
      <c r="BC82" s="182">
        <v>45.539100454618698</v>
      </c>
      <c r="BD82" s="183" t="s">
        <v>55</v>
      </c>
      <c r="BE82" s="180">
        <v>1.4230968892068301</v>
      </c>
      <c r="BF82" s="181">
        <v>40.614140342272201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740.01553000000001</v>
      </c>
      <c r="M83" s="173">
        <v>715.26579000000004</v>
      </c>
      <c r="N83" s="173">
        <v>1455.2813200000001</v>
      </c>
      <c r="O83" s="168">
        <v>509.32273862113101</v>
      </c>
      <c r="P83" s="174">
        <v>255.63</v>
      </c>
      <c r="Q83" s="180">
        <v>1.9924216196108899</v>
      </c>
      <c r="R83" s="181">
        <v>613.85093993445503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610.28142000000003</v>
      </c>
      <c r="Y83" s="168">
        <v>213.58770973847999</v>
      </c>
      <c r="Z83" s="179">
        <v>573</v>
      </c>
      <c r="AA83" s="175">
        <v>0.372753420136964</v>
      </c>
      <c r="AB83" s="176">
        <v>-1275.8024034071</v>
      </c>
      <c r="AC83" s="170"/>
      <c r="AD83" s="170"/>
      <c r="AE83" s="178">
        <v>1027</v>
      </c>
      <c r="AF83" s="178">
        <v>1355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-62.270472730623702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-37.065516883967902</v>
      </c>
      <c r="AW83" s="170"/>
      <c r="AX83" s="170"/>
      <c r="AY83" s="178">
        <v>31</v>
      </c>
      <c r="AZ83" s="178">
        <v>40</v>
      </c>
      <c r="BA83" s="169"/>
      <c r="BB83" s="186">
        <v>121.4</v>
      </c>
      <c r="BC83" s="182">
        <v>42.487854148093703</v>
      </c>
      <c r="BD83" s="183" t="s">
        <v>55</v>
      </c>
      <c r="BE83" s="180">
        <v>1.32774544212793</v>
      </c>
      <c r="BF83" s="181">
        <v>16.068966232064099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3406.3163100000002</v>
      </c>
      <c r="M84" s="173">
        <v>1426.94805</v>
      </c>
      <c r="N84" s="173">
        <v>4833.2643600000001</v>
      </c>
      <c r="O84" s="168">
        <v>1483.35462781352</v>
      </c>
      <c r="P84" s="174">
        <v>287.5</v>
      </c>
      <c r="Q84" s="180">
        <v>5.1594943576122398</v>
      </c>
      <c r="R84" s="181">
        <v>3754.1042414304002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1253.4839999999999</v>
      </c>
      <c r="Y84" s="168">
        <v>384.70092959909999</v>
      </c>
      <c r="Z84" s="179">
        <v>573</v>
      </c>
      <c r="AA84" s="175">
        <v>0.67138033088848104</v>
      </c>
      <c r="AB84" s="176">
        <v>-897.32903631436602</v>
      </c>
      <c r="AC84" s="170"/>
      <c r="AD84" s="170"/>
      <c r="AE84" s="178">
        <v>614</v>
      </c>
      <c r="AF84" s="178">
        <v>987</v>
      </c>
      <c r="AG84" s="169"/>
      <c r="AH84" s="182">
        <v>63.55</v>
      </c>
      <c r="AI84" s="168">
        <v>19.503834174207899</v>
      </c>
      <c r="AJ84" s="183" t="s">
        <v>53</v>
      </c>
      <c r="AK84" s="175">
        <v>0.30958466943187102</v>
      </c>
      <c r="AL84" s="176">
        <v>-172.92682598220799</v>
      </c>
      <c r="AM84" s="170"/>
      <c r="AN84" s="170"/>
      <c r="AO84" s="178">
        <v>142</v>
      </c>
      <c r="AP84" s="178">
        <v>183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-45.4576065986559</v>
      </c>
      <c r="AW84" s="170"/>
      <c r="AX84" s="170"/>
      <c r="AY84" s="178">
        <v>38</v>
      </c>
      <c r="AZ84" s="178">
        <v>48</v>
      </c>
      <c r="BA84" s="169"/>
      <c r="BB84" s="186">
        <v>83.2</v>
      </c>
      <c r="BC84" s="182">
        <v>25.534524048687601</v>
      </c>
      <c r="BD84" s="183" t="s">
        <v>55</v>
      </c>
      <c r="BE84" s="190">
        <v>0.79795387652148697</v>
      </c>
      <c r="BF84" s="173">
        <v>-36.9152131973119</v>
      </c>
      <c r="BG84" s="170"/>
      <c r="BH84" s="170"/>
      <c r="BI84" s="178">
        <v>22</v>
      </c>
      <c r="BJ84" s="178">
        <v>42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2.5000000000000001E-2</v>
      </c>
      <c r="G85" s="170">
        <v>1.9E-2</v>
      </c>
      <c r="H85" s="171"/>
      <c r="I85" s="172">
        <v>4</v>
      </c>
      <c r="J85" s="172">
        <v>3</v>
      </c>
      <c r="K85" s="169"/>
      <c r="L85" s="173">
        <v>9285.7829000000002</v>
      </c>
      <c r="M85" s="173">
        <v>2806.9027000000001</v>
      </c>
      <c r="N85" s="173">
        <v>12092.685600000001</v>
      </c>
      <c r="O85" s="168">
        <v>3251.6719521391501</v>
      </c>
      <c r="P85" s="174">
        <v>287.5</v>
      </c>
      <c r="Q85" s="180">
        <v>11.310163311788299</v>
      </c>
      <c r="R85" s="181">
        <v>10860.981562916801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2324.6242649999999</v>
      </c>
      <c r="Y85" s="168">
        <v>625.08162138628495</v>
      </c>
      <c r="Z85" s="179">
        <v>573</v>
      </c>
      <c r="AA85" s="184">
        <v>1.0908928820004999</v>
      </c>
      <c r="AB85" s="185">
        <v>-130.21543325625299</v>
      </c>
      <c r="AC85" s="170">
        <v>1.4E-2</v>
      </c>
      <c r="AD85" s="170">
        <v>8.9999999999999993E-3</v>
      </c>
      <c r="AE85" s="178">
        <v>0</v>
      </c>
      <c r="AF85" s="178">
        <v>233</v>
      </c>
      <c r="AG85" s="169"/>
      <c r="AH85" s="182">
        <v>161.4</v>
      </c>
      <c r="AI85" s="168">
        <v>43.399776562061497</v>
      </c>
      <c r="AJ85" s="183" t="s">
        <v>53</v>
      </c>
      <c r="AK85" s="175">
        <v>0.68888534225494402</v>
      </c>
      <c r="AL85" s="176">
        <v>-108.503841169536</v>
      </c>
      <c r="AM85" s="170"/>
      <c r="AN85" s="170"/>
      <c r="AO85" s="178">
        <v>73</v>
      </c>
      <c r="AP85" s="178">
        <v>120</v>
      </c>
      <c r="AQ85" s="169"/>
      <c r="AR85" s="182">
        <v>21.2</v>
      </c>
      <c r="AS85" s="168">
        <v>5.7005902299609899</v>
      </c>
      <c r="AT85" s="183" t="s">
        <v>54</v>
      </c>
      <c r="AU85" s="175">
        <v>0.35628688937256198</v>
      </c>
      <c r="AV85" s="176">
        <v>-47.347007281151903</v>
      </c>
      <c r="AW85" s="170"/>
      <c r="AX85" s="170"/>
      <c r="AY85" s="178">
        <v>39</v>
      </c>
      <c r="AZ85" s="178">
        <v>51</v>
      </c>
      <c r="BA85" s="169"/>
      <c r="BB85" s="186">
        <v>115.4</v>
      </c>
      <c r="BC85" s="182">
        <v>31.030571346108399</v>
      </c>
      <c r="BD85" s="183" t="s">
        <v>55</v>
      </c>
      <c r="BE85" s="184">
        <v>0.96970535456588802</v>
      </c>
      <c r="BF85" s="185">
        <v>-21.694014562303799</v>
      </c>
      <c r="BG85" s="170">
        <v>1E-3</v>
      </c>
      <c r="BH85" s="170"/>
      <c r="BI85" s="178">
        <v>4</v>
      </c>
      <c r="BJ85" s="178">
        <v>28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2.5999999999999999E-2</v>
      </c>
      <c r="H86" s="171"/>
      <c r="I86" s="172">
        <v>3</v>
      </c>
      <c r="J86" s="172">
        <v>3</v>
      </c>
      <c r="K86" s="169"/>
      <c r="L86" s="173">
        <v>4597.7225200000003</v>
      </c>
      <c r="M86" s="173">
        <v>4168.5194499999998</v>
      </c>
      <c r="N86" s="173">
        <v>8766.2419699999991</v>
      </c>
      <c r="O86" s="168">
        <v>1087.50552527747</v>
      </c>
      <c r="P86" s="174">
        <v>287.5</v>
      </c>
      <c r="Q86" s="180">
        <v>3.7826279140085899</v>
      </c>
      <c r="R86" s="181">
        <v>6096.4814281183999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2733.32629</v>
      </c>
      <c r="Y86" s="168">
        <v>339.08571688230001</v>
      </c>
      <c r="Z86" s="179">
        <v>573</v>
      </c>
      <c r="AA86" s="175">
        <v>0.59177262981204204</v>
      </c>
      <c r="AB86" s="176">
        <v>-2587.6225465153302</v>
      </c>
      <c r="AC86" s="170"/>
      <c r="AD86" s="170"/>
      <c r="AE86" s="178">
        <v>1886</v>
      </c>
      <c r="AF86" s="178">
        <v>2810</v>
      </c>
      <c r="AG86" s="169"/>
      <c r="AH86" s="182">
        <v>297.89999999999998</v>
      </c>
      <c r="AI86" s="168">
        <v>36.956303178585102</v>
      </c>
      <c r="AJ86" s="183" t="s">
        <v>53</v>
      </c>
      <c r="AK86" s="175">
        <v>0.58660798696166805</v>
      </c>
      <c r="AL86" s="176">
        <v>-287.12578830796798</v>
      </c>
      <c r="AM86" s="170"/>
      <c r="AN86" s="170"/>
      <c r="AO86" s="178">
        <v>210</v>
      </c>
      <c r="AP86" s="178">
        <v>312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-95.977977982975901</v>
      </c>
      <c r="AW86" s="170"/>
      <c r="AX86" s="170"/>
      <c r="AY86" s="178">
        <v>77</v>
      </c>
      <c r="AZ86" s="178">
        <v>103</v>
      </c>
      <c r="BA86" s="169"/>
      <c r="BB86" s="186">
        <v>298.39999999999998</v>
      </c>
      <c r="BC86" s="182">
        <v>37.018331213460201</v>
      </c>
      <c r="BD86" s="183" t="s">
        <v>55</v>
      </c>
      <c r="BE86" s="180">
        <v>1.1568228504206299</v>
      </c>
      <c r="BF86" s="181">
        <v>1.2440440340482199</v>
      </c>
      <c r="BG86" s="170">
        <v>0.02</v>
      </c>
      <c r="BH86" s="170">
        <v>1.6E-2</v>
      </c>
      <c r="BI86" s="178">
        <v>0</v>
      </c>
      <c r="BJ86" s="178">
        <v>12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0.03</v>
      </c>
      <c r="H87" s="171"/>
      <c r="I87" s="172">
        <v>3</v>
      </c>
      <c r="J87" s="172">
        <v>3</v>
      </c>
      <c r="K87" s="169"/>
      <c r="L87" s="173">
        <v>12823.08959</v>
      </c>
      <c r="M87" s="173">
        <v>2018.0499400000001</v>
      </c>
      <c r="N87" s="173">
        <v>14841.13953</v>
      </c>
      <c r="O87" s="168">
        <v>2249.5506034780601</v>
      </c>
      <c r="P87" s="174">
        <v>271.31</v>
      </c>
      <c r="Q87" s="180">
        <v>8.2914400629466591</v>
      </c>
      <c r="R87" s="181">
        <v>12779.134304277601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3046.65852</v>
      </c>
      <c r="Y87" s="168">
        <v>461.79826679774902</v>
      </c>
      <c r="Z87" s="179">
        <v>573</v>
      </c>
      <c r="AA87" s="190">
        <v>0.805930657587695</v>
      </c>
      <c r="AB87" s="173">
        <v>-1308.2454435064301</v>
      </c>
      <c r="AC87" s="170"/>
      <c r="AD87" s="170"/>
      <c r="AE87" s="178">
        <v>734</v>
      </c>
      <c r="AF87" s="178">
        <v>1490</v>
      </c>
      <c r="AG87" s="169"/>
      <c r="AH87" s="182">
        <v>312.8</v>
      </c>
      <c r="AI87" s="168">
        <v>47.412762837082298</v>
      </c>
      <c r="AJ87" s="183" t="s">
        <v>53</v>
      </c>
      <c r="AK87" s="175">
        <v>0.75258353709654402</v>
      </c>
      <c r="AL87" s="176">
        <v>-166.011430542592</v>
      </c>
      <c r="AM87" s="170"/>
      <c r="AN87" s="170"/>
      <c r="AO87" s="178">
        <v>103</v>
      </c>
      <c r="AP87" s="178">
        <v>186</v>
      </c>
      <c r="AQ87" s="169"/>
      <c r="AR87" s="182">
        <v>51.4</v>
      </c>
      <c r="AS87" s="168">
        <v>7.7909718984208096</v>
      </c>
      <c r="AT87" s="183" t="s">
        <v>54</v>
      </c>
      <c r="AU87" s="175">
        <v>0.48693574365130099</v>
      </c>
      <c r="AV87" s="176">
        <v>-70.202902994943997</v>
      </c>
      <c r="AW87" s="170"/>
      <c r="AX87" s="170"/>
      <c r="AY87" s="178">
        <v>55</v>
      </c>
      <c r="AZ87" s="178">
        <v>76</v>
      </c>
      <c r="BA87" s="169"/>
      <c r="BB87" s="186">
        <v>256.39999999999998</v>
      </c>
      <c r="BC87" s="182">
        <v>38.863914294846197</v>
      </c>
      <c r="BD87" s="183" t="s">
        <v>55</v>
      </c>
      <c r="BE87" s="180">
        <v>1.2144973217139401</v>
      </c>
      <c r="BF87" s="181">
        <v>13.1941940101119</v>
      </c>
      <c r="BG87" s="170">
        <v>0.02</v>
      </c>
      <c r="BH87" s="170">
        <v>0.02</v>
      </c>
      <c r="BI87" s="178">
        <v>0</v>
      </c>
      <c r="BJ87" s="178">
        <v>0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-8753.2823599999992</v>
      </c>
      <c r="M88" s="173">
        <v>-1747.70876</v>
      </c>
      <c r="N88" s="173">
        <v>-10500.991120000001</v>
      </c>
      <c r="O88" s="168">
        <v>-10408.2479352722</v>
      </c>
      <c r="P88" s="174">
        <v>287.5</v>
      </c>
      <c r="Q88" s="175">
        <v>-36.202601513990103</v>
      </c>
      <c r="R88" s="176">
        <v>-10835.14229324</v>
      </c>
      <c r="S88" s="170"/>
      <c r="T88" s="170"/>
      <c r="U88" s="177">
        <v>10792</v>
      </c>
      <c r="V88" s="178">
        <v>10850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-311.015196579198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-49.622691875199799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23.207521587200102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-7896.3955299999998</v>
      </c>
      <c r="M89" s="173">
        <v>-1205.2751499999999</v>
      </c>
      <c r="N89" s="173">
        <v>-9101.6706799999993</v>
      </c>
      <c r="O89" s="168">
        <v>-5583.0695196414899</v>
      </c>
      <c r="P89" s="174">
        <v>264.70999999999998</v>
      </c>
      <c r="Q89" s="175">
        <v>-21.091267876700901</v>
      </c>
      <c r="R89" s="176">
        <v>-9598.80175266267</v>
      </c>
      <c r="S89" s="170"/>
      <c r="T89" s="170"/>
      <c r="U89" s="177">
        <v>9534</v>
      </c>
      <c r="V89" s="178">
        <v>9620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-707.60371252543905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-53.115354832639902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-28.248344084479999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-34.096688168959901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0.03</v>
      </c>
      <c r="G90" s="170">
        <v>2.5000000000000001E-2</v>
      </c>
      <c r="H90" s="171"/>
      <c r="I90" s="172">
        <v>3</v>
      </c>
      <c r="J90" s="172">
        <v>3</v>
      </c>
      <c r="K90" s="169"/>
      <c r="L90" s="173">
        <v>1660.2193</v>
      </c>
      <c r="M90" s="173">
        <v>3839.4746100000002</v>
      </c>
      <c r="N90" s="173">
        <v>5499.69391</v>
      </c>
      <c r="O90" s="168">
        <v>1195.80752728891</v>
      </c>
      <c r="P90" s="174">
        <v>265.83499999999998</v>
      </c>
      <c r="Q90" s="180">
        <v>4.4983073232979498</v>
      </c>
      <c r="R90" s="181">
        <v>4091.2424795017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2340.2378050000002</v>
      </c>
      <c r="Y90" s="168">
        <v>508.84176986225799</v>
      </c>
      <c r="Z90" s="179">
        <v>573</v>
      </c>
      <c r="AA90" s="190">
        <v>0.88803101197601797</v>
      </c>
      <c r="AB90" s="173">
        <v>-695.64035128313799</v>
      </c>
      <c r="AC90" s="170"/>
      <c r="AD90" s="170"/>
      <c r="AE90" s="178">
        <v>296</v>
      </c>
      <c r="AF90" s="178">
        <v>823</v>
      </c>
      <c r="AG90" s="169"/>
      <c r="AH90" s="182">
        <v>262.89999999999998</v>
      </c>
      <c r="AI90" s="168">
        <v>57.162781069075002</v>
      </c>
      <c r="AJ90" s="183" t="s">
        <v>53</v>
      </c>
      <c r="AK90" s="190">
        <v>0.90734573125515905</v>
      </c>
      <c r="AL90" s="173">
        <v>-70.887650690816301</v>
      </c>
      <c r="AM90" s="170"/>
      <c r="AN90" s="170"/>
      <c r="AO90" s="178">
        <v>27</v>
      </c>
      <c r="AP90" s="178">
        <v>85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-27.771466842112101</v>
      </c>
      <c r="AW90" s="170"/>
      <c r="AX90" s="170"/>
      <c r="AY90" s="178">
        <v>17</v>
      </c>
      <c r="AZ90" s="178">
        <v>32</v>
      </c>
      <c r="BA90" s="169"/>
      <c r="BB90" s="186">
        <v>169.4</v>
      </c>
      <c r="BC90" s="182">
        <v>36.832921693044099</v>
      </c>
      <c r="BD90" s="183" t="s">
        <v>55</v>
      </c>
      <c r="BE90" s="180">
        <v>1.1510288029076301</v>
      </c>
      <c r="BF90" s="181">
        <v>-0.14293368422411801</v>
      </c>
      <c r="BG90" s="170">
        <v>0.02</v>
      </c>
      <c r="BH90" s="170">
        <v>1.4999999999999999E-2</v>
      </c>
      <c r="BI90" s="178">
        <v>0</v>
      </c>
      <c r="BJ90" s="178">
        <v>8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0.03</v>
      </c>
      <c r="G91" s="170">
        <v>0.03</v>
      </c>
      <c r="H91" s="171"/>
      <c r="I91" s="172">
        <v>3</v>
      </c>
      <c r="J91" s="172">
        <v>3</v>
      </c>
      <c r="K91" s="169"/>
      <c r="L91" s="173">
        <v>5422.3206300000002</v>
      </c>
      <c r="M91" s="173">
        <v>3281.1582899999999</v>
      </c>
      <c r="N91" s="173">
        <v>8703.4789199999996</v>
      </c>
      <c r="O91" s="168">
        <v>1485.54712847168</v>
      </c>
      <c r="P91" s="174">
        <v>266.37799999999999</v>
      </c>
      <c r="Q91" s="180">
        <v>5.5768386596178399</v>
      </c>
      <c r="R91" s="181">
        <v>6905.6130809823198</v>
      </c>
      <c r="S91" s="170">
        <v>0.01</v>
      </c>
      <c r="T91" s="170">
        <v>0.01</v>
      </c>
      <c r="U91" s="177">
        <v>0</v>
      </c>
      <c r="V91" s="178">
        <v>0</v>
      </c>
      <c r="W91" s="169"/>
      <c r="X91" s="177">
        <v>2511.7253449999998</v>
      </c>
      <c r="Y91" s="168">
        <v>428.71205963399802</v>
      </c>
      <c r="Z91" s="179">
        <v>573</v>
      </c>
      <c r="AA91" s="175">
        <v>0.74818858574868696</v>
      </c>
      <c r="AB91" s="176">
        <v>-1355.62528364474</v>
      </c>
      <c r="AC91" s="170"/>
      <c r="AD91" s="170"/>
      <c r="AE91" s="178">
        <v>846</v>
      </c>
      <c r="AF91" s="178">
        <v>1517</v>
      </c>
      <c r="AG91" s="169"/>
      <c r="AH91" s="182">
        <v>293.2</v>
      </c>
      <c r="AI91" s="168">
        <v>50.044634113722402</v>
      </c>
      <c r="AJ91" s="183" t="s">
        <v>53</v>
      </c>
      <c r="AK91" s="190">
        <v>0.79435927164638598</v>
      </c>
      <c r="AL91" s="173">
        <v>-132.006090060416</v>
      </c>
      <c r="AM91" s="170"/>
      <c r="AN91" s="170"/>
      <c r="AO91" s="178">
        <v>76</v>
      </c>
      <c r="AP91" s="178">
        <v>150</v>
      </c>
      <c r="AQ91" s="169"/>
      <c r="AR91" s="182">
        <v>23.4</v>
      </c>
      <c r="AS91" s="168">
        <v>3.9940124088032198</v>
      </c>
      <c r="AT91" s="183" t="s">
        <v>54</v>
      </c>
      <c r="AU91" s="175">
        <v>0.24962577555020099</v>
      </c>
      <c r="AV91" s="176">
        <v>-84.588848269311995</v>
      </c>
      <c r="AW91" s="170"/>
      <c r="AX91" s="170"/>
      <c r="AY91" s="178">
        <v>71</v>
      </c>
      <c r="AZ91" s="178">
        <v>90</v>
      </c>
      <c r="BA91" s="169"/>
      <c r="BB91" s="186">
        <v>236</v>
      </c>
      <c r="BC91" s="182">
        <v>40.281492669981198</v>
      </c>
      <c r="BD91" s="183" t="s">
        <v>55</v>
      </c>
      <c r="BE91" s="180">
        <v>1.25879664593691</v>
      </c>
      <c r="BF91" s="181">
        <v>20.022303461376001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3.4000000000000002E-2</v>
      </c>
      <c r="G92" s="170">
        <v>0.03</v>
      </c>
      <c r="H92" s="171"/>
      <c r="I92" s="172">
        <v>4</v>
      </c>
      <c r="J92" s="172">
        <v>3</v>
      </c>
      <c r="K92" s="169"/>
      <c r="L92" s="173">
        <v>2339.5276899999999</v>
      </c>
      <c r="M92" s="173">
        <v>2523.2092400000001</v>
      </c>
      <c r="N92" s="173">
        <v>4862.73693</v>
      </c>
      <c r="O92" s="168">
        <v>1498.1455790034499</v>
      </c>
      <c r="P92" s="174">
        <v>247.02500000000001</v>
      </c>
      <c r="Q92" s="180">
        <v>6.0647528752290301</v>
      </c>
      <c r="R92" s="181">
        <v>3939.0598967213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1858.2697900000001</v>
      </c>
      <c r="Y92" s="168">
        <v>572.50859147014603</v>
      </c>
      <c r="Z92" s="179">
        <v>573</v>
      </c>
      <c r="AA92" s="184">
        <v>0.99914239349065603</v>
      </c>
      <c r="AB92" s="185">
        <v>-284.29448514905602</v>
      </c>
      <c r="AC92" s="170">
        <v>4.0000000000000001E-3</v>
      </c>
      <c r="AD92" s="170">
        <v>0</v>
      </c>
      <c r="AE92" s="178">
        <v>2</v>
      </c>
      <c r="AF92" s="178">
        <v>374</v>
      </c>
      <c r="AG92" s="169"/>
      <c r="AH92" s="182">
        <v>196.3</v>
      </c>
      <c r="AI92" s="168">
        <v>60.477459791018603</v>
      </c>
      <c r="AJ92" s="183" t="s">
        <v>53</v>
      </c>
      <c r="AK92" s="190">
        <v>0.95995967922251801</v>
      </c>
      <c r="AL92" s="173">
        <v>-39.269894126335998</v>
      </c>
      <c r="AM92" s="170">
        <v>0</v>
      </c>
      <c r="AN92" s="170"/>
      <c r="AO92" s="178">
        <v>9</v>
      </c>
      <c r="AP92" s="178">
        <v>50</v>
      </c>
      <c r="AQ92" s="169"/>
      <c r="AR92" s="182">
        <v>30.6</v>
      </c>
      <c r="AS92" s="168">
        <v>9.4274593459254703</v>
      </c>
      <c r="AT92" s="183" t="s">
        <v>54</v>
      </c>
      <c r="AU92" s="175">
        <v>0.589216209120342</v>
      </c>
      <c r="AV92" s="176">
        <v>-29.227274698752002</v>
      </c>
      <c r="AW92" s="170"/>
      <c r="AX92" s="170"/>
      <c r="AY92" s="178">
        <v>22</v>
      </c>
      <c r="AZ92" s="178">
        <v>32</v>
      </c>
      <c r="BA92" s="169"/>
      <c r="BB92" s="186">
        <v>145.6</v>
      </c>
      <c r="BC92" s="182">
        <v>44.857453619828398</v>
      </c>
      <c r="BD92" s="183" t="s">
        <v>55</v>
      </c>
      <c r="BE92" s="180">
        <v>1.4017954256196401</v>
      </c>
      <c r="BF92" s="181">
        <v>25.945450602495999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3053.6942600000002</v>
      </c>
      <c r="M93" s="173">
        <v>3100.7545399999999</v>
      </c>
      <c r="N93" s="173">
        <v>6154.4488000000001</v>
      </c>
      <c r="O93" s="168">
        <v>1030.27935827692</v>
      </c>
      <c r="P93" s="174">
        <v>287.5</v>
      </c>
      <c r="Q93" s="180">
        <v>3.58358037661537</v>
      </c>
      <c r="R93" s="181">
        <v>4176.0014728896003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2283.9616850000002</v>
      </c>
      <c r="Y93" s="168">
        <v>382.34432613216001</v>
      </c>
      <c r="Z93" s="179">
        <v>573</v>
      </c>
      <c r="AA93" s="175">
        <v>0.66726758487287996</v>
      </c>
      <c r="AB93" s="176">
        <v>-1659.16985738003</v>
      </c>
      <c r="AC93" s="170"/>
      <c r="AD93" s="170"/>
      <c r="AE93" s="178">
        <v>1139</v>
      </c>
      <c r="AF93" s="178">
        <v>1824</v>
      </c>
      <c r="AG93" s="169"/>
      <c r="AH93" s="182">
        <v>327.10000000000002</v>
      </c>
      <c r="AI93" s="168">
        <v>54.7578490038591</v>
      </c>
      <c r="AJ93" s="183" t="s">
        <v>53</v>
      </c>
      <c r="AK93" s="190">
        <v>0.869172206410463</v>
      </c>
      <c r="AL93" s="173">
        <v>-106.438022984192</v>
      </c>
      <c r="AM93" s="170"/>
      <c r="AN93" s="170"/>
      <c r="AO93" s="178">
        <v>50</v>
      </c>
      <c r="AP93" s="178">
        <v>125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-77.704894726144104</v>
      </c>
      <c r="AW93" s="170"/>
      <c r="AX93" s="170"/>
      <c r="AY93" s="178">
        <v>64</v>
      </c>
      <c r="AZ93" s="178">
        <v>83</v>
      </c>
      <c r="BA93" s="169"/>
      <c r="BB93" s="186">
        <v>146.19999999999999</v>
      </c>
      <c r="BC93" s="182">
        <v>24.474465069899701</v>
      </c>
      <c r="BD93" s="183" t="s">
        <v>55</v>
      </c>
      <c r="BE93" s="190">
        <v>0.76482703343436698</v>
      </c>
      <c r="BF93" s="173">
        <v>-74.009789452288103</v>
      </c>
      <c r="BG93" s="170"/>
      <c r="BH93" s="170"/>
      <c r="BI93" s="178">
        <v>45</v>
      </c>
      <c r="BJ93" s="178">
        <v>84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/>
      <c r="G94" s="170"/>
      <c r="H94" s="171"/>
      <c r="I94" s="172">
        <v>1</v>
      </c>
      <c r="J94" s="172">
        <v>1</v>
      </c>
      <c r="K94" s="169"/>
      <c r="L94" s="173">
        <v>2396.19931</v>
      </c>
      <c r="M94" s="173">
        <v>-1134.2665400000001</v>
      </c>
      <c r="N94" s="173">
        <v>1261.9327699999999</v>
      </c>
      <c r="O94" s="168">
        <v>235.99481355412499</v>
      </c>
      <c r="P94" s="174">
        <v>287.5</v>
      </c>
      <c r="Q94" s="190">
        <v>0.82085152540565298</v>
      </c>
      <c r="R94" s="173">
        <v>-509.08976701920102</v>
      </c>
      <c r="S94" s="170"/>
      <c r="T94" s="170"/>
      <c r="U94" s="177">
        <v>276</v>
      </c>
      <c r="V94" s="178">
        <v>583</v>
      </c>
      <c r="W94" s="169"/>
      <c r="X94" s="177">
        <v>2528.8302650000001</v>
      </c>
      <c r="Y94" s="168">
        <v>472.91808334504498</v>
      </c>
      <c r="Z94" s="179">
        <v>573</v>
      </c>
      <c r="AA94" s="190">
        <v>0.82533696918856103</v>
      </c>
      <c r="AB94" s="173">
        <v>-1000.89465225914</v>
      </c>
      <c r="AC94" s="170"/>
      <c r="AD94" s="170"/>
      <c r="AE94" s="178">
        <v>536</v>
      </c>
      <c r="AF94" s="178">
        <v>1148</v>
      </c>
      <c r="AG94" s="169"/>
      <c r="AH94" s="182">
        <v>307.45</v>
      </c>
      <c r="AI94" s="168">
        <v>57.496411181410103</v>
      </c>
      <c r="AJ94" s="183" t="s">
        <v>53</v>
      </c>
      <c r="AK94" s="190">
        <v>0.91264144732396901</v>
      </c>
      <c r="AL94" s="173">
        <v>-80.634938546816102</v>
      </c>
      <c r="AM94" s="170"/>
      <c r="AN94" s="170"/>
      <c r="AO94" s="178">
        <v>30</v>
      </c>
      <c r="AP94" s="178">
        <v>97</v>
      </c>
      <c r="AQ94" s="169"/>
      <c r="AR94" s="182">
        <v>19.100000000000001</v>
      </c>
      <c r="AS94" s="168">
        <v>3.5719025973814702</v>
      </c>
      <c r="AT94" s="183" t="s">
        <v>54</v>
      </c>
      <c r="AU94" s="175">
        <v>0.223243912336342</v>
      </c>
      <c r="AV94" s="176">
        <v>-79.461254234112005</v>
      </c>
      <c r="AW94" s="170"/>
      <c r="AX94" s="170"/>
      <c r="AY94" s="178">
        <v>67</v>
      </c>
      <c r="AZ94" s="178">
        <v>84</v>
      </c>
      <c r="BA94" s="169"/>
      <c r="BB94" s="186">
        <v>159</v>
      </c>
      <c r="BC94" s="182">
        <v>29.734686543646799</v>
      </c>
      <c r="BD94" s="183" t="s">
        <v>55</v>
      </c>
      <c r="BE94" s="190">
        <v>0.92920895448896201</v>
      </c>
      <c r="BF94" s="173">
        <v>-38.122508468224098</v>
      </c>
      <c r="BG94" s="170"/>
      <c r="BH94" s="170"/>
      <c r="BI94" s="178">
        <v>13</v>
      </c>
      <c r="BJ94" s="178">
        <v>47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3.5000000000000003E-2</v>
      </c>
      <c r="G95" s="170">
        <v>3.1E-2</v>
      </c>
      <c r="H95" s="171"/>
      <c r="I95" s="172">
        <v>4</v>
      </c>
      <c r="J95" s="172">
        <v>4</v>
      </c>
      <c r="K95" s="169"/>
      <c r="L95" s="173">
        <v>2061.8902699999999</v>
      </c>
      <c r="M95" s="173">
        <v>727.69448999999997</v>
      </c>
      <c r="N95" s="173">
        <v>2789.5847600000002</v>
      </c>
      <c r="O95" s="168">
        <v>1501.6552559555</v>
      </c>
      <c r="P95" s="174">
        <v>247.02500000000001</v>
      </c>
      <c r="Q95" s="180">
        <v>6.0789606556239297</v>
      </c>
      <c r="R95" s="181">
        <v>2260.9414892877699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1069.0662500000001</v>
      </c>
      <c r="Y95" s="168">
        <v>575.48670909613702</v>
      </c>
      <c r="Z95" s="179">
        <v>573</v>
      </c>
      <c r="AA95" s="184">
        <v>1.0043398064505</v>
      </c>
      <c r="AB95" s="185">
        <v>-157.176414176131</v>
      </c>
      <c r="AC95" s="170">
        <v>5.0000000000000001E-3</v>
      </c>
      <c r="AD95" s="170">
        <v>1E-3</v>
      </c>
      <c r="AE95" s="178">
        <v>0</v>
      </c>
      <c r="AF95" s="178">
        <v>209</v>
      </c>
      <c r="AG95" s="169"/>
      <c r="AH95" s="182">
        <v>101.7</v>
      </c>
      <c r="AI95" s="168">
        <v>54.745904021455303</v>
      </c>
      <c r="AJ95" s="183" t="s">
        <v>53</v>
      </c>
      <c r="AK95" s="190">
        <v>0.86898260351516399</v>
      </c>
      <c r="AL95" s="173">
        <v>-33.1224918727683</v>
      </c>
      <c r="AM95" s="170"/>
      <c r="AN95" s="170"/>
      <c r="AO95" s="178">
        <v>16</v>
      </c>
      <c r="AP95" s="178">
        <v>39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-8.3406328565760806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24.518734286847799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5.1999999999999998E-2</v>
      </c>
      <c r="G96" s="170">
        <v>4.2999999999999997E-2</v>
      </c>
      <c r="H96" s="171"/>
      <c r="I96" s="172">
        <v>5</v>
      </c>
      <c r="J96" s="172">
        <v>5</v>
      </c>
      <c r="K96" s="169"/>
      <c r="L96" s="173">
        <v>1923.9039399999999</v>
      </c>
      <c r="M96" s="173">
        <v>1117.5435</v>
      </c>
      <c r="N96" s="173">
        <v>3041.4474399999999</v>
      </c>
      <c r="O96" s="168">
        <v>919.55868242808106</v>
      </c>
      <c r="P96" s="174">
        <v>248.167</v>
      </c>
      <c r="Q96" s="180">
        <v>3.7054027426212199</v>
      </c>
      <c r="R96" s="181">
        <v>2095.8694032110898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2065.9301399999999</v>
      </c>
      <c r="Y96" s="168">
        <v>624.61838812077599</v>
      </c>
      <c r="Z96" s="179">
        <v>573</v>
      </c>
      <c r="AA96" s="184">
        <v>1.09008444698216</v>
      </c>
      <c r="AB96" s="185">
        <v>-117.342475134338</v>
      </c>
      <c r="AC96" s="170">
        <v>1.4E-2</v>
      </c>
      <c r="AD96" s="170">
        <v>8.9999999999999993E-3</v>
      </c>
      <c r="AE96" s="178">
        <v>0</v>
      </c>
      <c r="AF96" s="178">
        <v>209</v>
      </c>
      <c r="AG96" s="169"/>
      <c r="AH96" s="182">
        <v>216.25</v>
      </c>
      <c r="AI96" s="168">
        <v>65.381555656629203</v>
      </c>
      <c r="AJ96" s="183" t="s">
        <v>53</v>
      </c>
      <c r="AK96" s="184">
        <v>1.0378024707401501</v>
      </c>
      <c r="AL96" s="185">
        <v>-23.7956801980162</v>
      </c>
      <c r="AM96" s="170">
        <v>8.0000000000000002E-3</v>
      </c>
      <c r="AN96" s="170">
        <v>4.0000000000000001E-3</v>
      </c>
      <c r="AO96" s="178">
        <v>0</v>
      </c>
      <c r="AP96" s="178">
        <v>34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-46.363982272511997</v>
      </c>
      <c r="AW96" s="170"/>
      <c r="AX96" s="170"/>
      <c r="AY96" s="178">
        <v>39</v>
      </c>
      <c r="AZ96" s="178">
        <v>49</v>
      </c>
      <c r="BA96" s="169"/>
      <c r="BB96" s="186">
        <v>133.6</v>
      </c>
      <c r="BC96" s="182">
        <v>40.392951841505997</v>
      </c>
      <c r="BD96" s="183" t="s">
        <v>55</v>
      </c>
      <c r="BE96" s="180">
        <v>1.26227974504706</v>
      </c>
      <c r="BF96" s="181">
        <v>11.6720354549759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1.2E-2</v>
      </c>
      <c r="G97" s="170">
        <v>0.01</v>
      </c>
      <c r="H97" s="171"/>
      <c r="I97" s="172">
        <v>3</v>
      </c>
      <c r="J97" s="172">
        <v>2</v>
      </c>
      <c r="K97" s="169"/>
      <c r="L97" s="173">
        <v>1526.53475</v>
      </c>
      <c r="M97" s="173">
        <v>1572.2740899999999</v>
      </c>
      <c r="N97" s="173">
        <v>3098.8088400000001</v>
      </c>
      <c r="O97" s="168">
        <v>1014.41000318549</v>
      </c>
      <c r="P97" s="174">
        <v>285.53899999999999</v>
      </c>
      <c r="Q97" s="180">
        <v>3.5526145401696101</v>
      </c>
      <c r="R97" s="181">
        <v>2093.9636074773798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1070.5426600000001</v>
      </c>
      <c r="Y97" s="168">
        <v>350.44729740115503</v>
      </c>
      <c r="Z97" s="179">
        <v>573</v>
      </c>
      <c r="AA97" s="175">
        <v>0.61160086806484304</v>
      </c>
      <c r="AB97" s="176">
        <v>-945.91154848102303</v>
      </c>
      <c r="AC97" s="170"/>
      <c r="AD97" s="170"/>
      <c r="AE97" s="178">
        <v>680</v>
      </c>
      <c r="AF97" s="178">
        <v>1030</v>
      </c>
      <c r="AG97" s="169"/>
      <c r="AH97" s="182">
        <v>142.5</v>
      </c>
      <c r="AI97" s="168">
        <v>46.648061535132598</v>
      </c>
      <c r="AJ97" s="183" t="s">
        <v>53</v>
      </c>
      <c r="AK97" s="175">
        <v>0.74044542119258205</v>
      </c>
      <c r="AL97" s="176">
        <v>-79.204389414143805</v>
      </c>
      <c r="AM97" s="170"/>
      <c r="AN97" s="170"/>
      <c r="AO97" s="178">
        <v>50</v>
      </c>
      <c r="AP97" s="178">
        <v>89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-38.905876676607903</v>
      </c>
      <c r="AW97" s="170"/>
      <c r="AX97" s="170"/>
      <c r="AY97" s="178">
        <v>32</v>
      </c>
      <c r="AZ97" s="178">
        <v>42</v>
      </c>
      <c r="BA97" s="169"/>
      <c r="BB97" s="186">
        <v>95.6</v>
      </c>
      <c r="BC97" s="182">
        <v>31.295120580762699</v>
      </c>
      <c r="BD97" s="183" t="s">
        <v>55</v>
      </c>
      <c r="BE97" s="184">
        <v>0.97797251814883301</v>
      </c>
      <c r="BF97" s="185">
        <v>-17.011753353215902</v>
      </c>
      <c r="BG97" s="170">
        <v>2E-3</v>
      </c>
      <c r="BH97" s="170"/>
      <c r="BI97" s="178">
        <v>3</v>
      </c>
      <c r="BJ97" s="178">
        <v>22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3.1E-2</v>
      </c>
      <c r="G98" s="170">
        <v>0.03</v>
      </c>
      <c r="H98" s="171"/>
      <c r="I98" s="172">
        <v>4</v>
      </c>
      <c r="J98" s="172">
        <v>3</v>
      </c>
      <c r="K98" s="169"/>
      <c r="L98" s="173">
        <v>479.52219000000002</v>
      </c>
      <c r="M98" s="173">
        <v>579.21705999999995</v>
      </c>
      <c r="N98" s="173">
        <v>1058.7392500000001</v>
      </c>
      <c r="O98" s="168">
        <v>385.67054020563501</v>
      </c>
      <c r="P98" s="174">
        <v>287.5</v>
      </c>
      <c r="Q98" s="180">
        <v>1.34146274854134</v>
      </c>
      <c r="R98" s="181">
        <v>149.53203024960001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720.57326</v>
      </c>
      <c r="Y98" s="168">
        <v>262.48566721403301</v>
      </c>
      <c r="Z98" s="179">
        <v>573</v>
      </c>
      <c r="AA98" s="175">
        <v>0.45809016965799898</v>
      </c>
      <c r="AB98" s="176">
        <v>-1091.5162597112301</v>
      </c>
      <c r="AC98" s="170"/>
      <c r="AD98" s="170"/>
      <c r="AE98" s="178">
        <v>853</v>
      </c>
      <c r="AF98" s="178">
        <v>1168</v>
      </c>
      <c r="AG98" s="169"/>
      <c r="AH98" s="182">
        <v>167.4</v>
      </c>
      <c r="AI98" s="168">
        <v>60.979366194672799</v>
      </c>
      <c r="AJ98" s="183" t="s">
        <v>53</v>
      </c>
      <c r="AK98" s="184">
        <v>0.96792644753448898</v>
      </c>
      <c r="AL98" s="185">
        <v>-31.834973371392099</v>
      </c>
      <c r="AM98" s="170">
        <v>1E-3</v>
      </c>
      <c r="AN98" s="170"/>
      <c r="AO98" s="178">
        <v>6</v>
      </c>
      <c r="AP98" s="178">
        <v>41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-26.999358316544001</v>
      </c>
      <c r="AW98" s="170"/>
      <c r="AX98" s="170"/>
      <c r="AY98" s="178">
        <v>21</v>
      </c>
      <c r="AZ98" s="178">
        <v>30</v>
      </c>
      <c r="BA98" s="169"/>
      <c r="BB98" s="186">
        <v>106.4</v>
      </c>
      <c r="BC98" s="182">
        <v>38.758689146434797</v>
      </c>
      <c r="BD98" s="183" t="s">
        <v>55</v>
      </c>
      <c r="BE98" s="180">
        <v>1.2112090358260901</v>
      </c>
      <c r="BF98" s="181">
        <v>5.2012833669119702</v>
      </c>
      <c r="BG98" s="170">
        <v>0.02</v>
      </c>
      <c r="BH98" s="170">
        <v>0.02</v>
      </c>
      <c r="BI98" s="178">
        <v>0</v>
      </c>
      <c r="BJ98" s="178">
        <v>0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3.7999999999999999E-2</v>
      </c>
      <c r="G99" s="170">
        <v>3.3000000000000002E-2</v>
      </c>
      <c r="H99" s="171"/>
      <c r="I99" s="172">
        <v>4</v>
      </c>
      <c r="J99" s="172">
        <v>4</v>
      </c>
      <c r="K99" s="169"/>
      <c r="L99" s="173">
        <v>2429.1472800000001</v>
      </c>
      <c r="M99" s="173">
        <v>164.08503999999999</v>
      </c>
      <c r="N99" s="173">
        <v>2593.2323200000001</v>
      </c>
      <c r="O99" s="168">
        <v>690.33138118630802</v>
      </c>
      <c r="P99" s="174">
        <v>261.89100000000002</v>
      </c>
      <c r="Q99" s="180">
        <v>2.6359492353166298</v>
      </c>
      <c r="R99" s="181">
        <v>1459.9010734742501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2223.6574049999999</v>
      </c>
      <c r="Y99" s="168">
        <v>591.948695008865</v>
      </c>
      <c r="Z99" s="179">
        <v>573</v>
      </c>
      <c r="AA99" s="184">
        <v>1.03306927575718</v>
      </c>
      <c r="AB99" s="185">
        <v>-255.99559666579199</v>
      </c>
      <c r="AC99" s="170">
        <v>8.0000000000000002E-3</v>
      </c>
      <c r="AD99" s="170">
        <v>3.0000000000000001E-3</v>
      </c>
      <c r="AE99" s="178">
        <v>0</v>
      </c>
      <c r="AF99" s="178">
        <v>360</v>
      </c>
      <c r="AG99" s="169"/>
      <c r="AH99" s="182">
        <v>223.85</v>
      </c>
      <c r="AI99" s="168">
        <v>59.589986784737803</v>
      </c>
      <c r="AJ99" s="183" t="s">
        <v>53</v>
      </c>
      <c r="AK99" s="190">
        <v>0.94587280610694902</v>
      </c>
      <c r="AL99" s="173">
        <v>-48.782005418752</v>
      </c>
      <c r="AM99" s="170"/>
      <c r="AN99" s="170"/>
      <c r="AO99" s="178">
        <v>13</v>
      </c>
      <c r="AP99" s="178">
        <v>61</v>
      </c>
      <c r="AQ99" s="169"/>
      <c r="AR99" s="182">
        <v>25</v>
      </c>
      <c r="AS99" s="168">
        <v>6.65512472467476</v>
      </c>
      <c r="AT99" s="183" t="s">
        <v>54</v>
      </c>
      <c r="AU99" s="175">
        <v>0.415945295292173</v>
      </c>
      <c r="AV99" s="176">
        <v>-44.239874392064003</v>
      </c>
      <c r="AW99" s="170"/>
      <c r="AX99" s="170"/>
      <c r="AY99" s="178">
        <v>36</v>
      </c>
      <c r="AZ99" s="178">
        <v>48</v>
      </c>
      <c r="BA99" s="169"/>
      <c r="BB99" s="186">
        <v>155</v>
      </c>
      <c r="BC99" s="182">
        <v>41.261773292983499</v>
      </c>
      <c r="BD99" s="183" t="s">
        <v>55</v>
      </c>
      <c r="BE99" s="180">
        <v>1.2894304154057299</v>
      </c>
      <c r="BF99" s="181">
        <v>16.520251215872001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1193.30927</v>
      </c>
      <c r="M100" s="173">
        <v>-242.08170999999999</v>
      </c>
      <c r="N100" s="173">
        <v>951.22756000000004</v>
      </c>
      <c r="O100" s="168">
        <v>334.36505152286298</v>
      </c>
      <c r="P100" s="174">
        <v>228.56200000000001</v>
      </c>
      <c r="Q100" s="180">
        <v>1.46290744534465</v>
      </c>
      <c r="R100" s="181">
        <v>202.161614230726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962.27698499999997</v>
      </c>
      <c r="Y100" s="168">
        <v>338.24902389160201</v>
      </c>
      <c r="Z100" s="179">
        <v>573</v>
      </c>
      <c r="AA100" s="175">
        <v>0.59031243262059696</v>
      </c>
      <c r="AB100" s="176">
        <v>-915.61517085177695</v>
      </c>
      <c r="AC100" s="170"/>
      <c r="AD100" s="170"/>
      <c r="AE100" s="178">
        <v>668</v>
      </c>
      <c r="AF100" s="178">
        <v>994</v>
      </c>
      <c r="AG100" s="169"/>
      <c r="AH100" s="182">
        <v>106</v>
      </c>
      <c r="AI100" s="168">
        <v>37.2599543493289</v>
      </c>
      <c r="AJ100" s="183" t="s">
        <v>53</v>
      </c>
      <c r="AK100" s="175">
        <v>0.59142784681474403</v>
      </c>
      <c r="AL100" s="176">
        <v>-100.469818182656</v>
      </c>
      <c r="AM100" s="170"/>
      <c r="AN100" s="170"/>
      <c r="AO100" s="178">
        <v>74</v>
      </c>
      <c r="AP100" s="178">
        <v>110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-51.436779220992001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-55.473558441983997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806.66012000000001</v>
      </c>
      <c r="M101" s="173">
        <v>356.66287</v>
      </c>
      <c r="N101" s="173">
        <v>1163.3229899999999</v>
      </c>
      <c r="O101" s="168">
        <v>473.53836591859903</v>
      </c>
      <c r="P101" s="174">
        <v>287.5</v>
      </c>
      <c r="Q101" s="180">
        <v>1.64708996841252</v>
      </c>
      <c r="R101" s="181">
        <v>349.67703854560102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741.78253500000005</v>
      </c>
      <c r="Y101" s="168">
        <v>301.94751802408302</v>
      </c>
      <c r="Z101" s="179">
        <v>573</v>
      </c>
      <c r="AA101" s="175">
        <v>0.52695901923923805</v>
      </c>
      <c r="AB101" s="176">
        <v>-879.84922215954896</v>
      </c>
      <c r="AC101" s="170"/>
      <c r="AD101" s="170"/>
      <c r="AE101" s="178">
        <v>666</v>
      </c>
      <c r="AF101" s="178">
        <v>948</v>
      </c>
      <c r="AG101" s="169"/>
      <c r="AH101" s="182">
        <v>88.3</v>
      </c>
      <c r="AI101" s="168">
        <v>35.9431027066802</v>
      </c>
      <c r="AJ101" s="183" t="s">
        <v>53</v>
      </c>
      <c r="AK101" s="175">
        <v>0.57052543978857395</v>
      </c>
      <c r="AL101" s="176">
        <v>-89.994591101311698</v>
      </c>
      <c r="AM101" s="170"/>
      <c r="AN101" s="170"/>
      <c r="AO101" s="178">
        <v>67</v>
      </c>
      <c r="AP101" s="178">
        <v>98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-43.781165993983898</v>
      </c>
      <c r="AW101" s="170"/>
      <c r="AX101" s="170"/>
      <c r="AY101" s="178">
        <v>38</v>
      </c>
      <c r="AZ101" s="178">
        <v>46</v>
      </c>
      <c r="BA101" s="169"/>
      <c r="BB101" s="186">
        <v>72.400000000000006</v>
      </c>
      <c r="BC101" s="182">
        <v>29.470901879543</v>
      </c>
      <c r="BD101" s="183" t="s">
        <v>55</v>
      </c>
      <c r="BE101" s="190">
        <v>0.92096568373571697</v>
      </c>
      <c r="BF101" s="173">
        <v>-18.1623319879678</v>
      </c>
      <c r="BG101" s="170"/>
      <c r="BH101" s="170"/>
      <c r="BI101" s="178">
        <v>7</v>
      </c>
      <c r="BJ101" s="178">
        <v>22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3825.2139900000002</v>
      </c>
      <c r="M102" s="173">
        <v>-361.18516</v>
      </c>
      <c r="N102" s="173">
        <v>3464.0288300000002</v>
      </c>
      <c r="O102" s="168">
        <v>866.68407382248597</v>
      </c>
      <c r="P102" s="174">
        <v>274.60399999999998</v>
      </c>
      <c r="Q102" s="180">
        <v>3.1561232677691802</v>
      </c>
      <c r="R102" s="181">
        <v>2199.6418357047401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1702.159975</v>
      </c>
      <c r="Y102" s="168">
        <v>425.87259339599098</v>
      </c>
      <c r="Z102" s="179">
        <v>573</v>
      </c>
      <c r="AA102" s="175">
        <v>0.74323314728794299</v>
      </c>
      <c r="AB102" s="176">
        <v>-936.16192756217401</v>
      </c>
      <c r="AC102" s="170"/>
      <c r="AD102" s="170"/>
      <c r="AE102" s="178">
        <v>589</v>
      </c>
      <c r="AF102" s="178">
        <v>1047</v>
      </c>
      <c r="AG102" s="169"/>
      <c r="AH102" s="182">
        <v>129.5</v>
      </c>
      <c r="AI102" s="168">
        <v>32.400304116409998</v>
      </c>
      <c r="AJ102" s="183" t="s">
        <v>53</v>
      </c>
      <c r="AK102" s="175">
        <v>0.51429054153031795</v>
      </c>
      <c r="AL102" s="176">
        <v>-160.577277245056</v>
      </c>
      <c r="AM102" s="170"/>
      <c r="AN102" s="170"/>
      <c r="AO102" s="178">
        <v>123</v>
      </c>
      <c r="AP102" s="178">
        <v>173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-65.670419617791893</v>
      </c>
      <c r="AW102" s="170"/>
      <c r="AX102" s="170"/>
      <c r="AY102" s="178">
        <v>56</v>
      </c>
      <c r="AZ102" s="178">
        <v>69</v>
      </c>
      <c r="BA102" s="169"/>
      <c r="BB102" s="186">
        <v>98.2</v>
      </c>
      <c r="BC102" s="182">
        <v>24.569188140783499</v>
      </c>
      <c r="BD102" s="183" t="s">
        <v>55</v>
      </c>
      <c r="BE102" s="190">
        <v>0.76778712939948401</v>
      </c>
      <c r="BF102" s="173">
        <v>-49.140839235583897</v>
      </c>
      <c r="BG102" s="170"/>
      <c r="BH102" s="170"/>
      <c r="BI102" s="178">
        <v>30</v>
      </c>
      <c r="BJ102" s="178">
        <v>56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1.7999999999999999E-2</v>
      </c>
      <c r="G103" s="170">
        <v>1.4E-2</v>
      </c>
      <c r="H103" s="171"/>
      <c r="I103" s="172">
        <v>3</v>
      </c>
      <c r="J103" s="172">
        <v>3</v>
      </c>
      <c r="K103" s="169"/>
      <c r="L103" s="173">
        <v>3081.0904700000001</v>
      </c>
      <c r="M103" s="173">
        <v>1688.83386</v>
      </c>
      <c r="N103" s="173">
        <v>4769.9243299999998</v>
      </c>
      <c r="O103" s="168">
        <v>1530.2855693044701</v>
      </c>
      <c r="P103" s="174">
        <v>254.25200000000001</v>
      </c>
      <c r="Q103" s="180">
        <v>6.0187749528203103</v>
      </c>
      <c r="R103" s="181">
        <v>3856.95568252048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1399.0134350000001</v>
      </c>
      <c r="Y103" s="168">
        <v>448.831034358061</v>
      </c>
      <c r="Z103" s="179">
        <v>573</v>
      </c>
      <c r="AA103" s="190">
        <v>0.78330023448178199</v>
      </c>
      <c r="AB103" s="173">
        <v>-658.51624030547305</v>
      </c>
      <c r="AC103" s="170"/>
      <c r="AD103" s="170"/>
      <c r="AE103" s="178">
        <v>388</v>
      </c>
      <c r="AF103" s="178">
        <v>745</v>
      </c>
      <c r="AG103" s="169"/>
      <c r="AH103" s="182">
        <v>100.3</v>
      </c>
      <c r="AI103" s="168">
        <v>32.178213317953897</v>
      </c>
      <c r="AJ103" s="183" t="s">
        <v>53</v>
      </c>
      <c r="AK103" s="175">
        <v>0.51076529076117405</v>
      </c>
      <c r="AL103" s="176">
        <v>-125.92054021683199</v>
      </c>
      <c r="AM103" s="170"/>
      <c r="AN103" s="170"/>
      <c r="AO103" s="178">
        <v>97</v>
      </c>
      <c r="AP103" s="178">
        <v>136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-25.052835610624001</v>
      </c>
      <c r="AW103" s="170"/>
      <c r="AX103" s="170"/>
      <c r="AY103" s="178">
        <v>18</v>
      </c>
      <c r="AZ103" s="178">
        <v>28</v>
      </c>
      <c r="BA103" s="169"/>
      <c r="BB103" s="186">
        <v>103.8</v>
      </c>
      <c r="BC103" s="182">
        <v>33.301082177503702</v>
      </c>
      <c r="BD103" s="183" t="s">
        <v>55</v>
      </c>
      <c r="BE103" s="184">
        <v>1.04065881804699</v>
      </c>
      <c r="BF103" s="185">
        <v>-11.105671221248</v>
      </c>
      <c r="BG103" s="170">
        <v>8.0000000000000002E-3</v>
      </c>
      <c r="BH103" s="170">
        <v>4.0000000000000001E-3</v>
      </c>
      <c r="BI103" s="178">
        <v>0</v>
      </c>
      <c r="BJ103" s="178">
        <v>16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4.2999999999999997E-2</v>
      </c>
      <c r="G104" s="170">
        <v>3.5999999999999997E-2</v>
      </c>
      <c r="H104" s="171"/>
      <c r="I104" s="172">
        <v>4</v>
      </c>
      <c r="J104" s="172">
        <v>4</v>
      </c>
      <c r="K104" s="169"/>
      <c r="L104" s="173">
        <v>1401.4790599999999</v>
      </c>
      <c r="M104" s="173">
        <v>1533.03432</v>
      </c>
      <c r="N104" s="173">
        <v>2934.5133799999999</v>
      </c>
      <c r="O104" s="168">
        <v>833.92743417874203</v>
      </c>
      <c r="P104" s="174">
        <v>274.60399999999998</v>
      </c>
      <c r="Q104" s="180">
        <v>3.0368364414893501</v>
      </c>
      <c r="R104" s="181">
        <v>1821.3288279527801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2360.880365</v>
      </c>
      <c r="Y104" s="168">
        <v>670.91290794776398</v>
      </c>
      <c r="Z104" s="179">
        <v>573</v>
      </c>
      <c r="AA104" s="180">
        <v>1.17087767530151</v>
      </c>
      <c r="AB104" s="181">
        <v>38.063696914112398</v>
      </c>
      <c r="AC104" s="170">
        <v>0.02</v>
      </c>
      <c r="AD104" s="170">
        <v>1.7000000000000001E-2</v>
      </c>
      <c r="AE104" s="178">
        <v>0</v>
      </c>
      <c r="AF104" s="178">
        <v>59</v>
      </c>
      <c r="AG104" s="169"/>
      <c r="AH104" s="182">
        <v>206</v>
      </c>
      <c r="AI104" s="168">
        <v>58.540899016388501</v>
      </c>
      <c r="AJ104" s="183" t="s">
        <v>53</v>
      </c>
      <c r="AK104" s="190">
        <v>0.92922061930775401</v>
      </c>
      <c r="AL104" s="173">
        <v>-49.388220051327998</v>
      </c>
      <c r="AM104" s="170"/>
      <c r="AN104" s="170"/>
      <c r="AO104" s="178">
        <v>16</v>
      </c>
      <c r="AP104" s="178">
        <v>61</v>
      </c>
      <c r="AQ104" s="169"/>
      <c r="AR104" s="182">
        <v>25.5</v>
      </c>
      <c r="AS104" s="168">
        <v>7.2465675966888696</v>
      </c>
      <c r="AT104" s="183" t="s">
        <v>54</v>
      </c>
      <c r="AU104" s="175">
        <v>0.45291047479305402</v>
      </c>
      <c r="AV104" s="176">
        <v>-39.360500330496002</v>
      </c>
      <c r="AW104" s="170"/>
      <c r="AX104" s="170"/>
      <c r="AY104" s="178">
        <v>31</v>
      </c>
      <c r="AZ104" s="178">
        <v>43</v>
      </c>
      <c r="BA104" s="169"/>
      <c r="BB104" s="186">
        <v>122.4</v>
      </c>
      <c r="BC104" s="182">
        <v>34.783524464106598</v>
      </c>
      <c r="BD104" s="183" t="s">
        <v>55</v>
      </c>
      <c r="BE104" s="184">
        <v>1.0869851395033301</v>
      </c>
      <c r="BF104" s="185">
        <v>-7.32100066099198</v>
      </c>
      <c r="BG104" s="170">
        <v>1.2999999999999999E-2</v>
      </c>
      <c r="BH104" s="170">
        <v>8.9999999999999993E-3</v>
      </c>
      <c r="BI104" s="178">
        <v>0</v>
      </c>
      <c r="BJ104" s="178">
        <v>13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2.8000000000000001E-2</v>
      </c>
      <c r="G105" s="170">
        <v>0.02</v>
      </c>
      <c r="H105" s="171"/>
      <c r="I105" s="172">
        <v>4</v>
      </c>
      <c r="J105" s="172">
        <v>4</v>
      </c>
      <c r="K105" s="169"/>
      <c r="L105" s="173">
        <v>3432.7529199999999</v>
      </c>
      <c r="M105" s="173">
        <v>2508.5054100000002</v>
      </c>
      <c r="N105" s="173">
        <v>5941.2583299999997</v>
      </c>
      <c r="O105" s="168">
        <v>1813.1147242816301</v>
      </c>
      <c r="P105" s="174">
        <v>246.58500000000001</v>
      </c>
      <c r="Q105" s="180">
        <v>7.3528995043560199</v>
      </c>
      <c r="R105" s="181">
        <v>5010.4242295060003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1906.7642499999999</v>
      </c>
      <c r="Y105" s="168">
        <v>581.89396006431798</v>
      </c>
      <c r="Z105" s="179">
        <v>573</v>
      </c>
      <c r="AA105" s="184">
        <v>1.0155217453129499</v>
      </c>
      <c r="AB105" s="185">
        <v>-256.254342303101</v>
      </c>
      <c r="AC105" s="170">
        <v>6.0000000000000001E-3</v>
      </c>
      <c r="AD105" s="170">
        <v>2E-3</v>
      </c>
      <c r="AE105" s="178">
        <v>0</v>
      </c>
      <c r="AF105" s="178">
        <v>347</v>
      </c>
      <c r="AG105" s="169"/>
      <c r="AH105" s="182">
        <v>122.9</v>
      </c>
      <c r="AI105" s="168">
        <v>37.505825742172703</v>
      </c>
      <c r="AJ105" s="183" t="s">
        <v>53</v>
      </c>
      <c r="AK105" s="175">
        <v>0.59533056733607503</v>
      </c>
      <c r="AL105" s="176">
        <v>-114.918798106624</v>
      </c>
      <c r="AM105" s="170"/>
      <c r="AN105" s="170"/>
      <c r="AO105" s="178">
        <v>84</v>
      </c>
      <c r="AP105" s="178">
        <v>125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-47.598424915967897</v>
      </c>
      <c r="AW105" s="170"/>
      <c r="AX105" s="170"/>
      <c r="AY105" s="178">
        <v>40</v>
      </c>
      <c r="AZ105" s="178">
        <v>51</v>
      </c>
      <c r="BA105" s="169"/>
      <c r="BB105" s="186">
        <v>113</v>
      </c>
      <c r="BC105" s="182">
        <v>34.484607883364703</v>
      </c>
      <c r="BD105" s="183" t="s">
        <v>55</v>
      </c>
      <c r="BE105" s="184">
        <v>1.0776439963551501</v>
      </c>
      <c r="BF105" s="185">
        <v>-7.7968498319358304</v>
      </c>
      <c r="BG105" s="170">
        <v>1.2E-2</v>
      </c>
      <c r="BH105" s="170">
        <v>8.0000000000000002E-3</v>
      </c>
      <c r="BI105" s="178">
        <v>0</v>
      </c>
      <c r="BJ105" s="178">
        <v>13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737.25931000000003</v>
      </c>
      <c r="M106" s="173">
        <v>401.18900000000002</v>
      </c>
      <c r="N106" s="173">
        <v>1138.44831</v>
      </c>
      <c r="O106" s="168">
        <v>451.31983344228701</v>
      </c>
      <c r="P106" s="174">
        <v>260.82400000000001</v>
      </c>
      <c r="Q106" s="180">
        <v>1.7303615980212199</v>
      </c>
      <c r="R106" s="181">
        <v>380.51860639367197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1274.62373</v>
      </c>
      <c r="Y106" s="168">
        <v>505.30442574523801</v>
      </c>
      <c r="Z106" s="179">
        <v>573</v>
      </c>
      <c r="AA106" s="190">
        <v>0.88185763655364502</v>
      </c>
      <c r="AB106" s="173">
        <v>-390.45969854348499</v>
      </c>
      <c r="AC106" s="170"/>
      <c r="AD106" s="170"/>
      <c r="AE106" s="178">
        <v>171</v>
      </c>
      <c r="AF106" s="178">
        <v>460</v>
      </c>
      <c r="AG106" s="169"/>
      <c r="AH106" s="182">
        <v>110.2</v>
      </c>
      <c r="AI106" s="168">
        <v>43.687047719663298</v>
      </c>
      <c r="AJ106" s="183" t="s">
        <v>53</v>
      </c>
      <c r="AK106" s="175">
        <v>0.69344520189941805</v>
      </c>
      <c r="AL106" s="176">
        <v>-72.871999996927599</v>
      </c>
      <c r="AM106" s="170"/>
      <c r="AN106" s="170"/>
      <c r="AO106" s="178">
        <v>49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-41.494476189695902</v>
      </c>
      <c r="AW106" s="170"/>
      <c r="AX106" s="170"/>
      <c r="AY106" s="178">
        <v>36</v>
      </c>
      <c r="AZ106" s="178">
        <v>44</v>
      </c>
      <c r="BA106" s="169"/>
      <c r="BB106" s="186">
        <v>38.6</v>
      </c>
      <c r="BC106" s="182">
        <v>15.302359727577199</v>
      </c>
      <c r="BD106" s="183" t="s">
        <v>55</v>
      </c>
      <c r="BE106" s="175">
        <v>0.47819874148678698</v>
      </c>
      <c r="BF106" s="176">
        <v>-54.388952379391803</v>
      </c>
      <c r="BG106" s="170"/>
      <c r="BH106" s="170"/>
      <c r="BI106" s="178">
        <v>43</v>
      </c>
      <c r="BJ106" s="178">
        <v>59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2.4E-2</v>
      </c>
      <c r="G107" s="170">
        <v>1.9E-2</v>
      </c>
      <c r="H107" s="171"/>
      <c r="I107" s="172">
        <v>3</v>
      </c>
      <c r="J107" s="172">
        <v>3</v>
      </c>
      <c r="K107" s="169"/>
      <c r="L107" s="173">
        <v>4912.6676299999999</v>
      </c>
      <c r="M107" s="173">
        <v>-1904.0705599999999</v>
      </c>
      <c r="N107" s="173">
        <v>3008.5970699999998</v>
      </c>
      <c r="O107" s="168">
        <v>543.21136001308901</v>
      </c>
      <c r="P107" s="174">
        <v>236.32499999999999</v>
      </c>
      <c r="Q107" s="180">
        <v>2.2985776367844699</v>
      </c>
      <c r="R107" s="181">
        <v>1500.7498826026099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2147.85547</v>
      </c>
      <c r="Y107" s="168">
        <v>387.80184379101701</v>
      </c>
      <c r="Z107" s="179">
        <v>573</v>
      </c>
      <c r="AA107" s="175">
        <v>0.67679204850090202</v>
      </c>
      <c r="AB107" s="176">
        <v>-1508.11168700288</v>
      </c>
      <c r="AC107" s="170"/>
      <c r="AD107" s="170"/>
      <c r="AE107" s="178">
        <v>1026</v>
      </c>
      <c r="AF107" s="178">
        <v>1661</v>
      </c>
      <c r="AG107" s="169"/>
      <c r="AH107" s="182">
        <v>197.6</v>
      </c>
      <c r="AI107" s="168">
        <v>35.6772815505621</v>
      </c>
      <c r="AJ107" s="183" t="s">
        <v>53</v>
      </c>
      <c r="AK107" s="175">
        <v>0.56630605635812903</v>
      </c>
      <c r="AL107" s="176">
        <v>-204.36497537727999</v>
      </c>
      <c r="AM107" s="170"/>
      <c r="AN107" s="170"/>
      <c r="AO107" s="178">
        <v>152</v>
      </c>
      <c r="AP107" s="178">
        <v>222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-64.486342952960001</v>
      </c>
      <c r="AW107" s="170"/>
      <c r="AX107" s="170"/>
      <c r="AY107" s="178">
        <v>52</v>
      </c>
      <c r="AZ107" s="178">
        <v>69</v>
      </c>
      <c r="BA107" s="169"/>
      <c r="BB107" s="186">
        <v>193.6</v>
      </c>
      <c r="BC107" s="182">
        <v>34.955069373425303</v>
      </c>
      <c r="BD107" s="183" t="s">
        <v>55</v>
      </c>
      <c r="BE107" s="184">
        <v>1.0923459179195401</v>
      </c>
      <c r="BF107" s="185">
        <v>-10.5726859059201</v>
      </c>
      <c r="BG107" s="170">
        <v>1.4E-2</v>
      </c>
      <c r="BH107" s="170">
        <v>8.9999999999999993E-3</v>
      </c>
      <c r="BI107" s="178">
        <v>0</v>
      </c>
      <c r="BJ107" s="178">
        <v>20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2.7E-2</v>
      </c>
      <c r="G108" s="170">
        <v>2.4500000000000001E-2</v>
      </c>
      <c r="H108" s="171"/>
      <c r="I108" s="172">
        <v>3</v>
      </c>
      <c r="J108" s="172">
        <v>3</v>
      </c>
      <c r="K108" s="169"/>
      <c r="L108" s="173">
        <v>4121.0306300000002</v>
      </c>
      <c r="M108" s="173">
        <v>-2633.9624100000001</v>
      </c>
      <c r="N108" s="173">
        <v>1487.0682200000001</v>
      </c>
      <c r="O108" s="168">
        <v>313.26383394856799</v>
      </c>
      <c r="P108" s="174">
        <v>287.5</v>
      </c>
      <c r="Q108" s="184">
        <v>1.08961333547328</v>
      </c>
      <c r="R108" s="185">
        <v>-85.143255087998995</v>
      </c>
      <c r="S108" s="170">
        <v>7.0000000000000001E-3</v>
      </c>
      <c r="T108" s="170">
        <v>4.4999999999999997E-3</v>
      </c>
      <c r="U108" s="177">
        <v>0</v>
      </c>
      <c r="V108" s="178">
        <v>151</v>
      </c>
      <c r="W108" s="169"/>
      <c r="X108" s="177">
        <v>2035.5579600000001</v>
      </c>
      <c r="Y108" s="168">
        <v>428.80796065571599</v>
      </c>
      <c r="Z108" s="179">
        <v>573</v>
      </c>
      <c r="AA108" s="175">
        <v>0.74835595227873597</v>
      </c>
      <c r="AB108" s="176">
        <v>-1097.9278668710399</v>
      </c>
      <c r="AC108" s="170"/>
      <c r="AD108" s="170"/>
      <c r="AE108" s="178">
        <v>685</v>
      </c>
      <c r="AF108" s="178">
        <v>1229</v>
      </c>
      <c r="AG108" s="169"/>
      <c r="AH108" s="182">
        <v>211.8</v>
      </c>
      <c r="AI108" s="168">
        <v>44.617509229204501</v>
      </c>
      <c r="AJ108" s="183" t="s">
        <v>53</v>
      </c>
      <c r="AK108" s="175">
        <v>0.70821443220959501</v>
      </c>
      <c r="AL108" s="176">
        <v>-132.71938410624</v>
      </c>
      <c r="AM108" s="170"/>
      <c r="AN108" s="170"/>
      <c r="AO108" s="178">
        <v>88</v>
      </c>
      <c r="AP108" s="178">
        <v>148</v>
      </c>
      <c r="AQ108" s="169"/>
      <c r="AR108" s="182">
        <v>40.700000000000003</v>
      </c>
      <c r="AS108" s="168">
        <v>8.5738084307300397</v>
      </c>
      <c r="AT108" s="183" t="s">
        <v>54</v>
      </c>
      <c r="AU108" s="175">
        <v>0.53586302692062804</v>
      </c>
      <c r="AV108" s="176">
        <v>-46.796986439679898</v>
      </c>
      <c r="AW108" s="170"/>
      <c r="AX108" s="170"/>
      <c r="AY108" s="178">
        <v>36</v>
      </c>
      <c r="AZ108" s="178">
        <v>51</v>
      </c>
      <c r="BA108" s="169"/>
      <c r="BB108" s="186">
        <v>184.8</v>
      </c>
      <c r="BC108" s="182">
        <v>38.929724766558003</v>
      </c>
      <c r="BD108" s="183" t="s">
        <v>55</v>
      </c>
      <c r="BE108" s="180">
        <v>1.21655389895494</v>
      </c>
      <c r="BF108" s="181">
        <v>9.8060271206401506</v>
      </c>
      <c r="BG108" s="170">
        <v>0.02</v>
      </c>
      <c r="BH108" s="170">
        <v>0.02</v>
      </c>
      <c r="BI108" s="178">
        <v>0</v>
      </c>
      <c r="BJ108" s="178">
        <v>0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2E-3</v>
      </c>
      <c r="G109" s="170"/>
      <c r="H109" s="171"/>
      <c r="I109" s="172">
        <v>2</v>
      </c>
      <c r="J109" s="172">
        <v>1</v>
      </c>
      <c r="K109" s="169"/>
      <c r="L109" s="173">
        <v>1730.2373</v>
      </c>
      <c r="M109" s="173">
        <v>-847.68658000000005</v>
      </c>
      <c r="N109" s="173">
        <v>882.55071999999996</v>
      </c>
      <c r="O109" s="168">
        <v>151.49856485457599</v>
      </c>
      <c r="P109" s="174">
        <v>236.41900000000001</v>
      </c>
      <c r="Q109" s="175">
        <v>0.64080537035761298</v>
      </c>
      <c r="R109" s="176">
        <v>-704.04401916801498</v>
      </c>
      <c r="S109" s="170"/>
      <c r="T109" s="170"/>
      <c r="U109" s="177">
        <v>495</v>
      </c>
      <c r="V109" s="178">
        <v>771</v>
      </c>
      <c r="W109" s="169"/>
      <c r="X109" s="177">
        <v>2790.9751099999999</v>
      </c>
      <c r="Y109" s="168">
        <v>479.09849726239401</v>
      </c>
      <c r="Z109" s="179">
        <v>573</v>
      </c>
      <c r="AA109" s="190">
        <v>0.83612303187154202</v>
      </c>
      <c r="AB109" s="173">
        <v>-1054.3959707645399</v>
      </c>
      <c r="AC109" s="170"/>
      <c r="AD109" s="170"/>
      <c r="AE109" s="178">
        <v>548</v>
      </c>
      <c r="AF109" s="178">
        <v>1215</v>
      </c>
      <c r="AG109" s="169"/>
      <c r="AH109" s="182">
        <v>270.60000000000002</v>
      </c>
      <c r="AI109" s="168">
        <v>46.4511678712906</v>
      </c>
      <c r="AJ109" s="183" t="s">
        <v>53</v>
      </c>
      <c r="AK109" s="175">
        <v>0.73732012494112098</v>
      </c>
      <c r="AL109" s="176">
        <v>-152.189490555264</v>
      </c>
      <c r="AM109" s="170"/>
      <c r="AN109" s="170"/>
      <c r="AO109" s="178">
        <v>97</v>
      </c>
      <c r="AP109" s="178">
        <v>170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-87.975108712448005</v>
      </c>
      <c r="AW109" s="170"/>
      <c r="AX109" s="170"/>
      <c r="AY109" s="178">
        <v>74</v>
      </c>
      <c r="AZ109" s="178">
        <v>93</v>
      </c>
      <c r="BA109" s="169"/>
      <c r="BB109" s="186">
        <v>183.4</v>
      </c>
      <c r="BC109" s="182">
        <v>31.4824249356788</v>
      </c>
      <c r="BD109" s="183" t="s">
        <v>55</v>
      </c>
      <c r="BE109" s="184">
        <v>0.98382577923996395</v>
      </c>
      <c r="BF109" s="185">
        <v>-31.350217424896002</v>
      </c>
      <c r="BG109" s="170">
        <v>2E-3</v>
      </c>
      <c r="BH109" s="170"/>
      <c r="BI109" s="178">
        <v>4</v>
      </c>
      <c r="BJ109" s="178">
        <v>41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3.7999999999999999E-2</v>
      </c>
      <c r="G110" s="170">
        <v>2.9000000000000001E-2</v>
      </c>
      <c r="H110" s="171"/>
      <c r="I110" s="172">
        <v>4</v>
      </c>
      <c r="J110" s="172">
        <v>4</v>
      </c>
      <c r="K110" s="169"/>
      <c r="L110" s="173">
        <v>2295.0004300000001</v>
      </c>
      <c r="M110" s="173">
        <v>-491.92626999999999</v>
      </c>
      <c r="N110" s="173">
        <v>1803.0741599999999</v>
      </c>
      <c r="O110" s="168">
        <v>601.44777752022605</v>
      </c>
      <c r="P110" s="174">
        <v>244.03100000000001</v>
      </c>
      <c r="Q110" s="180">
        <v>2.4646367777873501</v>
      </c>
      <c r="R110" s="181">
        <v>960.29625007009599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1879.86205</v>
      </c>
      <c r="Y110" s="168">
        <v>627.06175769116203</v>
      </c>
      <c r="Z110" s="179">
        <v>573</v>
      </c>
      <c r="AA110" s="184">
        <v>1.09434861726206</v>
      </c>
      <c r="AB110" s="185">
        <v>-99.033018207870299</v>
      </c>
      <c r="AC110" s="170">
        <v>1.4E-2</v>
      </c>
      <c r="AD110" s="170">
        <v>8.9999999999999993E-3</v>
      </c>
      <c r="AE110" s="178">
        <v>0</v>
      </c>
      <c r="AF110" s="178">
        <v>182</v>
      </c>
      <c r="AG110" s="169"/>
      <c r="AH110" s="182">
        <v>127.35</v>
      </c>
      <c r="AI110" s="168">
        <v>42.479880288008097</v>
      </c>
      <c r="AJ110" s="183" t="s">
        <v>53</v>
      </c>
      <c r="AK110" s="175">
        <v>0.67428381409536597</v>
      </c>
      <c r="AL110" s="176">
        <v>-90.2248504312318</v>
      </c>
      <c r="AM110" s="170"/>
      <c r="AN110" s="170"/>
      <c r="AO110" s="178">
        <v>62</v>
      </c>
      <c r="AP110" s="178">
        <v>100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-48.457104871423901</v>
      </c>
      <c r="AW110" s="170"/>
      <c r="AX110" s="170"/>
      <c r="AY110" s="178">
        <v>42</v>
      </c>
      <c r="AZ110" s="178">
        <v>51</v>
      </c>
      <c r="BA110" s="169"/>
      <c r="BB110" s="186">
        <v>105.2</v>
      </c>
      <c r="BC110" s="182">
        <v>35.091349872779404</v>
      </c>
      <c r="BD110" s="183" t="s">
        <v>55</v>
      </c>
      <c r="BE110" s="184">
        <v>1.0966046835243499</v>
      </c>
      <c r="BF110" s="185">
        <v>-5.3142097428478898</v>
      </c>
      <c r="BG110" s="170">
        <v>1.4E-2</v>
      </c>
      <c r="BH110" s="170">
        <v>0.01</v>
      </c>
      <c r="BI110" s="178">
        <v>0</v>
      </c>
      <c r="BJ110" s="178">
        <v>10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2.3E-2</v>
      </c>
      <c r="G111" s="170">
        <v>1.7999999999999999E-2</v>
      </c>
      <c r="H111" s="171"/>
      <c r="I111" s="172">
        <v>3</v>
      </c>
      <c r="J111" s="172">
        <v>3</v>
      </c>
      <c r="K111" s="169"/>
      <c r="L111" s="173">
        <v>3643.7562200000002</v>
      </c>
      <c r="M111" s="173">
        <v>531.72627</v>
      </c>
      <c r="N111" s="173">
        <v>4175.4824900000003</v>
      </c>
      <c r="O111" s="168">
        <v>1186.86944813532</v>
      </c>
      <c r="P111" s="174">
        <v>287.5</v>
      </c>
      <c r="Q111" s="180">
        <v>4.12824155873155</v>
      </c>
      <c r="R111" s="181">
        <v>3010.2997457135998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1640.6866500000001</v>
      </c>
      <c r="Y111" s="168">
        <v>466.36068131337998</v>
      </c>
      <c r="Z111" s="179">
        <v>573</v>
      </c>
      <c r="AA111" s="190">
        <v>0.81389298658530596</v>
      </c>
      <c r="AB111" s="173">
        <v>-681.57321948210904</v>
      </c>
      <c r="AC111" s="170"/>
      <c r="AD111" s="170"/>
      <c r="AE111" s="178">
        <v>376</v>
      </c>
      <c r="AF111" s="178">
        <v>779</v>
      </c>
      <c r="AG111" s="169"/>
      <c r="AH111" s="182">
        <v>164</v>
      </c>
      <c r="AI111" s="168">
        <v>46.616550293375298</v>
      </c>
      <c r="AJ111" s="183" t="s">
        <v>53</v>
      </c>
      <c r="AK111" s="175">
        <v>0.73994524275198803</v>
      </c>
      <c r="AL111" s="176">
        <v>-91.327001356671602</v>
      </c>
      <c r="AM111" s="170"/>
      <c r="AN111" s="170"/>
      <c r="AO111" s="178">
        <v>58</v>
      </c>
      <c r="AP111" s="178">
        <v>102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-25.144952725503899</v>
      </c>
      <c r="AW111" s="170"/>
      <c r="AX111" s="170"/>
      <c r="AY111" s="178">
        <v>17</v>
      </c>
      <c r="AZ111" s="178">
        <v>28</v>
      </c>
      <c r="BA111" s="169"/>
      <c r="BB111" s="186">
        <v>122</v>
      </c>
      <c r="BC111" s="182">
        <v>34.678165462145003</v>
      </c>
      <c r="BD111" s="183" t="s">
        <v>55</v>
      </c>
      <c r="BE111" s="184">
        <v>1.08369267069203</v>
      </c>
      <c r="BF111" s="185">
        <v>-7.6899054510078004</v>
      </c>
      <c r="BG111" s="170">
        <v>1.2999999999999999E-2</v>
      </c>
      <c r="BH111" s="170">
        <v>8.0000000000000002E-3</v>
      </c>
      <c r="BI111" s="178">
        <v>0</v>
      </c>
      <c r="BJ111" s="178">
        <v>14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0.01</v>
      </c>
      <c r="G112" s="170">
        <v>0.01</v>
      </c>
      <c r="H112" s="171"/>
      <c r="I112" s="172">
        <v>2</v>
      </c>
      <c r="J112" s="172">
        <v>2</v>
      </c>
      <c r="K112" s="169"/>
      <c r="L112" s="173">
        <v>1752.0404799999999</v>
      </c>
      <c r="M112" s="173">
        <v>1393.4347299999999</v>
      </c>
      <c r="N112" s="173">
        <v>3145.4752100000001</v>
      </c>
      <c r="O112" s="168">
        <v>944.42366244156904</v>
      </c>
      <c r="P112" s="174">
        <v>287.5</v>
      </c>
      <c r="Q112" s="180">
        <v>3.2849518693619801</v>
      </c>
      <c r="R112" s="181">
        <v>2042.3882893919999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1689.517625</v>
      </c>
      <c r="Y112" s="168">
        <v>507.274836593636</v>
      </c>
      <c r="Z112" s="179">
        <v>573</v>
      </c>
      <c r="AA112" s="190">
        <v>0.88529639894177303</v>
      </c>
      <c r="AB112" s="173">
        <v>-508.98256807263903</v>
      </c>
      <c r="AC112" s="170"/>
      <c r="AD112" s="170"/>
      <c r="AE112" s="178">
        <v>219</v>
      </c>
      <c r="AF112" s="178">
        <v>601</v>
      </c>
      <c r="AG112" s="169"/>
      <c r="AH112" s="182">
        <v>86.5</v>
      </c>
      <c r="AI112" s="168">
        <v>25.971480093526399</v>
      </c>
      <c r="AJ112" s="183" t="s">
        <v>53</v>
      </c>
      <c r="AK112" s="175">
        <v>0.41224571577025998</v>
      </c>
      <c r="AL112" s="176">
        <v>-155.21991651584</v>
      </c>
      <c r="AM112" s="170"/>
      <c r="AN112" s="170"/>
      <c r="AO112" s="178">
        <v>124</v>
      </c>
      <c r="AP112" s="178">
        <v>166</v>
      </c>
      <c r="AQ112" s="169"/>
      <c r="AR112" s="182">
        <v>15.6</v>
      </c>
      <c r="AS112" s="168">
        <v>4.6838738665781703</v>
      </c>
      <c r="AT112" s="183" t="s">
        <v>54</v>
      </c>
      <c r="AU112" s="175">
        <v>0.29274211666113598</v>
      </c>
      <c r="AV112" s="176">
        <v>-45.789185146880001</v>
      </c>
      <c r="AW112" s="170"/>
      <c r="AX112" s="170"/>
      <c r="AY112" s="178">
        <v>38</v>
      </c>
      <c r="AZ112" s="178">
        <v>49</v>
      </c>
      <c r="BA112" s="169"/>
      <c r="BB112" s="186">
        <v>100.8</v>
      </c>
      <c r="BC112" s="182">
        <v>30.2650311378897</v>
      </c>
      <c r="BD112" s="183" t="s">
        <v>55</v>
      </c>
      <c r="BE112" s="190">
        <v>0.94578222305905302</v>
      </c>
      <c r="BF112" s="173">
        <v>-21.978370293759902</v>
      </c>
      <c r="BG112" s="170"/>
      <c r="BH112" s="170"/>
      <c r="BI112" s="178">
        <v>6</v>
      </c>
      <c r="BJ112" s="178">
        <v>28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5850.23675</v>
      </c>
      <c r="M113" s="173">
        <v>350.88114000000002</v>
      </c>
      <c r="N113" s="173">
        <v>6201.1178900000004</v>
      </c>
      <c r="O113" s="168">
        <v>811.19502806411401</v>
      </c>
      <c r="P113" s="174">
        <v>287.5</v>
      </c>
      <c r="Q113" s="180">
        <v>2.8215479237012602</v>
      </c>
      <c r="R113" s="181">
        <v>3669.2850087391998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4088.57654</v>
      </c>
      <c r="Y113" s="168">
        <v>534.84436515164805</v>
      </c>
      <c r="Z113" s="179">
        <v>573</v>
      </c>
      <c r="AA113" s="190">
        <v>0.93341075942695995</v>
      </c>
      <c r="AB113" s="173">
        <v>-957.47647204326597</v>
      </c>
      <c r="AC113" s="170"/>
      <c r="AD113" s="170"/>
      <c r="AE113" s="178">
        <v>292</v>
      </c>
      <c r="AF113" s="178">
        <v>1168</v>
      </c>
      <c r="AG113" s="169"/>
      <c r="AH113" s="182">
        <v>348.05</v>
      </c>
      <c r="AI113" s="168">
        <v>45.529924527481398</v>
      </c>
      <c r="AJ113" s="183" t="s">
        <v>53</v>
      </c>
      <c r="AK113" s="175">
        <v>0.72269721472192705</v>
      </c>
      <c r="AL113" s="176">
        <v>-206.75164006758399</v>
      </c>
      <c r="AM113" s="170"/>
      <c r="AN113" s="170"/>
      <c r="AO113" s="178">
        <v>134</v>
      </c>
      <c r="AP113" s="178">
        <v>230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-110.10200382668801</v>
      </c>
      <c r="AW113" s="170"/>
      <c r="AX113" s="170"/>
      <c r="AY113" s="178">
        <v>92</v>
      </c>
      <c r="AZ113" s="178">
        <v>116</v>
      </c>
      <c r="BA113" s="169"/>
      <c r="BB113" s="186">
        <v>211.4</v>
      </c>
      <c r="BC113" s="182">
        <v>27.654147522222601</v>
      </c>
      <c r="BD113" s="183" t="s">
        <v>55</v>
      </c>
      <c r="BE113" s="190">
        <v>0.86419211006945496</v>
      </c>
      <c r="BF113" s="173">
        <v>-70.404007653376098</v>
      </c>
      <c r="BG113" s="170"/>
      <c r="BH113" s="170"/>
      <c r="BI113" s="178">
        <v>34</v>
      </c>
      <c r="BJ113" s="178">
        <v>83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0.04</v>
      </c>
      <c r="G114" s="170">
        <v>3.2000000000000001E-2</v>
      </c>
      <c r="H114" s="171"/>
      <c r="I114" s="172">
        <v>4</v>
      </c>
      <c r="J114" s="172">
        <v>4</v>
      </c>
      <c r="K114" s="169"/>
      <c r="L114" s="173">
        <v>3686.4754699999999</v>
      </c>
      <c r="M114" s="173">
        <v>-280.53476000000001</v>
      </c>
      <c r="N114" s="173">
        <v>3405.9407099999999</v>
      </c>
      <c r="O114" s="168">
        <v>563.45049262699104</v>
      </c>
      <c r="P114" s="174">
        <v>260.82400000000001</v>
      </c>
      <c r="Q114" s="180">
        <v>2.16027088238426</v>
      </c>
      <c r="R114" s="181">
        <v>1589.66677421027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4010.9373949999999</v>
      </c>
      <c r="Y114" s="168">
        <v>663.53611044179695</v>
      </c>
      <c r="Z114" s="179">
        <v>573</v>
      </c>
      <c r="AA114" s="180">
        <v>1.1580036831445</v>
      </c>
      <c r="AB114" s="181">
        <v>20.794750122558099</v>
      </c>
      <c r="AC114" s="170">
        <v>0.02</v>
      </c>
      <c r="AD114" s="170">
        <v>1.6E-2</v>
      </c>
      <c r="AE114" s="178">
        <v>0</v>
      </c>
      <c r="AF114" s="178">
        <v>146</v>
      </c>
      <c r="AG114" s="169"/>
      <c r="AH114" s="182">
        <v>235.1</v>
      </c>
      <c r="AI114" s="168">
        <v>38.892987898372901</v>
      </c>
      <c r="AJ114" s="183" t="s">
        <v>53</v>
      </c>
      <c r="AK114" s="175">
        <v>0.61734901425988797</v>
      </c>
      <c r="AL114" s="176">
        <v>-203.60678294464</v>
      </c>
      <c r="AM114" s="170"/>
      <c r="AN114" s="170"/>
      <c r="AO114" s="178">
        <v>146</v>
      </c>
      <c r="AP114" s="178">
        <v>222</v>
      </c>
      <c r="AQ114" s="169"/>
      <c r="AR114" s="182">
        <v>38.799999999999997</v>
      </c>
      <c r="AS114" s="168">
        <v>6.4187491725090098</v>
      </c>
      <c r="AT114" s="183" t="s">
        <v>54</v>
      </c>
      <c r="AU114" s="175">
        <v>0.401171823281813</v>
      </c>
      <c r="AV114" s="176">
        <v>-72.617595668480106</v>
      </c>
      <c r="AW114" s="170"/>
      <c r="AX114" s="170"/>
      <c r="AY114" s="178">
        <v>58</v>
      </c>
      <c r="AZ114" s="178">
        <v>78</v>
      </c>
      <c r="BA114" s="169"/>
      <c r="BB114" s="186">
        <v>204.2</v>
      </c>
      <c r="BC114" s="182">
        <v>33.781148995524198</v>
      </c>
      <c r="BD114" s="183" t="s">
        <v>55</v>
      </c>
      <c r="BE114" s="184">
        <v>1.0556609061101301</v>
      </c>
      <c r="BF114" s="185">
        <v>-18.635191336960101</v>
      </c>
      <c r="BG114" s="170">
        <v>0.01</v>
      </c>
      <c r="BH114" s="170">
        <v>6.0000000000000001E-3</v>
      </c>
      <c r="BI114" s="178">
        <v>0</v>
      </c>
      <c r="BJ114" s="178">
        <v>28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4.2000000000000003E-2</v>
      </c>
      <c r="G115" s="170">
        <v>3.4000000000000002E-2</v>
      </c>
      <c r="H115" s="171"/>
      <c r="I115" s="172">
        <v>5</v>
      </c>
      <c r="J115" s="172">
        <v>5</v>
      </c>
      <c r="K115" s="169"/>
      <c r="L115" s="173">
        <v>2702.5806200000002</v>
      </c>
      <c r="M115" s="173">
        <v>594.60127</v>
      </c>
      <c r="N115" s="173">
        <v>3297.1818899999998</v>
      </c>
      <c r="O115" s="168">
        <v>822.16929770520301</v>
      </c>
      <c r="P115" s="174">
        <v>234.23500000000001</v>
      </c>
      <c r="Q115" s="180">
        <v>3.5100189882178299</v>
      </c>
      <c r="R115" s="181">
        <v>2215.0357392156202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3401.3980150000002</v>
      </c>
      <c r="Y115" s="168">
        <v>848.15612559622002</v>
      </c>
      <c r="Z115" s="179">
        <v>573</v>
      </c>
      <c r="AA115" s="180">
        <v>1.48020266247159</v>
      </c>
      <c r="AB115" s="181">
        <v>754.18583748831998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260.05</v>
      </c>
      <c r="AI115" s="168">
        <v>64.8448077786325</v>
      </c>
      <c r="AJ115" s="183" t="s">
        <v>53</v>
      </c>
      <c r="AK115" s="184">
        <v>1.0292826631529</v>
      </c>
      <c r="AL115" s="185">
        <v>-31.004742030079999</v>
      </c>
      <c r="AM115" s="170">
        <v>7.0000000000000001E-3</v>
      </c>
      <c r="AN115" s="170">
        <v>3.0000000000000001E-3</v>
      </c>
      <c r="AO115" s="178">
        <v>0</v>
      </c>
      <c r="AP115" s="178">
        <v>44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-45.118664642559999</v>
      </c>
      <c r="AW115" s="170"/>
      <c r="AX115" s="170"/>
      <c r="AY115" s="178">
        <v>36</v>
      </c>
      <c r="AZ115" s="178">
        <v>49</v>
      </c>
      <c r="BA115" s="169"/>
      <c r="BB115" s="186">
        <v>129.4</v>
      </c>
      <c r="BC115" s="182">
        <v>32.266556918112101</v>
      </c>
      <c r="BD115" s="183" t="s">
        <v>55</v>
      </c>
      <c r="BE115" s="184">
        <v>1.0083299036910001</v>
      </c>
      <c r="BF115" s="185">
        <v>-18.437329285120001</v>
      </c>
      <c r="BG115" s="170">
        <v>5.0000000000000001E-3</v>
      </c>
      <c r="BH115" s="170">
        <v>1E-3</v>
      </c>
      <c r="BI115" s="178">
        <v>0</v>
      </c>
      <c r="BJ115" s="178">
        <v>25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1.9E-2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2098.7437799999998</v>
      </c>
      <c r="M116" s="173">
        <v>1008.75653</v>
      </c>
      <c r="N116" s="173">
        <v>3107.5003099999999</v>
      </c>
      <c r="O116" s="168">
        <v>1318.88749546958</v>
      </c>
      <c r="P116" s="174">
        <v>258.77999999999997</v>
      </c>
      <c r="Q116" s="180">
        <v>5.096558835573</v>
      </c>
      <c r="R116" s="181">
        <v>2405.0968898464998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1419.1634349999999</v>
      </c>
      <c r="Y116" s="168">
        <v>602.32235614778006</v>
      </c>
      <c r="Z116" s="179">
        <v>573</v>
      </c>
      <c r="AA116" s="184">
        <v>1.05117339641846</v>
      </c>
      <c r="AB116" s="185">
        <v>-136.123525924158</v>
      </c>
      <c r="AC116" s="170">
        <v>8.9999999999999993E-3</v>
      </c>
      <c r="AD116" s="170">
        <v>5.0000000000000001E-3</v>
      </c>
      <c r="AE116" s="178">
        <v>0</v>
      </c>
      <c r="AF116" s="178">
        <v>201</v>
      </c>
      <c r="AG116" s="169"/>
      <c r="AH116" s="182">
        <v>131.5</v>
      </c>
      <c r="AI116" s="168">
        <v>55.811323685515497</v>
      </c>
      <c r="AJ116" s="183" t="s">
        <v>53</v>
      </c>
      <c r="AK116" s="190">
        <v>0.88589402675421403</v>
      </c>
      <c r="AL116" s="173">
        <v>-39.500137064959802</v>
      </c>
      <c r="AM116" s="170"/>
      <c r="AN116" s="170"/>
      <c r="AO116" s="178">
        <v>17</v>
      </c>
      <c r="AP116" s="178">
        <v>47</v>
      </c>
      <c r="AQ116" s="169"/>
      <c r="AR116" s="182">
        <v>9</v>
      </c>
      <c r="AS116" s="168">
        <v>3.8197864119364202</v>
      </c>
      <c r="AT116" s="183" t="s">
        <v>54</v>
      </c>
      <c r="AU116" s="175">
        <v>0.23873665074602601</v>
      </c>
      <c r="AV116" s="176">
        <v>-34.428606238719901</v>
      </c>
      <c r="AW116" s="170"/>
      <c r="AX116" s="170"/>
      <c r="AY116" s="178">
        <v>29</v>
      </c>
      <c r="AZ116" s="178">
        <v>37</v>
      </c>
      <c r="BA116" s="169"/>
      <c r="BB116" s="186">
        <v>63.2</v>
      </c>
      <c r="BC116" s="182">
        <v>26.823389026042399</v>
      </c>
      <c r="BD116" s="183" t="s">
        <v>55</v>
      </c>
      <c r="BE116" s="190">
        <v>0.83823090706382597</v>
      </c>
      <c r="BF116" s="173">
        <v>-23.657212477439899</v>
      </c>
      <c r="BG116" s="170"/>
      <c r="BH116" s="170"/>
      <c r="BI116" s="178">
        <v>13</v>
      </c>
      <c r="BJ116" s="178">
        <v>28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3.3000000000000002E-2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3651.5404899999999</v>
      </c>
      <c r="M117" s="173">
        <v>2825.3200700000002</v>
      </c>
      <c r="N117" s="173">
        <v>6476.8605600000001</v>
      </c>
      <c r="O117" s="168">
        <v>1208.1104409259001</v>
      </c>
      <c r="P117" s="174">
        <v>227.6</v>
      </c>
      <c r="Q117" s="180">
        <v>5.3080423590768904</v>
      </c>
      <c r="R117" s="181">
        <v>5071.1929220315697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2821.5930699999999</v>
      </c>
      <c r="Y117" s="168">
        <v>526.30375724981798</v>
      </c>
      <c r="Z117" s="179">
        <v>573</v>
      </c>
      <c r="AA117" s="190">
        <v>0.91850568455465598</v>
      </c>
      <c r="AB117" s="173">
        <v>-717.28020133529299</v>
      </c>
      <c r="AC117" s="170"/>
      <c r="AD117" s="170"/>
      <c r="AE117" s="178">
        <v>251</v>
      </c>
      <c r="AF117" s="178">
        <v>865</v>
      </c>
      <c r="AG117" s="169"/>
      <c r="AH117" s="182">
        <v>333.35</v>
      </c>
      <c r="AI117" s="168">
        <v>62.178830584959798</v>
      </c>
      <c r="AJ117" s="183" t="s">
        <v>53</v>
      </c>
      <c r="AK117" s="184">
        <v>0.98696556484063203</v>
      </c>
      <c r="AL117" s="185">
        <v>-55.740778523775603</v>
      </c>
      <c r="AM117" s="170">
        <v>3.0000000000000001E-3</v>
      </c>
      <c r="AN117" s="170"/>
      <c r="AO117" s="178">
        <v>5</v>
      </c>
      <c r="AP117" s="178">
        <v>72</v>
      </c>
      <c r="AQ117" s="169"/>
      <c r="AR117" s="182">
        <v>54.6</v>
      </c>
      <c r="AS117" s="168">
        <v>10.1843832306549</v>
      </c>
      <c r="AT117" s="183" t="s">
        <v>54</v>
      </c>
      <c r="AU117" s="175">
        <v>0.63652395191593003</v>
      </c>
      <c r="AV117" s="176">
        <v>-44.216705656831898</v>
      </c>
      <c r="AW117" s="170"/>
      <c r="AX117" s="170"/>
      <c r="AY117" s="178">
        <v>32</v>
      </c>
      <c r="AZ117" s="178">
        <v>49</v>
      </c>
      <c r="BA117" s="169"/>
      <c r="BB117" s="186">
        <v>214.4</v>
      </c>
      <c r="BC117" s="182">
        <v>39.991424261033103</v>
      </c>
      <c r="BD117" s="183" t="s">
        <v>55</v>
      </c>
      <c r="BE117" s="180">
        <v>1.24973200815728</v>
      </c>
      <c r="BF117" s="181">
        <v>16.766588686336199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7.7499999999999999E-2</v>
      </c>
      <c r="G118" s="170">
        <v>7.4999999999999997E-2</v>
      </c>
      <c r="H118" s="171"/>
      <c r="I118" s="172">
        <v>6</v>
      </c>
      <c r="J118" s="172">
        <v>6</v>
      </c>
      <c r="K118" s="169"/>
      <c r="L118" s="173">
        <v>5710.6198299999996</v>
      </c>
      <c r="M118" s="173">
        <v>2614.38733</v>
      </c>
      <c r="N118" s="173">
        <v>8325.0071599999992</v>
      </c>
      <c r="O118" s="168">
        <v>856.96175139166496</v>
      </c>
      <c r="P118" s="174">
        <v>242.374</v>
      </c>
      <c r="Q118" s="180">
        <v>3.5356999983152702</v>
      </c>
      <c r="R118" s="181">
        <v>5612.5575028204503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6772.8553650000003</v>
      </c>
      <c r="Y118" s="168">
        <v>697.18594638576099</v>
      </c>
      <c r="Z118" s="179">
        <v>573</v>
      </c>
      <c r="AA118" s="180">
        <v>1.21672940032419</v>
      </c>
      <c r="AB118" s="181">
        <v>360.31254454944298</v>
      </c>
      <c r="AC118" s="170">
        <v>0.02</v>
      </c>
      <c r="AD118" s="170">
        <v>0.02</v>
      </c>
      <c r="AE118" s="178">
        <v>0</v>
      </c>
      <c r="AF118" s="178">
        <v>0</v>
      </c>
      <c r="AG118" s="169"/>
      <c r="AH118" s="182">
        <v>761.4</v>
      </c>
      <c r="AI118" s="168">
        <v>78.377191150621599</v>
      </c>
      <c r="AJ118" s="183" t="s">
        <v>53</v>
      </c>
      <c r="AK118" s="180">
        <v>1.24408239921622</v>
      </c>
      <c r="AL118" s="181">
        <v>56.356024976640398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171.1</v>
      </c>
      <c r="AS118" s="168">
        <v>17.612736282993598</v>
      </c>
      <c r="AT118" s="183" t="s">
        <v>54</v>
      </c>
      <c r="AU118" s="184">
        <v>1.1007960176870999</v>
      </c>
      <c r="AV118" s="185">
        <v>-7.95878730751991</v>
      </c>
      <c r="AW118" s="170">
        <v>7.4999999999999997E-3</v>
      </c>
      <c r="AX118" s="170">
        <v>5.0000000000000001E-3</v>
      </c>
      <c r="AY118" s="178">
        <v>0</v>
      </c>
      <c r="AZ118" s="178">
        <v>16</v>
      </c>
      <c r="BA118" s="169"/>
      <c r="BB118" s="186">
        <v>496.2</v>
      </c>
      <c r="BC118" s="182">
        <v>51.077964603281401</v>
      </c>
      <c r="BD118" s="183" t="s">
        <v>55</v>
      </c>
      <c r="BE118" s="180">
        <v>1.59618639385254</v>
      </c>
      <c r="BF118" s="181">
        <v>138.08242538496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597.04618000000005</v>
      </c>
      <c r="M119" s="173">
        <v>2965.1457399999999</v>
      </c>
      <c r="N119" s="173">
        <v>3562.1919200000002</v>
      </c>
      <c r="O119" s="168">
        <v>1304.64141664007</v>
      </c>
      <c r="P119" s="174">
        <v>212.5</v>
      </c>
      <c r="Q119" s="180">
        <v>6.1394890194826797</v>
      </c>
      <c r="R119" s="181">
        <v>2893.7901883872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1954.0461600000001</v>
      </c>
      <c r="Y119" s="168">
        <v>715.66316684096296</v>
      </c>
      <c r="Z119" s="179">
        <v>573</v>
      </c>
      <c r="AA119" s="180">
        <v>1.2489758583611901</v>
      </c>
      <c r="AB119" s="181">
        <v>151.72054958054699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226.05</v>
      </c>
      <c r="AI119" s="168">
        <v>82.790090723547493</v>
      </c>
      <c r="AJ119" s="183" t="s">
        <v>53</v>
      </c>
      <c r="AK119" s="180">
        <v>1.31412842418329</v>
      </c>
      <c r="AL119" s="181">
        <v>27.888545451264399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64.599999999999994</v>
      </c>
      <c r="AS119" s="168">
        <v>23.6595437325422</v>
      </c>
      <c r="AT119" s="183" t="s">
        <v>54</v>
      </c>
      <c r="AU119" s="180">
        <v>1.47872148328389</v>
      </c>
      <c r="AV119" s="181">
        <v>14.273281384448101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158</v>
      </c>
      <c r="BC119" s="182">
        <v>57.866995506837</v>
      </c>
      <c r="BD119" s="183" t="s">
        <v>55</v>
      </c>
      <c r="BE119" s="180">
        <v>1.80834360958866</v>
      </c>
      <c r="BF119" s="181">
        <v>57.346562768896199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2.9000000000000001E-2</v>
      </c>
      <c r="G120" s="170">
        <v>2.3E-2</v>
      </c>
      <c r="H120" s="171"/>
      <c r="I120" s="172">
        <v>5</v>
      </c>
      <c r="J120" s="172">
        <v>5</v>
      </c>
      <c r="K120" s="169"/>
      <c r="L120" s="173">
        <v>1366.1096500000001</v>
      </c>
      <c r="M120" s="173">
        <v>1332.1825899999999</v>
      </c>
      <c r="N120" s="173">
        <v>2698.2922400000002</v>
      </c>
      <c r="O120" s="168">
        <v>859.86918738904399</v>
      </c>
      <c r="P120" s="174">
        <v>212.5</v>
      </c>
      <c r="Q120" s="180">
        <v>4.0464432347719699</v>
      </c>
      <c r="R120" s="181">
        <v>1930.1033689024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1634.3838450000001</v>
      </c>
      <c r="Y120" s="168">
        <v>520.83176456896001</v>
      </c>
      <c r="Z120" s="179">
        <v>573</v>
      </c>
      <c r="AA120" s="190">
        <v>0.90895595910813198</v>
      </c>
      <c r="AB120" s="173">
        <v>-437.01485212435</v>
      </c>
      <c r="AC120" s="170"/>
      <c r="AD120" s="170"/>
      <c r="AE120" s="178">
        <v>164</v>
      </c>
      <c r="AF120" s="178">
        <v>524</v>
      </c>
      <c r="AG120" s="169"/>
      <c r="AH120" s="182">
        <v>174.7</v>
      </c>
      <c r="AI120" s="168">
        <v>55.671933829104397</v>
      </c>
      <c r="AJ120" s="183" t="s">
        <v>53</v>
      </c>
      <c r="AK120" s="190">
        <v>0.88368148935086299</v>
      </c>
      <c r="AL120" s="173">
        <v>-53.045406490111802</v>
      </c>
      <c r="AM120" s="170"/>
      <c r="AN120" s="170"/>
      <c r="AO120" s="178">
        <v>23</v>
      </c>
      <c r="AP120" s="178">
        <v>63</v>
      </c>
      <c r="AQ120" s="169"/>
      <c r="AR120" s="182">
        <v>57.1</v>
      </c>
      <c r="AS120" s="168">
        <v>18.1961500952597</v>
      </c>
      <c r="AT120" s="183" t="s">
        <v>54</v>
      </c>
      <c r="AU120" s="184">
        <v>1.1372593809537299</v>
      </c>
      <c r="AV120" s="185">
        <v>-0.74010323558395197</v>
      </c>
      <c r="AW120" s="170">
        <v>8.9999999999999993E-3</v>
      </c>
      <c r="AX120" s="170">
        <v>7.0000000000000001E-3</v>
      </c>
      <c r="AY120" s="178">
        <v>0</v>
      </c>
      <c r="AZ120" s="178">
        <v>4</v>
      </c>
      <c r="BA120" s="169"/>
      <c r="BB120" s="186">
        <v>106.2</v>
      </c>
      <c r="BC120" s="182">
        <v>33.842927147400601</v>
      </c>
      <c r="BD120" s="183" t="s">
        <v>55</v>
      </c>
      <c r="BE120" s="184">
        <v>1.0575914733562699</v>
      </c>
      <c r="BF120" s="185">
        <v>-9.4802064711679002</v>
      </c>
      <c r="BG120" s="170">
        <v>0.01</v>
      </c>
      <c r="BH120" s="170">
        <v>6.0000000000000001E-3</v>
      </c>
      <c r="BI120" s="178">
        <v>0</v>
      </c>
      <c r="BJ120" s="178">
        <v>15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1068.9679799999999</v>
      </c>
      <c r="M121" s="173">
        <v>-163.35276999999999</v>
      </c>
      <c r="N121" s="173">
        <v>905.61521000000005</v>
      </c>
      <c r="O121" s="168">
        <v>305.47956396682702</v>
      </c>
      <c r="P121" s="174">
        <v>221.85</v>
      </c>
      <c r="Q121" s="180">
        <v>1.3769644533100101</v>
      </c>
      <c r="R121" s="181">
        <v>147.956782861856</v>
      </c>
      <c r="S121" s="170">
        <v>0.01</v>
      </c>
      <c r="T121" s="170">
        <v>0.01</v>
      </c>
      <c r="U121" s="177">
        <v>0</v>
      </c>
      <c r="V121" s="178">
        <v>0</v>
      </c>
      <c r="W121" s="169"/>
      <c r="X121" s="177">
        <v>2294.6258699999998</v>
      </c>
      <c r="Y121" s="168">
        <v>774.01671537142204</v>
      </c>
      <c r="Z121" s="179">
        <v>573</v>
      </c>
      <c r="AA121" s="180">
        <v>1.3508145119920101</v>
      </c>
      <c r="AB121" s="181">
        <v>337.72580802047997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266.89999999999998</v>
      </c>
      <c r="AI121" s="168">
        <v>90.029953916902599</v>
      </c>
      <c r="AJ121" s="183" t="s">
        <v>53</v>
      </c>
      <c r="AK121" s="180">
        <v>1.4290468875698801</v>
      </c>
      <c r="AL121" s="181">
        <v>51.743448682879901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73.5</v>
      </c>
      <c r="AS121" s="168">
        <v>24.792812337550899</v>
      </c>
      <c r="AT121" s="183" t="s">
        <v>54</v>
      </c>
      <c r="AU121" s="180">
        <v>1.5495507710969301</v>
      </c>
      <c r="AV121" s="181">
        <v>18.857066332159999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196</v>
      </c>
      <c r="BC121" s="182">
        <v>66.114166233469106</v>
      </c>
      <c r="BD121" s="183" t="s">
        <v>55</v>
      </c>
      <c r="BE121" s="180">
        <v>2.06606769479591</v>
      </c>
      <c r="BF121" s="181">
        <v>86.714132664320005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0.03</v>
      </c>
      <c r="H122" s="171"/>
      <c r="I122" s="172">
        <v>3</v>
      </c>
      <c r="J122" s="172">
        <v>3</v>
      </c>
      <c r="K122" s="169"/>
      <c r="L122" s="173">
        <v>1166.70171</v>
      </c>
      <c r="M122" s="173">
        <v>581.06061999999997</v>
      </c>
      <c r="N122" s="173">
        <v>1747.76233</v>
      </c>
      <c r="O122" s="168">
        <v>536.22254078684603</v>
      </c>
      <c r="P122" s="174">
        <v>225.95400000000001</v>
      </c>
      <c r="Q122" s="180">
        <v>2.37314914003225</v>
      </c>
      <c r="R122" s="181">
        <v>899.34443236519598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1707.83403</v>
      </c>
      <c r="Y122" s="168">
        <v>523.972331414672</v>
      </c>
      <c r="Z122" s="179">
        <v>573</v>
      </c>
      <c r="AA122" s="190">
        <v>0.91443687855963596</v>
      </c>
      <c r="AB122" s="173">
        <v>-443.68112505254499</v>
      </c>
      <c r="AC122" s="170"/>
      <c r="AD122" s="170"/>
      <c r="AE122" s="178">
        <v>160</v>
      </c>
      <c r="AF122" s="178">
        <v>534</v>
      </c>
      <c r="AG122" s="169"/>
      <c r="AH122" s="182">
        <v>172.75</v>
      </c>
      <c r="AI122" s="168">
        <v>53.000595293141302</v>
      </c>
      <c r="AJ122" s="183" t="s">
        <v>53</v>
      </c>
      <c r="AK122" s="190">
        <v>0.84127929036732196</v>
      </c>
      <c r="AL122" s="173">
        <v>-63.804022283264104</v>
      </c>
      <c r="AM122" s="170"/>
      <c r="AN122" s="170"/>
      <c r="AO122" s="178">
        <v>33</v>
      </c>
      <c r="AP122" s="178">
        <v>74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-30.977212008447999</v>
      </c>
      <c r="AW122" s="170"/>
      <c r="AX122" s="170"/>
      <c r="AY122" s="178">
        <v>24</v>
      </c>
      <c r="AZ122" s="178">
        <v>34</v>
      </c>
      <c r="BA122" s="169"/>
      <c r="BB122" s="186">
        <v>125</v>
      </c>
      <c r="BC122" s="182">
        <v>38.350647824270098</v>
      </c>
      <c r="BD122" s="183" t="s">
        <v>55</v>
      </c>
      <c r="BE122" s="180">
        <v>1.1984577445084399</v>
      </c>
      <c r="BF122" s="181">
        <v>4.84557598310397</v>
      </c>
      <c r="BG122" s="170">
        <v>0.02</v>
      </c>
      <c r="BH122" s="170">
        <v>0.02</v>
      </c>
      <c r="BI122" s="178">
        <v>0</v>
      </c>
      <c r="BJ122" s="178">
        <v>1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2.1000000000000001E-2</v>
      </c>
      <c r="G123" s="170">
        <v>1.6E-2</v>
      </c>
      <c r="H123" s="171"/>
      <c r="I123" s="172">
        <v>4</v>
      </c>
      <c r="J123" s="172">
        <v>4</v>
      </c>
      <c r="K123" s="169"/>
      <c r="L123" s="173">
        <v>292.65922999999998</v>
      </c>
      <c r="M123" s="173">
        <v>1907.5241799999999</v>
      </c>
      <c r="N123" s="173">
        <v>2200.1834100000001</v>
      </c>
      <c r="O123" s="168">
        <v>888.50276825274796</v>
      </c>
      <c r="P123" s="174">
        <v>224.404</v>
      </c>
      <c r="Q123" s="180">
        <v>3.9593891742248299</v>
      </c>
      <c r="R123" s="181">
        <v>1560.0313115854201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1050.08323</v>
      </c>
      <c r="Y123" s="168">
        <v>424.05640025746197</v>
      </c>
      <c r="Z123" s="179">
        <v>573</v>
      </c>
      <c r="AA123" s="175">
        <v>0.740063525754732</v>
      </c>
      <c r="AB123" s="176">
        <v>-584.500611605122</v>
      </c>
      <c r="AC123" s="170"/>
      <c r="AD123" s="170"/>
      <c r="AE123" s="178">
        <v>369</v>
      </c>
      <c r="AF123" s="178">
        <v>653</v>
      </c>
      <c r="AG123" s="169"/>
      <c r="AH123" s="182">
        <v>146</v>
      </c>
      <c r="AI123" s="168">
        <v>58.959359285824803</v>
      </c>
      <c r="AJ123" s="183" t="s">
        <v>53</v>
      </c>
      <c r="AK123" s="190">
        <v>0.93586284580674295</v>
      </c>
      <c r="AL123" s="173">
        <v>-33.718642270720203</v>
      </c>
      <c r="AM123" s="170"/>
      <c r="AN123" s="170"/>
      <c r="AO123" s="178">
        <v>11</v>
      </c>
      <c r="AP123" s="178">
        <v>42</v>
      </c>
      <c r="AQ123" s="169"/>
      <c r="AR123" s="182">
        <v>29.9</v>
      </c>
      <c r="AS123" s="168">
        <v>12.074553716754499</v>
      </c>
      <c r="AT123" s="183" t="s">
        <v>54</v>
      </c>
      <c r="AU123" s="175">
        <v>0.75465960729715797</v>
      </c>
      <c r="AV123" s="176">
        <v>-15.742829783039999</v>
      </c>
      <c r="AW123" s="170"/>
      <c r="AX123" s="170"/>
      <c r="AY123" s="178">
        <v>10</v>
      </c>
      <c r="AZ123" s="178">
        <v>18</v>
      </c>
      <c r="BA123" s="169"/>
      <c r="BB123" s="186">
        <v>84.2</v>
      </c>
      <c r="BC123" s="182">
        <v>34.002589396345499</v>
      </c>
      <c r="BD123" s="183" t="s">
        <v>55</v>
      </c>
      <c r="BE123" s="184">
        <v>1.0625809186358</v>
      </c>
      <c r="BF123" s="185">
        <v>-7.0856595660800803</v>
      </c>
      <c r="BG123" s="170">
        <v>1.0999999999999999E-2</v>
      </c>
      <c r="BH123" s="170">
        <v>6.0000000000000001E-3</v>
      </c>
      <c r="BI123" s="178">
        <v>0</v>
      </c>
      <c r="BJ123" s="178">
        <v>11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8.9999999999999993E-3</v>
      </c>
      <c r="G124" s="170">
        <v>1E-3</v>
      </c>
      <c r="H124" s="171"/>
      <c r="I124" s="172">
        <v>3</v>
      </c>
      <c r="J124" s="172">
        <v>2</v>
      </c>
      <c r="K124" s="169"/>
      <c r="L124" s="173">
        <v>2527.58772</v>
      </c>
      <c r="M124" s="173">
        <v>-881.99388999999996</v>
      </c>
      <c r="N124" s="173">
        <v>1645.59383</v>
      </c>
      <c r="O124" s="168">
        <v>253.48495670275</v>
      </c>
      <c r="P124" s="174">
        <v>272.23099999999999</v>
      </c>
      <c r="Q124" s="190">
        <v>0.93113920421535401</v>
      </c>
      <c r="R124" s="173">
        <v>-390.32527165298501</v>
      </c>
      <c r="S124" s="170"/>
      <c r="T124" s="170"/>
      <c r="U124" s="177">
        <v>122</v>
      </c>
      <c r="V124" s="178">
        <v>476</v>
      </c>
      <c r="W124" s="169"/>
      <c r="X124" s="177">
        <v>3717.3947549999998</v>
      </c>
      <c r="Y124" s="168">
        <v>572.62225425225699</v>
      </c>
      <c r="Z124" s="179">
        <v>573</v>
      </c>
      <c r="AA124" s="184">
        <v>0.999340757857342</v>
      </c>
      <c r="AB124" s="185">
        <v>-567.86902923897503</v>
      </c>
      <c r="AC124" s="170">
        <v>4.0000000000000001E-3</v>
      </c>
      <c r="AD124" s="170">
        <v>0</v>
      </c>
      <c r="AE124" s="178">
        <v>3</v>
      </c>
      <c r="AF124" s="178">
        <v>747</v>
      </c>
      <c r="AG124" s="169"/>
      <c r="AH124" s="182">
        <v>225.4</v>
      </c>
      <c r="AI124" s="168">
        <v>34.720298654012197</v>
      </c>
      <c r="AJ124" s="183" t="s">
        <v>53</v>
      </c>
      <c r="AK124" s="175">
        <v>0.55111585165098798</v>
      </c>
      <c r="AL124" s="176">
        <v>-245.754656905856</v>
      </c>
      <c r="AM124" s="170"/>
      <c r="AN124" s="170"/>
      <c r="AO124" s="178">
        <v>184</v>
      </c>
      <c r="AP124" s="178">
        <v>266</v>
      </c>
      <c r="AQ124" s="169"/>
      <c r="AR124" s="182">
        <v>56.8</v>
      </c>
      <c r="AS124" s="168">
        <v>8.7493920299374306</v>
      </c>
      <c r="AT124" s="183" t="s">
        <v>54</v>
      </c>
      <c r="AU124" s="175">
        <v>0.54683700187108897</v>
      </c>
      <c r="AV124" s="176">
        <v>-62.858325563392</v>
      </c>
      <c r="AW124" s="170"/>
      <c r="AX124" s="170"/>
      <c r="AY124" s="178">
        <v>48</v>
      </c>
      <c r="AZ124" s="178">
        <v>68</v>
      </c>
      <c r="BA124" s="169"/>
      <c r="BB124" s="186">
        <v>209.6</v>
      </c>
      <c r="BC124" s="182">
        <v>32.2864888992057</v>
      </c>
      <c r="BD124" s="183" t="s">
        <v>55</v>
      </c>
      <c r="BE124" s="184">
        <v>1.0089527781001799</v>
      </c>
      <c r="BF124" s="185">
        <v>-29.716651126783901</v>
      </c>
      <c r="BG124" s="170">
        <v>5.0000000000000001E-3</v>
      </c>
      <c r="BH124" s="170">
        <v>1E-3</v>
      </c>
      <c r="BI124" s="178">
        <v>0</v>
      </c>
      <c r="BJ124" s="178">
        <v>40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2.5999999999999999E-2</v>
      </c>
      <c r="H125" s="171"/>
      <c r="I125" s="172">
        <v>4</v>
      </c>
      <c r="J125" s="172">
        <v>4</v>
      </c>
      <c r="K125" s="169"/>
      <c r="L125" s="173">
        <v>387.42970000000003</v>
      </c>
      <c r="M125" s="173">
        <v>862.80961000000002</v>
      </c>
      <c r="N125" s="173">
        <v>1250.2393099999999</v>
      </c>
      <c r="O125" s="168">
        <v>449.35252165167799</v>
      </c>
      <c r="P125" s="174">
        <v>278.23599999999999</v>
      </c>
      <c r="Q125" s="180">
        <v>1.61500496575453</v>
      </c>
      <c r="R125" s="181">
        <v>358.43048237382499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1310.940965</v>
      </c>
      <c r="Y125" s="168">
        <v>471.16949822929001</v>
      </c>
      <c r="Z125" s="179">
        <v>573</v>
      </c>
      <c r="AA125" s="190">
        <v>0.82228533722389197</v>
      </c>
      <c r="AB125" s="173">
        <v>-525.65263981676799</v>
      </c>
      <c r="AC125" s="170"/>
      <c r="AD125" s="170"/>
      <c r="AE125" s="178">
        <v>284</v>
      </c>
      <c r="AF125" s="178">
        <v>603</v>
      </c>
      <c r="AG125" s="169"/>
      <c r="AH125" s="182">
        <v>135.35</v>
      </c>
      <c r="AI125" s="168">
        <v>48.646577754425699</v>
      </c>
      <c r="AJ125" s="183" t="s">
        <v>53</v>
      </c>
      <c r="AK125" s="190">
        <v>0.77216790086390097</v>
      </c>
      <c r="AL125" s="173">
        <v>-66.579139796608004</v>
      </c>
      <c r="AM125" s="170"/>
      <c r="AN125" s="170"/>
      <c r="AO125" s="178">
        <v>40</v>
      </c>
      <c r="AP125" s="178">
        <v>75</v>
      </c>
      <c r="AQ125" s="169"/>
      <c r="AR125" s="182">
        <v>20.100000000000001</v>
      </c>
      <c r="AS125" s="168">
        <v>7.2242054884666302</v>
      </c>
      <c r="AT125" s="183" t="s">
        <v>54</v>
      </c>
      <c r="AU125" s="175">
        <v>0.451512843029164</v>
      </c>
      <c r="AV125" s="176">
        <v>-31.183591059455999</v>
      </c>
      <c r="AW125" s="170"/>
      <c r="AX125" s="170"/>
      <c r="AY125" s="178">
        <v>25</v>
      </c>
      <c r="AZ125" s="178">
        <v>34</v>
      </c>
      <c r="BA125" s="169"/>
      <c r="BB125" s="186">
        <v>103</v>
      </c>
      <c r="BC125" s="182">
        <v>37.019560463286702</v>
      </c>
      <c r="BD125" s="183" t="s">
        <v>55</v>
      </c>
      <c r="BE125" s="180">
        <v>1.1568612644777101</v>
      </c>
      <c r="BF125" s="181">
        <v>0.43281788108799901</v>
      </c>
      <c r="BG125" s="170">
        <v>0.02</v>
      </c>
      <c r="BH125" s="170">
        <v>1.6E-2</v>
      </c>
      <c r="BI125" s="178">
        <v>0</v>
      </c>
      <c r="BJ125" s="178">
        <v>4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2.3E-2</v>
      </c>
      <c r="G126" s="170">
        <v>1.9E-2</v>
      </c>
      <c r="H126" s="171"/>
      <c r="I126" s="172">
        <v>3</v>
      </c>
      <c r="J126" s="172">
        <v>3</v>
      </c>
      <c r="K126" s="169"/>
      <c r="L126" s="173">
        <v>2434.8150999999998</v>
      </c>
      <c r="M126" s="173">
        <v>1138.9459999999999</v>
      </c>
      <c r="N126" s="173">
        <v>3573.7611000000002</v>
      </c>
      <c r="O126" s="168">
        <v>564.62958240111402</v>
      </c>
      <c r="P126" s="174">
        <v>213.245</v>
      </c>
      <c r="Q126" s="180">
        <v>2.6477975211663298</v>
      </c>
      <c r="R126" s="181">
        <v>2018.89417596628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3052.6689150000002</v>
      </c>
      <c r="Y126" s="168">
        <v>482.30061452213801</v>
      </c>
      <c r="Z126" s="179">
        <v>573</v>
      </c>
      <c r="AA126" s="190">
        <v>0.84171136914858302</v>
      </c>
      <c r="AB126" s="173">
        <v>-1125.33641910547</v>
      </c>
      <c r="AC126" s="170"/>
      <c r="AD126" s="170"/>
      <c r="AE126" s="178">
        <v>575</v>
      </c>
      <c r="AF126" s="178">
        <v>1300</v>
      </c>
      <c r="AG126" s="169"/>
      <c r="AH126" s="182">
        <v>257.2</v>
      </c>
      <c r="AI126" s="168">
        <v>40.635824424180598</v>
      </c>
      <c r="AJ126" s="183" t="s">
        <v>53</v>
      </c>
      <c r="AK126" s="175">
        <v>0.64501308609810504</v>
      </c>
      <c r="AL126" s="176">
        <v>-202.16184301683199</v>
      </c>
      <c r="AM126" s="170"/>
      <c r="AN126" s="170"/>
      <c r="AO126" s="178">
        <v>142</v>
      </c>
      <c r="AP126" s="178">
        <v>222</v>
      </c>
      <c r="AQ126" s="169"/>
      <c r="AR126" s="182">
        <v>85.9</v>
      </c>
      <c r="AS126" s="168">
        <v>13.571606990813001</v>
      </c>
      <c r="AT126" s="183" t="s">
        <v>54</v>
      </c>
      <c r="AU126" s="190">
        <v>0.84822543692581498</v>
      </c>
      <c r="AV126" s="173">
        <v>-30.763325210624</v>
      </c>
      <c r="AW126" s="170"/>
      <c r="AX126" s="170"/>
      <c r="AY126" s="178">
        <v>16</v>
      </c>
      <c r="AZ126" s="178">
        <v>36</v>
      </c>
      <c r="BA126" s="169"/>
      <c r="BB126" s="186">
        <v>220.6</v>
      </c>
      <c r="BC126" s="182">
        <v>34.853277091657198</v>
      </c>
      <c r="BD126" s="183" t="s">
        <v>55</v>
      </c>
      <c r="BE126" s="184">
        <v>1.0891649091142901</v>
      </c>
      <c r="BF126" s="185">
        <v>-12.726650421248101</v>
      </c>
      <c r="BG126" s="170">
        <v>1.2999999999999999E-2</v>
      </c>
      <c r="BH126" s="170">
        <v>8.9999999999999993E-3</v>
      </c>
      <c r="BI126" s="178">
        <v>0</v>
      </c>
      <c r="BJ126" s="178">
        <v>23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5.6000000000000001E-2</v>
      </c>
      <c r="G127" s="170">
        <v>4.9000000000000002E-2</v>
      </c>
      <c r="H127" s="171"/>
      <c r="I127" s="172">
        <v>6</v>
      </c>
      <c r="J127" s="172">
        <v>6</v>
      </c>
      <c r="K127" s="169"/>
      <c r="L127" s="173">
        <v>1450.0682099999999</v>
      </c>
      <c r="M127" s="173">
        <v>1188.96126</v>
      </c>
      <c r="N127" s="173">
        <v>2639.0294699999999</v>
      </c>
      <c r="O127" s="168">
        <v>903.35758099503801</v>
      </c>
      <c r="P127" s="174">
        <v>212.5</v>
      </c>
      <c r="Q127" s="180">
        <v>4.25109449880018</v>
      </c>
      <c r="R127" s="181">
        <v>1923.8814180576001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1966.57457</v>
      </c>
      <c r="Y127" s="168">
        <v>673.17173475957998</v>
      </c>
      <c r="Z127" s="179">
        <v>573</v>
      </c>
      <c r="AA127" s="180">
        <v>1.1748197814303301</v>
      </c>
      <c r="AB127" s="181">
        <v>38.1988817035542</v>
      </c>
      <c r="AC127" s="170">
        <v>0.02</v>
      </c>
      <c r="AD127" s="170">
        <v>1.7000000000000001E-2</v>
      </c>
      <c r="AE127" s="178">
        <v>0</v>
      </c>
      <c r="AF127" s="178">
        <v>43</v>
      </c>
      <c r="AG127" s="169"/>
      <c r="AH127" s="182">
        <v>187</v>
      </c>
      <c r="AI127" s="168">
        <v>64.011360830340394</v>
      </c>
      <c r="AJ127" s="183" t="s">
        <v>53</v>
      </c>
      <c r="AK127" s="184">
        <v>1.0160533465133399</v>
      </c>
      <c r="AL127" s="185">
        <v>-25.020363634687701</v>
      </c>
      <c r="AM127" s="170">
        <v>6.0000000000000001E-3</v>
      </c>
      <c r="AN127" s="170">
        <v>2E-3</v>
      </c>
      <c r="AO127" s="178">
        <v>0</v>
      </c>
      <c r="AP127" s="178">
        <v>34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-36.446441558015898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17.707116883968101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9000.1027400000003</v>
      </c>
      <c r="M128" s="173">
        <v>2920.8792699999999</v>
      </c>
      <c r="N128" s="173">
        <v>11920.98201</v>
      </c>
      <c r="O128" s="168">
        <v>1397.8355116186599</v>
      </c>
      <c r="P128" s="174">
        <v>246.12100000000001</v>
      </c>
      <c r="Q128" s="180">
        <v>5.6794646195109699</v>
      </c>
      <c r="R128" s="181">
        <v>9502.9774628209598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4298.3748850000002</v>
      </c>
      <c r="Y128" s="168">
        <v>504.0206462406</v>
      </c>
      <c r="Z128" s="179">
        <v>573</v>
      </c>
      <c r="AA128" s="190">
        <v>0.87961718366596797</v>
      </c>
      <c r="AB128" s="173">
        <v>-1331.0374996953001</v>
      </c>
      <c r="AC128" s="170"/>
      <c r="AD128" s="170"/>
      <c r="AE128" s="178">
        <v>589</v>
      </c>
      <c r="AF128" s="178">
        <v>1566</v>
      </c>
      <c r="AG128" s="169"/>
      <c r="AH128" s="182">
        <v>394.55</v>
      </c>
      <c r="AI128" s="168">
        <v>46.264309487800503</v>
      </c>
      <c r="AJ128" s="183" t="s">
        <v>53</v>
      </c>
      <c r="AK128" s="175">
        <v>0.73435411885397595</v>
      </c>
      <c r="AL128" s="176">
        <v>-224.39062868377599</v>
      </c>
      <c r="AM128" s="170"/>
      <c r="AN128" s="170"/>
      <c r="AO128" s="178">
        <v>143</v>
      </c>
      <c r="AP128" s="178">
        <v>251</v>
      </c>
      <c r="AQ128" s="169"/>
      <c r="AR128" s="182">
        <v>197.6</v>
      </c>
      <c r="AS128" s="168">
        <v>23.1702637302987</v>
      </c>
      <c r="AT128" s="183" t="s">
        <v>54</v>
      </c>
      <c r="AU128" s="180">
        <v>1.4481414831436701</v>
      </c>
      <c r="AV128" s="181">
        <v>40.408729223167903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424.2</v>
      </c>
      <c r="BC128" s="182">
        <v>49.741021631542097</v>
      </c>
      <c r="BD128" s="183" t="s">
        <v>55</v>
      </c>
      <c r="BE128" s="180">
        <v>1.5544069259856901</v>
      </c>
      <c r="BF128" s="181">
        <v>109.817458446336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7.2999999999999995E-2</v>
      </c>
      <c r="H129" s="171"/>
      <c r="I129" s="172">
        <v>7</v>
      </c>
      <c r="J129" s="172">
        <v>7</v>
      </c>
      <c r="K129" s="169"/>
      <c r="L129" s="173">
        <v>2166.03784</v>
      </c>
      <c r="M129" s="173">
        <v>2899.36951</v>
      </c>
      <c r="N129" s="173">
        <v>5065.4073500000004</v>
      </c>
      <c r="O129" s="168">
        <v>1219.3539801311099</v>
      </c>
      <c r="P129" s="174">
        <v>212.5</v>
      </c>
      <c r="Q129" s="180">
        <v>5.7381363770875797</v>
      </c>
      <c r="R129" s="181">
        <v>4048.4658059648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2797.5131000000001</v>
      </c>
      <c r="Y129" s="168">
        <v>673.42239177544604</v>
      </c>
      <c r="Z129" s="179">
        <v>573</v>
      </c>
      <c r="AA129" s="180">
        <v>1.1752572282294</v>
      </c>
      <c r="AB129" s="181">
        <v>55.360136554495497</v>
      </c>
      <c r="AC129" s="170">
        <v>0.02</v>
      </c>
      <c r="AD129" s="170">
        <v>1.7999999999999999E-2</v>
      </c>
      <c r="AE129" s="178">
        <v>0</v>
      </c>
      <c r="AF129" s="178">
        <v>59</v>
      </c>
      <c r="AG129" s="169"/>
      <c r="AH129" s="182">
        <v>301</v>
      </c>
      <c r="AI129" s="168">
        <v>72.4572621034051</v>
      </c>
      <c r="AJ129" s="183" t="s">
        <v>53</v>
      </c>
      <c r="AK129" s="180">
        <v>1.1501152714826199</v>
      </c>
      <c r="AL129" s="181">
        <v>-0.49325776102404001</v>
      </c>
      <c r="AM129" s="170">
        <v>0.02</v>
      </c>
      <c r="AN129" s="170">
        <v>1.4999999999999999E-2</v>
      </c>
      <c r="AO129" s="178">
        <v>0</v>
      </c>
      <c r="AP129" s="178">
        <v>14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25.230283743232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234.8</v>
      </c>
      <c r="BC129" s="182">
        <v>56.521478876676198</v>
      </c>
      <c r="BD129" s="183" t="s">
        <v>55</v>
      </c>
      <c r="BE129" s="180">
        <v>1.7662962148961301</v>
      </c>
      <c r="BF129" s="181">
        <v>81.660567486464004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2.9000000000000001E-2</v>
      </c>
      <c r="H130" s="171"/>
      <c r="I130" s="172">
        <v>4</v>
      </c>
      <c r="J130" s="172">
        <v>4</v>
      </c>
      <c r="K130" s="169"/>
      <c r="L130" s="173">
        <v>1131.03747</v>
      </c>
      <c r="M130" s="173">
        <v>2484.0332699999999</v>
      </c>
      <c r="N130" s="173">
        <v>3615.0707400000001</v>
      </c>
      <c r="O130" s="168">
        <v>1130.62079537626</v>
      </c>
      <c r="P130" s="174">
        <v>212.5</v>
      </c>
      <c r="Q130" s="180">
        <v>5.3205684488294596</v>
      </c>
      <c r="R130" s="181">
        <v>2832.3420649472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1302.9017550000001</v>
      </c>
      <c r="Y130" s="168">
        <v>407.48519862580099</v>
      </c>
      <c r="Z130" s="179">
        <v>573</v>
      </c>
      <c r="AA130" s="175">
        <v>0.71114345309912796</v>
      </c>
      <c r="AB130" s="176">
        <v>-807.70309584825497</v>
      </c>
      <c r="AC130" s="170"/>
      <c r="AD130" s="170"/>
      <c r="AE130" s="178">
        <v>530</v>
      </c>
      <c r="AF130" s="178">
        <v>896</v>
      </c>
      <c r="AG130" s="169"/>
      <c r="AH130" s="182">
        <v>111.5</v>
      </c>
      <c r="AI130" s="168">
        <v>34.871853900278701</v>
      </c>
      <c r="AJ130" s="183" t="s">
        <v>53</v>
      </c>
      <c r="AK130" s="175">
        <v>0.55352149048061505</v>
      </c>
      <c r="AL130" s="176">
        <v>-120.556030721536</v>
      </c>
      <c r="AM130" s="170"/>
      <c r="AN130" s="170"/>
      <c r="AO130" s="178">
        <v>90</v>
      </c>
      <c r="AP130" s="178">
        <v>131</v>
      </c>
      <c r="AQ130" s="169"/>
      <c r="AR130" s="182">
        <v>27</v>
      </c>
      <c r="AS130" s="168">
        <v>8.4443054287670503</v>
      </c>
      <c r="AT130" s="183" t="s">
        <v>54</v>
      </c>
      <c r="AU130" s="175">
        <v>0.52776908929794097</v>
      </c>
      <c r="AV130" s="176">
        <v>-31.934864945151901</v>
      </c>
      <c r="AW130" s="170"/>
      <c r="AX130" s="170"/>
      <c r="AY130" s="178">
        <v>25</v>
      </c>
      <c r="AZ130" s="178">
        <v>35</v>
      </c>
      <c r="BA130" s="169"/>
      <c r="BB130" s="186">
        <v>122</v>
      </c>
      <c r="BC130" s="182">
        <v>38.1557504559104</v>
      </c>
      <c r="BD130" s="183" t="s">
        <v>55</v>
      </c>
      <c r="BE130" s="180">
        <v>1.1923672017472</v>
      </c>
      <c r="BF130" s="181">
        <v>4.1302701096960996</v>
      </c>
      <c r="BG130" s="170">
        <v>0.02</v>
      </c>
      <c r="BH130" s="170">
        <v>1.9E-2</v>
      </c>
      <c r="BI130" s="178">
        <v>0</v>
      </c>
      <c r="BJ130" s="178">
        <v>1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4.1000000000000002E-2</v>
      </c>
      <c r="G131" s="170">
        <v>3.2000000000000001E-2</v>
      </c>
      <c r="H131" s="171"/>
      <c r="I131" s="172">
        <v>5</v>
      </c>
      <c r="J131" s="172">
        <v>5</v>
      </c>
      <c r="K131" s="169"/>
      <c r="L131" s="173">
        <v>568.03377</v>
      </c>
      <c r="M131" s="173">
        <v>1302.6117099999999</v>
      </c>
      <c r="N131" s="173">
        <v>1870.6454799999999</v>
      </c>
      <c r="O131" s="168">
        <v>510.46043873319798</v>
      </c>
      <c r="P131" s="174">
        <v>212.5</v>
      </c>
      <c r="Q131" s="180">
        <v>2.40216677050917</v>
      </c>
      <c r="R131" s="181">
        <v>973.54557027840099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1977.59186</v>
      </c>
      <c r="Y131" s="168">
        <v>539.64389259412201</v>
      </c>
      <c r="Z131" s="179">
        <v>573</v>
      </c>
      <c r="AA131" s="190">
        <v>0.94178689807002103</v>
      </c>
      <c r="AB131" s="173">
        <v>-441.41166127282997</v>
      </c>
      <c r="AC131" s="170"/>
      <c r="AD131" s="170"/>
      <c r="AE131" s="178">
        <v>123</v>
      </c>
      <c r="AF131" s="178">
        <v>543</v>
      </c>
      <c r="AG131" s="169"/>
      <c r="AH131" s="182">
        <v>246.1</v>
      </c>
      <c r="AI131" s="168">
        <v>67.155596993311605</v>
      </c>
      <c r="AJ131" s="183" t="s">
        <v>53</v>
      </c>
      <c r="AK131" s="184">
        <v>1.06596185703669</v>
      </c>
      <c r="AL131" s="185">
        <v>-19.8637379409918</v>
      </c>
      <c r="AM131" s="170">
        <v>1.0999999999999999E-2</v>
      </c>
      <c r="AN131" s="170">
        <v>7.0000000000000001E-3</v>
      </c>
      <c r="AO131" s="178">
        <v>0</v>
      </c>
      <c r="AP131" s="178">
        <v>31</v>
      </c>
      <c r="AQ131" s="169"/>
      <c r="AR131" s="182">
        <v>43.9</v>
      </c>
      <c r="AS131" s="168">
        <v>11.979401495353001</v>
      </c>
      <c r="AT131" s="183" t="s">
        <v>54</v>
      </c>
      <c r="AU131" s="175">
        <v>0.74871259345956398</v>
      </c>
      <c r="AV131" s="176">
        <v>-23.646346143743902</v>
      </c>
      <c r="AW131" s="170"/>
      <c r="AX131" s="170"/>
      <c r="AY131" s="178">
        <v>15</v>
      </c>
      <c r="AZ131" s="178">
        <v>27</v>
      </c>
      <c r="BA131" s="169"/>
      <c r="BB131" s="186">
        <v>134.6</v>
      </c>
      <c r="BC131" s="182">
        <v>36.7295544709457</v>
      </c>
      <c r="BD131" s="183" t="s">
        <v>55</v>
      </c>
      <c r="BE131" s="180">
        <v>1.14779857721705</v>
      </c>
      <c r="BF131" s="181">
        <v>-0.49269228748789801</v>
      </c>
      <c r="BG131" s="170">
        <v>0.02</v>
      </c>
      <c r="BH131" s="170">
        <v>1.4999999999999999E-2</v>
      </c>
      <c r="BI131" s="178">
        <v>0</v>
      </c>
      <c r="BJ131" s="178">
        <v>7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5.0999999999999997E-2</v>
      </c>
      <c r="G132" s="170">
        <v>0.05</v>
      </c>
      <c r="H132" s="171"/>
      <c r="I132" s="172">
        <v>5</v>
      </c>
      <c r="J132" s="172">
        <v>4</v>
      </c>
      <c r="K132" s="169"/>
      <c r="L132" s="173">
        <v>1173.58097</v>
      </c>
      <c r="M132" s="173">
        <v>574.31037000000003</v>
      </c>
      <c r="N132" s="173">
        <v>1747.8913399999999</v>
      </c>
      <c r="O132" s="168">
        <v>619.68962541387396</v>
      </c>
      <c r="P132" s="174">
        <v>212.5</v>
      </c>
      <c r="Q132" s="180">
        <v>2.9161864725358799</v>
      </c>
      <c r="R132" s="181">
        <v>1057.4105210800001</v>
      </c>
      <c r="S132" s="170">
        <v>0.01</v>
      </c>
      <c r="T132" s="170">
        <v>0.01</v>
      </c>
      <c r="U132" s="177">
        <v>0</v>
      </c>
      <c r="V132" s="178">
        <v>0</v>
      </c>
      <c r="W132" s="169"/>
      <c r="X132" s="177">
        <v>1468.9706650000001</v>
      </c>
      <c r="Y132" s="168">
        <v>520.80232924423103</v>
      </c>
      <c r="Z132" s="179">
        <v>573</v>
      </c>
      <c r="AA132" s="190">
        <v>0.90890458855886702</v>
      </c>
      <c r="AB132" s="173">
        <v>-392.89055495840302</v>
      </c>
      <c r="AC132" s="170"/>
      <c r="AD132" s="170"/>
      <c r="AE132" s="178">
        <v>148</v>
      </c>
      <c r="AF132" s="178">
        <v>471</v>
      </c>
      <c r="AG132" s="169"/>
      <c r="AH132" s="182">
        <v>225.65</v>
      </c>
      <c r="AI132" s="168">
        <v>80.000947870501307</v>
      </c>
      <c r="AJ132" s="183" t="s">
        <v>53</v>
      </c>
      <c r="AK132" s="180">
        <v>1.2698563154047799</v>
      </c>
      <c r="AL132" s="181">
        <v>20.942745449599698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-7.7891440128000697</v>
      </c>
      <c r="AW132" s="170">
        <v>1E-3</v>
      </c>
      <c r="AX132" s="170"/>
      <c r="AY132" s="178">
        <v>1</v>
      </c>
      <c r="AZ132" s="178">
        <v>10</v>
      </c>
      <c r="BA132" s="169"/>
      <c r="BB132" s="186">
        <v>139</v>
      </c>
      <c r="BC132" s="182">
        <v>49.280442074006999</v>
      </c>
      <c r="BD132" s="183" t="s">
        <v>55</v>
      </c>
      <c r="BE132" s="180">
        <v>1.54001381481272</v>
      </c>
      <c r="BF132" s="181">
        <v>35.0217119743998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6.4000000000000001E-2</v>
      </c>
      <c r="G133" s="170">
        <v>0.06</v>
      </c>
      <c r="H133" s="171"/>
      <c r="I133" s="172">
        <v>6</v>
      </c>
      <c r="J133" s="172">
        <v>6</v>
      </c>
      <c r="K133" s="169"/>
      <c r="L133" s="173">
        <v>910.93538000000001</v>
      </c>
      <c r="M133" s="173">
        <v>741.81642999999997</v>
      </c>
      <c r="N133" s="173">
        <v>1652.75181</v>
      </c>
      <c r="O133" s="168">
        <v>845.60299702278201</v>
      </c>
      <c r="P133" s="174">
        <v>212.5</v>
      </c>
      <c r="Q133" s="180">
        <v>3.9793082212836799</v>
      </c>
      <c r="R133" s="181">
        <v>1174.2842022544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1824.6906799999999</v>
      </c>
      <c r="Y133" s="168">
        <v>933.57266246015297</v>
      </c>
      <c r="Z133" s="179">
        <v>573</v>
      </c>
      <c r="AA133" s="180">
        <v>1.6292716622341199</v>
      </c>
      <c r="AB133" s="181">
        <v>534.51684829069097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135.30000000000001</v>
      </c>
      <c r="AI133" s="168">
        <v>69.2239964917554</v>
      </c>
      <c r="AJ133" s="183" t="s">
        <v>53</v>
      </c>
      <c r="AK133" s="184">
        <v>1.0987935951072301</v>
      </c>
      <c r="AL133" s="185">
        <v>-6.5515731198716498</v>
      </c>
      <c r="AM133" s="170">
        <v>1.4E-2</v>
      </c>
      <c r="AN133" s="170">
        <v>0.01</v>
      </c>
      <c r="AO133" s="178">
        <v>0</v>
      </c>
      <c r="AP133" s="178">
        <v>13</v>
      </c>
      <c r="AQ133" s="169"/>
      <c r="AR133" s="182">
        <v>26.7</v>
      </c>
      <c r="AS133" s="168">
        <v>13.660611281078101</v>
      </c>
      <c r="AT133" s="183" t="s">
        <v>54</v>
      </c>
      <c r="AU133" s="190">
        <v>0.85378820506738196</v>
      </c>
      <c r="AV133" s="173">
        <v>-9.3257963479039105</v>
      </c>
      <c r="AW133" s="170"/>
      <c r="AX133" s="170"/>
      <c r="AY133" s="178">
        <v>5</v>
      </c>
      <c r="AZ133" s="178">
        <v>11</v>
      </c>
      <c r="BA133" s="169"/>
      <c r="BB133" s="186">
        <v>102.6</v>
      </c>
      <c r="BC133" s="182">
        <v>52.493584922794497</v>
      </c>
      <c r="BD133" s="183" t="s">
        <v>55</v>
      </c>
      <c r="BE133" s="180">
        <v>1.64042452883733</v>
      </c>
      <c r="BF133" s="181">
        <v>30.5484073041922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3.5000000000000003E-2</v>
      </c>
      <c r="G134" s="170">
        <v>2.7E-2</v>
      </c>
      <c r="H134" s="171"/>
      <c r="I134" s="172">
        <v>5</v>
      </c>
      <c r="J134" s="172">
        <v>5</v>
      </c>
      <c r="K134" s="169"/>
      <c r="L134" s="173">
        <v>3021.2061600000002</v>
      </c>
      <c r="M134" s="173">
        <v>-266.29464999999999</v>
      </c>
      <c r="N134" s="173">
        <v>2754.9115099999999</v>
      </c>
      <c r="O134" s="168">
        <v>459.88490374956098</v>
      </c>
      <c r="P134" s="174">
        <v>212.5</v>
      </c>
      <c r="Q134" s="180">
        <v>2.1641642529391101</v>
      </c>
      <c r="R134" s="181">
        <v>1288.4525500528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2444.8002900000001</v>
      </c>
      <c r="Y134" s="168">
        <v>408.11719068738802</v>
      </c>
      <c r="Z134" s="179">
        <v>573</v>
      </c>
      <c r="AA134" s="175">
        <v>0.71224640608619205</v>
      </c>
      <c r="AB134" s="176">
        <v>-1509.46316435174</v>
      </c>
      <c r="AC134" s="170"/>
      <c r="AD134" s="170"/>
      <c r="AE134" s="178">
        <v>988</v>
      </c>
      <c r="AF134" s="178">
        <v>1675</v>
      </c>
      <c r="AG134" s="169"/>
      <c r="AH134" s="182">
        <v>379.4</v>
      </c>
      <c r="AI134" s="168">
        <v>63.334278378539899</v>
      </c>
      <c r="AJ134" s="183" t="s">
        <v>53</v>
      </c>
      <c r="AK134" s="184">
        <v>1.0053060060085699</v>
      </c>
      <c r="AL134" s="185">
        <v>-55.361950478464003</v>
      </c>
      <c r="AM134" s="170">
        <v>5.0000000000000001E-3</v>
      </c>
      <c r="AN134" s="170">
        <v>1E-3</v>
      </c>
      <c r="AO134" s="178">
        <v>0</v>
      </c>
      <c r="AP134" s="178">
        <v>74</v>
      </c>
      <c r="AQ134" s="169"/>
      <c r="AR134" s="182">
        <v>65.900000000000006</v>
      </c>
      <c r="AS134" s="168">
        <v>11.000867014090099</v>
      </c>
      <c r="AT134" s="183" t="s">
        <v>54</v>
      </c>
      <c r="AU134" s="175">
        <v>0.68755418838062998</v>
      </c>
      <c r="AV134" s="176">
        <v>-44.515733454847997</v>
      </c>
      <c r="AW134" s="170"/>
      <c r="AX134" s="170"/>
      <c r="AY134" s="178">
        <v>30</v>
      </c>
      <c r="AZ134" s="178">
        <v>50</v>
      </c>
      <c r="BA134" s="169"/>
      <c r="BB134" s="186">
        <v>222.2</v>
      </c>
      <c r="BC134" s="182">
        <v>37.092452967083702</v>
      </c>
      <c r="BD134" s="183" t="s">
        <v>55</v>
      </c>
      <c r="BE134" s="180">
        <v>1.1591391552213699</v>
      </c>
      <c r="BF134" s="181">
        <v>1.3685330903040001</v>
      </c>
      <c r="BG134" s="170">
        <v>0.02</v>
      </c>
      <c r="BH134" s="170">
        <v>1.6E-2</v>
      </c>
      <c r="BI134" s="178">
        <v>0</v>
      </c>
      <c r="BJ134" s="178">
        <v>8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6.5500000000000003E-2</v>
      </c>
      <c r="G135" s="170">
        <v>0.06</v>
      </c>
      <c r="H135" s="171"/>
      <c r="I135" s="172">
        <v>7</v>
      </c>
      <c r="J135" s="172">
        <v>6</v>
      </c>
      <c r="K135" s="169"/>
      <c r="L135" s="173">
        <v>884.96117000000004</v>
      </c>
      <c r="M135" s="173">
        <v>269.30408999999997</v>
      </c>
      <c r="N135" s="173">
        <v>1154.2652599999999</v>
      </c>
      <c r="O135" s="168">
        <v>298.01583580751702</v>
      </c>
      <c r="P135" s="174">
        <v>212.5</v>
      </c>
      <c r="Q135" s="180">
        <v>1.40242746262361</v>
      </c>
      <c r="R135" s="181">
        <v>206.11384756800101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2634.9689349999999</v>
      </c>
      <c r="Y135" s="168">
        <v>680.31369972173195</v>
      </c>
      <c r="Z135" s="179">
        <v>573</v>
      </c>
      <c r="AA135" s="180">
        <v>1.1872839436679401</v>
      </c>
      <c r="AB135" s="181">
        <v>78.306538183363003</v>
      </c>
      <c r="AC135" s="170">
        <v>0.02</v>
      </c>
      <c r="AD135" s="170">
        <v>1.9E-2</v>
      </c>
      <c r="AE135" s="178">
        <v>0</v>
      </c>
      <c r="AF135" s="178">
        <v>29</v>
      </c>
      <c r="AG135" s="169"/>
      <c r="AH135" s="182">
        <v>270.2</v>
      </c>
      <c r="AI135" s="168">
        <v>69.762022323353094</v>
      </c>
      <c r="AJ135" s="183" t="s">
        <v>53</v>
      </c>
      <c r="AK135" s="184">
        <v>1.1073336876722699</v>
      </c>
      <c r="AL135" s="185">
        <v>-10.899006979839699</v>
      </c>
      <c r="AM135" s="170">
        <v>1.4999999999999999E-2</v>
      </c>
      <c r="AN135" s="170">
        <v>1.0999999999999999E-2</v>
      </c>
      <c r="AO135" s="178">
        <v>0</v>
      </c>
      <c r="AP135" s="178">
        <v>23</v>
      </c>
      <c r="AQ135" s="169"/>
      <c r="AR135" s="182">
        <v>59.8</v>
      </c>
      <c r="AS135" s="168">
        <v>15.4395593446947</v>
      </c>
      <c r="AT135" s="183" t="s">
        <v>54</v>
      </c>
      <c r="AU135" s="184">
        <v>0.96497245904342099</v>
      </c>
      <c r="AV135" s="185">
        <v>-11.590223994879899</v>
      </c>
      <c r="AW135" s="170">
        <v>5.0000000000000001E-4</v>
      </c>
      <c r="AX135" s="170"/>
      <c r="AY135" s="178">
        <v>3</v>
      </c>
      <c r="AZ135" s="178">
        <v>15</v>
      </c>
      <c r="BA135" s="169"/>
      <c r="BB135" s="186">
        <v>213.8</v>
      </c>
      <c r="BC135" s="182">
        <v>55.2002974564504</v>
      </c>
      <c r="BD135" s="183" t="s">
        <v>55</v>
      </c>
      <c r="BE135" s="180">
        <v>1.7250092955140801</v>
      </c>
      <c r="BF135" s="181">
        <v>71.019552010240204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0.03</v>
      </c>
      <c r="G136" s="170">
        <v>2.5000000000000001E-2</v>
      </c>
      <c r="H136" s="171"/>
      <c r="I136" s="172">
        <v>4</v>
      </c>
      <c r="J136" s="172">
        <v>4</v>
      </c>
      <c r="K136" s="169"/>
      <c r="L136" s="173">
        <v>965.81035999999995</v>
      </c>
      <c r="M136" s="173">
        <v>-738.34903999999995</v>
      </c>
      <c r="N136" s="173">
        <v>227.46132</v>
      </c>
      <c r="O136" s="168">
        <v>81.801696498113003</v>
      </c>
      <c r="P136" s="174">
        <v>212.5</v>
      </c>
      <c r="Q136" s="175">
        <v>0.38494915999112</v>
      </c>
      <c r="R136" s="176">
        <v>-453.24010209440002</v>
      </c>
      <c r="S136" s="170"/>
      <c r="T136" s="170"/>
      <c r="U136" s="177">
        <v>364</v>
      </c>
      <c r="V136" s="178">
        <v>482</v>
      </c>
      <c r="W136" s="169"/>
      <c r="X136" s="177">
        <v>1676.7504200000001</v>
      </c>
      <c r="Y136" s="168">
        <v>603.00814643968204</v>
      </c>
      <c r="Z136" s="179">
        <v>573</v>
      </c>
      <c r="AA136" s="184">
        <v>1.05237023811463</v>
      </c>
      <c r="AB136" s="185">
        <v>-158.740944047488</v>
      </c>
      <c r="AC136" s="170">
        <v>0.01</v>
      </c>
      <c r="AD136" s="170">
        <v>5.0000000000000001E-3</v>
      </c>
      <c r="AE136" s="178">
        <v>0</v>
      </c>
      <c r="AF136" s="178">
        <v>236</v>
      </c>
      <c r="AG136" s="169"/>
      <c r="AH136" s="182">
        <v>149.85</v>
      </c>
      <c r="AI136" s="168">
        <v>53.890411874169303</v>
      </c>
      <c r="AJ136" s="183" t="s">
        <v>53</v>
      </c>
      <c r="AK136" s="190">
        <v>0.855403363082053</v>
      </c>
      <c r="AL136" s="173">
        <v>-51.957951020927901</v>
      </c>
      <c r="AM136" s="170"/>
      <c r="AN136" s="170"/>
      <c r="AO136" s="178">
        <v>26</v>
      </c>
      <c r="AP136" s="178">
        <v>61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-39.252812957696001</v>
      </c>
      <c r="AW136" s="170"/>
      <c r="AX136" s="170"/>
      <c r="AY136" s="178">
        <v>33</v>
      </c>
      <c r="AZ136" s="178">
        <v>42</v>
      </c>
      <c r="BA136" s="169"/>
      <c r="BB136" s="186">
        <v>108.6</v>
      </c>
      <c r="BC136" s="182">
        <v>39.055713910809402</v>
      </c>
      <c r="BD136" s="183" t="s">
        <v>55</v>
      </c>
      <c r="BE136" s="180">
        <v>1.22049105971279</v>
      </c>
      <c r="BF136" s="181">
        <v>6.0943740846080496</v>
      </c>
      <c r="BG136" s="170">
        <v>0.02</v>
      </c>
      <c r="BH136" s="170">
        <v>0.02</v>
      </c>
      <c r="BI136" s="178">
        <v>0</v>
      </c>
      <c r="BJ136" s="178">
        <v>0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2.3E-2</v>
      </c>
      <c r="G137" s="170">
        <v>1.7999999999999999E-2</v>
      </c>
      <c r="H137" s="171"/>
      <c r="I137" s="172">
        <v>4</v>
      </c>
      <c r="J137" s="172">
        <v>4</v>
      </c>
      <c r="K137" s="169"/>
      <c r="L137" s="173">
        <v>5962.80278</v>
      </c>
      <c r="M137" s="173">
        <v>3374.2660999999998</v>
      </c>
      <c r="N137" s="173">
        <v>9337.0688800000007</v>
      </c>
      <c r="O137" s="168">
        <v>1073.3278208553099</v>
      </c>
      <c r="P137" s="174">
        <v>226.98400000000001</v>
      </c>
      <c r="Q137" s="180">
        <v>4.7286496883274101</v>
      </c>
      <c r="R137" s="181">
        <v>7062.3595953787099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4610.4986049999998</v>
      </c>
      <c r="Y137" s="168">
        <v>529.99249382865401</v>
      </c>
      <c r="Z137" s="179">
        <v>573</v>
      </c>
      <c r="AA137" s="190">
        <v>0.92494327020707401</v>
      </c>
      <c r="AB137" s="173">
        <v>-1131.79345121543</v>
      </c>
      <c r="AC137" s="170"/>
      <c r="AD137" s="170"/>
      <c r="AE137" s="178">
        <v>375</v>
      </c>
      <c r="AF137" s="178">
        <v>1372</v>
      </c>
      <c r="AG137" s="169"/>
      <c r="AH137" s="182">
        <v>402</v>
      </c>
      <c r="AI137" s="168">
        <v>46.211267104183101</v>
      </c>
      <c r="AJ137" s="183" t="s">
        <v>53</v>
      </c>
      <c r="AK137" s="175">
        <v>0.73351217625687504</v>
      </c>
      <c r="AL137" s="176">
        <v>-229.351482620544</v>
      </c>
      <c r="AM137" s="170"/>
      <c r="AN137" s="170"/>
      <c r="AO137" s="178">
        <v>147</v>
      </c>
      <c r="AP137" s="178">
        <v>256</v>
      </c>
      <c r="AQ137" s="169"/>
      <c r="AR137" s="182">
        <v>82.4</v>
      </c>
      <c r="AS137" s="168">
        <v>9.4721602223499808</v>
      </c>
      <c r="AT137" s="183" t="s">
        <v>54</v>
      </c>
      <c r="AU137" s="175">
        <v>0.59201001389687402</v>
      </c>
      <c r="AV137" s="176">
        <v>-77.943233681408103</v>
      </c>
      <c r="AW137" s="170"/>
      <c r="AX137" s="170"/>
      <c r="AY137" s="178">
        <v>57</v>
      </c>
      <c r="AZ137" s="178">
        <v>85</v>
      </c>
      <c r="BA137" s="169"/>
      <c r="BB137" s="186">
        <v>300.8</v>
      </c>
      <c r="BC137" s="182">
        <v>34.577982947607701</v>
      </c>
      <c r="BD137" s="183" t="s">
        <v>55</v>
      </c>
      <c r="BE137" s="184">
        <v>1.08056196711274</v>
      </c>
      <c r="BF137" s="185">
        <v>-19.886467362816099</v>
      </c>
      <c r="BG137" s="170">
        <v>1.2999999999999999E-2</v>
      </c>
      <c r="BH137" s="170">
        <v>8.0000000000000002E-3</v>
      </c>
      <c r="BI137" s="178">
        <v>0</v>
      </c>
      <c r="BJ137" s="178">
        <v>34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7.9500000000000001E-2</v>
      </c>
      <c r="H138" s="171"/>
      <c r="I138" s="172">
        <v>6</v>
      </c>
      <c r="J138" s="172">
        <v>6</v>
      </c>
      <c r="K138" s="169"/>
      <c r="L138" s="173">
        <v>5235.9536200000002</v>
      </c>
      <c r="M138" s="173">
        <v>810.75037999999995</v>
      </c>
      <c r="N138" s="173">
        <v>6046.7039999999997</v>
      </c>
      <c r="O138" s="168">
        <v>2066.4802584153699</v>
      </c>
      <c r="P138" s="174">
        <v>212.5</v>
      </c>
      <c r="Q138" s="180">
        <v>9.7246129807782093</v>
      </c>
      <c r="R138" s="181">
        <v>5330.3975493711996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2016.0512699999999</v>
      </c>
      <c r="Y138" s="168">
        <v>688.99191185945904</v>
      </c>
      <c r="Z138" s="179">
        <v>573</v>
      </c>
      <c r="AA138" s="180">
        <v>1.20242916554879</v>
      </c>
      <c r="AB138" s="181">
        <v>84.551993716224601</v>
      </c>
      <c r="AC138" s="170">
        <v>0.02</v>
      </c>
      <c r="AD138" s="170">
        <v>0.02</v>
      </c>
      <c r="AE138" s="178">
        <v>0</v>
      </c>
      <c r="AF138" s="178">
        <v>0</v>
      </c>
      <c r="AG138" s="169"/>
      <c r="AH138" s="182">
        <v>261.8</v>
      </c>
      <c r="AI138" s="168">
        <v>89.470979835153898</v>
      </c>
      <c r="AJ138" s="183" t="s">
        <v>53</v>
      </c>
      <c r="AK138" s="180">
        <v>1.42017428309768</v>
      </c>
      <c r="AL138" s="181">
        <v>49.436205225344096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55.9</v>
      </c>
      <c r="AS138" s="168">
        <v>19.104002187872801</v>
      </c>
      <c r="AT138" s="183" t="s">
        <v>54</v>
      </c>
      <c r="AU138" s="180">
        <v>1.1940001367420501</v>
      </c>
      <c r="AV138" s="181">
        <v>1.9663378350080301</v>
      </c>
      <c r="AW138" s="170">
        <v>0.01</v>
      </c>
      <c r="AX138" s="170">
        <v>9.4999999999999998E-3</v>
      </c>
      <c r="AY138" s="178">
        <v>0</v>
      </c>
      <c r="AZ138" s="178">
        <v>1</v>
      </c>
      <c r="BA138" s="169"/>
      <c r="BB138" s="186">
        <v>151.80000000000001</v>
      </c>
      <c r="BC138" s="182">
        <v>51.878131164921101</v>
      </c>
      <c r="BD138" s="183" t="s">
        <v>55</v>
      </c>
      <c r="BE138" s="180">
        <v>1.6211915989037899</v>
      </c>
      <c r="BF138" s="181">
        <v>43.932675670016103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7.8E-2</v>
      </c>
      <c r="G139" s="170">
        <v>7.5499999999999998E-2</v>
      </c>
      <c r="H139" s="171"/>
      <c r="I139" s="172">
        <v>6</v>
      </c>
      <c r="J139" s="172">
        <v>6</v>
      </c>
      <c r="K139" s="169"/>
      <c r="L139" s="173">
        <v>1658.2786699999999</v>
      </c>
      <c r="M139" s="173">
        <v>246.15030999999999</v>
      </c>
      <c r="N139" s="173">
        <v>1904.4289799999999</v>
      </c>
      <c r="O139" s="168">
        <v>669.13926935163397</v>
      </c>
      <c r="P139" s="174">
        <v>212.5</v>
      </c>
      <c r="Q139" s="180">
        <v>3.1488906793018101</v>
      </c>
      <c r="R139" s="181">
        <v>1207.7067344863999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2491.0676600000002</v>
      </c>
      <c r="Y139" s="168">
        <v>875.260359626477</v>
      </c>
      <c r="Z139" s="179">
        <v>573</v>
      </c>
      <c r="AA139" s="180">
        <v>1.5275049906221201</v>
      </c>
      <c r="AB139" s="181">
        <v>612.37661680332997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280.7</v>
      </c>
      <c r="AI139" s="168">
        <v>98.626619779228307</v>
      </c>
      <c r="AJ139" s="183" t="s">
        <v>53</v>
      </c>
      <c r="AK139" s="180">
        <v>1.5655019012575899</v>
      </c>
      <c r="AL139" s="181">
        <v>74.142346035968203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50.6</v>
      </c>
      <c r="AS139" s="168">
        <v>17.778792165404202</v>
      </c>
      <c r="AT139" s="183" t="s">
        <v>54</v>
      </c>
      <c r="AU139" s="184">
        <v>1.1111745103377599</v>
      </c>
      <c r="AV139" s="185">
        <v>-1.8590867210239499</v>
      </c>
      <c r="AW139" s="170">
        <v>8.0000000000000002E-3</v>
      </c>
      <c r="AX139" s="170">
        <v>5.4999999999999997E-3</v>
      </c>
      <c r="AY139" s="178">
        <v>0</v>
      </c>
      <c r="AZ139" s="178">
        <v>5</v>
      </c>
      <c r="BA139" s="169"/>
      <c r="BB139" s="186">
        <v>164.4</v>
      </c>
      <c r="BC139" s="182">
        <v>57.763506561115598</v>
      </c>
      <c r="BD139" s="183" t="s">
        <v>55</v>
      </c>
      <c r="BE139" s="180">
        <v>1.80510958003486</v>
      </c>
      <c r="BF139" s="181">
        <v>59.481826557952097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6.3E-2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204.965638016621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4">
        <v>1.0891745558708401</v>
      </c>
      <c r="AB140" s="185">
        <v>-22.4839653272319</v>
      </c>
      <c r="AC140" s="170">
        <v>1.2999999999999999E-2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6.2710409326080097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-10.512116588544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3.1757668229120002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7.0999999999999994E-2</v>
      </c>
      <c r="G141" s="170">
        <v>6.6000000000000003E-2</v>
      </c>
      <c r="H141" s="171"/>
      <c r="I141" s="172">
        <v>7</v>
      </c>
      <c r="J141" s="172">
        <v>7</v>
      </c>
      <c r="K141" s="169"/>
      <c r="L141" s="173">
        <v>891.60798</v>
      </c>
      <c r="M141" s="173">
        <v>954.94812999999999</v>
      </c>
      <c r="N141" s="173">
        <v>1846.55611</v>
      </c>
      <c r="O141" s="168">
        <v>682.22305192627698</v>
      </c>
      <c r="P141" s="174">
        <v>287.5</v>
      </c>
      <c r="Q141" s="180">
        <v>2.37294974583053</v>
      </c>
      <c r="R141" s="181">
        <v>950.10533498560096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1870.1538399999999</v>
      </c>
      <c r="Y141" s="168">
        <v>690.94139809076603</v>
      </c>
      <c r="Z141" s="179">
        <v>573</v>
      </c>
      <c r="AA141" s="180">
        <v>1.2058314102805701</v>
      </c>
      <c r="AB141" s="181">
        <v>83.488469275650502</v>
      </c>
      <c r="AC141" s="170">
        <v>0.02</v>
      </c>
      <c r="AD141" s="170">
        <v>0.02</v>
      </c>
      <c r="AE141" s="178">
        <v>0</v>
      </c>
      <c r="AF141" s="178">
        <v>0</v>
      </c>
      <c r="AG141" s="169"/>
      <c r="AH141" s="182">
        <v>180.95</v>
      </c>
      <c r="AI141" s="168">
        <v>66.853241327207598</v>
      </c>
      <c r="AJ141" s="183" t="s">
        <v>53</v>
      </c>
      <c r="AK141" s="184">
        <v>1.06116256074933</v>
      </c>
      <c r="AL141" s="185">
        <v>-15.4896480901117</v>
      </c>
      <c r="AM141" s="170">
        <v>1.0999999999999999E-2</v>
      </c>
      <c r="AN141" s="170">
        <v>6.0000000000000001E-3</v>
      </c>
      <c r="AO141" s="178">
        <v>0</v>
      </c>
      <c r="AP141" s="178">
        <v>24</v>
      </c>
      <c r="AQ141" s="169"/>
      <c r="AR141" s="182">
        <v>65.099999999999994</v>
      </c>
      <c r="AS141" s="168">
        <v>24.051649684449899</v>
      </c>
      <c r="AT141" s="183" t="s">
        <v>54</v>
      </c>
      <c r="AU141" s="180">
        <v>1.50322810527812</v>
      </c>
      <c r="AV141" s="181">
        <v>15.2105655644161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142.4</v>
      </c>
      <c r="BC141" s="182">
        <v>52.610674578581701</v>
      </c>
      <c r="BD141" s="183" t="s">
        <v>55</v>
      </c>
      <c r="BE141" s="180">
        <v>1.6440835805806799</v>
      </c>
      <c r="BF141" s="181">
        <v>42.621131128832097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7.4999999999999997E-2</v>
      </c>
      <c r="H142" s="171"/>
      <c r="I142" s="172">
        <v>7</v>
      </c>
      <c r="J142" s="172">
        <v>7</v>
      </c>
      <c r="K142" s="169"/>
      <c r="L142" s="173">
        <v>2045.1310699999999</v>
      </c>
      <c r="M142" s="173">
        <v>3061.40139</v>
      </c>
      <c r="N142" s="173">
        <v>5106.5324600000004</v>
      </c>
      <c r="O142" s="168">
        <v>1708.2028936839999</v>
      </c>
      <c r="P142" s="174">
        <v>273.93400000000003</v>
      </c>
      <c r="Q142" s="180">
        <v>6.2358191888703098</v>
      </c>
      <c r="R142" s="181">
        <v>4163.1559418964198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2043.66543</v>
      </c>
      <c r="Y142" s="168">
        <v>683.63321463111799</v>
      </c>
      <c r="Z142" s="179">
        <v>573</v>
      </c>
      <c r="AA142" s="180">
        <v>1.1930771634050901</v>
      </c>
      <c r="AB142" s="181">
        <v>70.362572839682798</v>
      </c>
      <c r="AC142" s="170">
        <v>0.02</v>
      </c>
      <c r="AD142" s="170">
        <v>1.9E-2</v>
      </c>
      <c r="AE142" s="178">
        <v>0</v>
      </c>
      <c r="AF142" s="178">
        <v>12</v>
      </c>
      <c r="AG142" s="169"/>
      <c r="AH142" s="182">
        <v>218.2</v>
      </c>
      <c r="AI142" s="168">
        <v>72.990796459530998</v>
      </c>
      <c r="AJ142" s="183" t="s">
        <v>53</v>
      </c>
      <c r="AK142" s="180">
        <v>1.1585840707862101</v>
      </c>
      <c r="AL142" s="181">
        <v>1.23999999808035</v>
      </c>
      <c r="AM142" s="170">
        <v>0.02</v>
      </c>
      <c r="AN142" s="170">
        <v>1.6E-2</v>
      </c>
      <c r="AO142" s="178">
        <v>0</v>
      </c>
      <c r="AP142" s="178">
        <v>8</v>
      </c>
      <c r="AQ142" s="169"/>
      <c r="AR142" s="182">
        <v>72.400000000000006</v>
      </c>
      <c r="AS142" s="168">
        <v>24.2187610617326</v>
      </c>
      <c r="AT142" s="183" t="s">
        <v>54</v>
      </c>
      <c r="AU142" s="180">
        <v>1.51367256635829</v>
      </c>
      <c r="AV142" s="181">
        <v>17.299047618560099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136.80000000000001</v>
      </c>
      <c r="BC142" s="182">
        <v>45.761415928798598</v>
      </c>
      <c r="BD142" s="183" t="s">
        <v>55</v>
      </c>
      <c r="BE142" s="180">
        <v>1.43004424777496</v>
      </c>
      <c r="BF142" s="181">
        <v>26.598095237120202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2288.3770399999999</v>
      </c>
      <c r="M143" s="173">
        <v>-72.31447</v>
      </c>
      <c r="N143" s="173">
        <v>2216.0625700000001</v>
      </c>
      <c r="O143" s="168">
        <v>757.68632939737302</v>
      </c>
      <c r="P143" s="174">
        <v>287.5</v>
      </c>
      <c r="Q143" s="180">
        <v>2.6354307109473898</v>
      </c>
      <c r="R143" s="181">
        <v>1247.3768557312001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2249.1283800000001</v>
      </c>
      <c r="Y143" s="168">
        <v>768.99174673829805</v>
      </c>
      <c r="Z143" s="179">
        <v>573</v>
      </c>
      <c r="AA143" s="180">
        <v>1.3420449332256501</v>
      </c>
      <c r="AB143" s="181">
        <v>318.49563469209801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154.1</v>
      </c>
      <c r="AI143" s="168">
        <v>52.6878008503773</v>
      </c>
      <c r="AJ143" s="183" t="s">
        <v>53</v>
      </c>
      <c r="AK143" s="190">
        <v>0.83631429921233802</v>
      </c>
      <c r="AL143" s="173">
        <v>-58.168521735423802</v>
      </c>
      <c r="AM143" s="170"/>
      <c r="AN143" s="170"/>
      <c r="AO143" s="178">
        <v>31</v>
      </c>
      <c r="AP143" s="178">
        <v>68</v>
      </c>
      <c r="AQ143" s="169"/>
      <c r="AR143" s="182">
        <v>65.7</v>
      </c>
      <c r="AS143" s="168">
        <v>22.463260972548898</v>
      </c>
      <c r="AT143" s="183" t="s">
        <v>54</v>
      </c>
      <c r="AU143" s="180">
        <v>1.4039538107843099</v>
      </c>
      <c r="AV143" s="181">
        <v>11.790534162432101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153</v>
      </c>
      <c r="BC143" s="182">
        <v>52.311703634702901</v>
      </c>
      <c r="BD143" s="183" t="s">
        <v>55</v>
      </c>
      <c r="BE143" s="180">
        <v>1.6347407385844701</v>
      </c>
      <c r="BF143" s="181">
        <v>45.1810683248641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1131.4666</v>
      </c>
      <c r="M144" s="173">
        <v>432.17680000000001</v>
      </c>
      <c r="N144" s="173">
        <v>1563.6433999999999</v>
      </c>
      <c r="O144" s="168">
        <v>586.03959145411204</v>
      </c>
      <c r="P144" s="174">
        <v>265.91699999999997</v>
      </c>
      <c r="Q144" s="180">
        <v>2.2038440244666999</v>
      </c>
      <c r="R144" s="181">
        <v>746.29100264243698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1099.487355</v>
      </c>
      <c r="Y144" s="168">
        <v>412.07804818743398</v>
      </c>
      <c r="Z144" s="179">
        <v>573</v>
      </c>
      <c r="AA144" s="175">
        <v>0.71915889736026894</v>
      </c>
      <c r="AB144" s="176">
        <v>-661.74988701868995</v>
      </c>
      <c r="AC144" s="170"/>
      <c r="AD144" s="170"/>
      <c r="AE144" s="178">
        <v>430</v>
      </c>
      <c r="AF144" s="178">
        <v>736</v>
      </c>
      <c r="AG144" s="169"/>
      <c r="AH144" s="182">
        <v>117.1</v>
      </c>
      <c r="AI144" s="168">
        <v>43.888034931287102</v>
      </c>
      <c r="AJ144" s="183" t="s">
        <v>53</v>
      </c>
      <c r="AK144" s="175">
        <v>0.69663547509979595</v>
      </c>
      <c r="AL144" s="176">
        <v>-76.543885248128106</v>
      </c>
      <c r="AM144" s="170"/>
      <c r="AN144" s="170"/>
      <c r="AO144" s="178">
        <v>51</v>
      </c>
      <c r="AP144" s="178">
        <v>85</v>
      </c>
      <c r="AQ144" s="169"/>
      <c r="AR144" s="182">
        <v>61</v>
      </c>
      <c r="AS144" s="168">
        <v>22.862255600414301</v>
      </c>
      <c r="AT144" s="183" t="s">
        <v>54</v>
      </c>
      <c r="AU144" s="180">
        <v>1.42889097502589</v>
      </c>
      <c r="AV144" s="181">
        <v>11.820600571904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107.8</v>
      </c>
      <c r="BC144" s="182">
        <v>40.4024779299125</v>
      </c>
      <c r="BD144" s="183" t="s">
        <v>55</v>
      </c>
      <c r="BE144" s="180">
        <v>1.2625774353097701</v>
      </c>
      <c r="BF144" s="181">
        <v>9.4412011438079197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5.2499999999999998E-2</v>
      </c>
      <c r="G145" s="170">
        <v>4.2500000000000003E-2</v>
      </c>
      <c r="H145" s="171"/>
      <c r="I145" s="172">
        <v>6</v>
      </c>
      <c r="J145" s="172">
        <v>6</v>
      </c>
      <c r="K145" s="169"/>
      <c r="L145" s="173">
        <v>8197.7455499999996</v>
      </c>
      <c r="M145" s="173">
        <v>3481.6079199999999</v>
      </c>
      <c r="N145" s="173">
        <v>11679.35347</v>
      </c>
      <c r="O145" s="168">
        <v>1098.8257980854401</v>
      </c>
      <c r="P145" s="174">
        <v>287.5</v>
      </c>
      <c r="Q145" s="180">
        <v>3.8220027759493602</v>
      </c>
      <c r="R145" s="181">
        <v>8159.0485445023996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6439.5715700000001</v>
      </c>
      <c r="Y145" s="168">
        <v>605.85266024434702</v>
      </c>
      <c r="Z145" s="179">
        <v>573</v>
      </c>
      <c r="AA145" s="184">
        <v>1.05733448559223</v>
      </c>
      <c r="AB145" s="185">
        <v>-576.549203252604</v>
      </c>
      <c r="AC145" s="170">
        <v>0.01</v>
      </c>
      <c r="AD145" s="170">
        <v>6.0000000000000001E-3</v>
      </c>
      <c r="AE145" s="178">
        <v>0</v>
      </c>
      <c r="AF145" s="178">
        <v>869</v>
      </c>
      <c r="AG145" s="169"/>
      <c r="AH145" s="182">
        <v>697.45</v>
      </c>
      <c r="AI145" s="168">
        <v>65.618020281964206</v>
      </c>
      <c r="AJ145" s="183" t="s">
        <v>53</v>
      </c>
      <c r="AK145" s="184">
        <v>1.0415558774914999</v>
      </c>
      <c r="AL145" s="185">
        <v>-73.955948891647495</v>
      </c>
      <c r="AM145" s="170">
        <v>8.0000000000000002E-3</v>
      </c>
      <c r="AN145" s="170">
        <v>4.0000000000000001E-3</v>
      </c>
      <c r="AO145" s="178">
        <v>0</v>
      </c>
      <c r="AP145" s="178">
        <v>107</v>
      </c>
      <c r="AQ145" s="169"/>
      <c r="AR145" s="182">
        <v>178.1</v>
      </c>
      <c r="AS145" s="168">
        <v>16.756139382346898</v>
      </c>
      <c r="AT145" s="183" t="s">
        <v>54</v>
      </c>
      <c r="AU145" s="184">
        <v>1.04725871139668</v>
      </c>
      <c r="AV145" s="185">
        <v>-17.812621940735902</v>
      </c>
      <c r="AW145" s="170">
        <v>4.4999999999999997E-3</v>
      </c>
      <c r="AX145" s="170">
        <v>2.5000000000000001E-3</v>
      </c>
      <c r="AY145" s="178">
        <v>0</v>
      </c>
      <c r="AZ145" s="178">
        <v>26</v>
      </c>
      <c r="BA145" s="169"/>
      <c r="BB145" s="186">
        <v>418.8</v>
      </c>
      <c r="BC145" s="182">
        <v>39.4018594796568</v>
      </c>
      <c r="BD145" s="183" t="s">
        <v>55</v>
      </c>
      <c r="BE145" s="180">
        <v>1.2313081087392701</v>
      </c>
      <c r="BF145" s="181">
        <v>26.974756118528301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5.8999999999999997E-2</v>
      </c>
      <c r="G146" s="170">
        <v>5.3999999999999999E-2</v>
      </c>
      <c r="H146" s="171"/>
      <c r="I146" s="172">
        <v>5</v>
      </c>
      <c r="J146" s="172">
        <v>5</v>
      </c>
      <c r="K146" s="169"/>
      <c r="L146" s="173">
        <v>1723.18011</v>
      </c>
      <c r="M146" s="173">
        <v>-12.18224</v>
      </c>
      <c r="N146" s="173">
        <v>1710.9978699999999</v>
      </c>
      <c r="O146" s="168">
        <v>723.29559100063295</v>
      </c>
      <c r="P146" s="174">
        <v>212.5</v>
      </c>
      <c r="Q146" s="180">
        <v>3.4037439576500401</v>
      </c>
      <c r="R146" s="181">
        <v>1131.9092044704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1543.13373</v>
      </c>
      <c r="Y146" s="168">
        <v>652.333847284895</v>
      </c>
      <c r="Z146" s="179">
        <v>573</v>
      </c>
      <c r="AA146" s="184">
        <v>1.13845348566299</v>
      </c>
      <c r="AB146" s="185">
        <v>-18.361824580990501</v>
      </c>
      <c r="AC146" s="170">
        <v>1.9E-2</v>
      </c>
      <c r="AD146" s="170">
        <v>1.4E-2</v>
      </c>
      <c r="AE146" s="178">
        <v>0</v>
      </c>
      <c r="AF146" s="178">
        <v>84</v>
      </c>
      <c r="AG146" s="169"/>
      <c r="AH146" s="182">
        <v>138.6</v>
      </c>
      <c r="AI146" s="168">
        <v>58.590820403936398</v>
      </c>
      <c r="AJ146" s="183" t="s">
        <v>53</v>
      </c>
      <c r="AK146" s="190">
        <v>0.93001302228470495</v>
      </c>
      <c r="AL146" s="173">
        <v>-33.082757309951802</v>
      </c>
      <c r="AM146" s="170"/>
      <c r="AN146" s="170"/>
      <c r="AO146" s="178">
        <v>11</v>
      </c>
      <c r="AP146" s="178">
        <v>41</v>
      </c>
      <c r="AQ146" s="169"/>
      <c r="AR146" s="182">
        <v>90.1</v>
      </c>
      <c r="AS146" s="168">
        <v>38.088260594478101</v>
      </c>
      <c r="AT146" s="183" t="s">
        <v>54</v>
      </c>
      <c r="AU146" s="180">
        <v>2.38051628715488</v>
      </c>
      <c r="AV146" s="181">
        <v>46.498029889535999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158</v>
      </c>
      <c r="BC146" s="182">
        <v>66.791844327719701</v>
      </c>
      <c r="BD146" s="183" t="s">
        <v>55</v>
      </c>
      <c r="BE146" s="180">
        <v>2.0872451352412398</v>
      </c>
      <c r="BF146" s="181">
        <v>70.796059779072095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6.2E-2</v>
      </c>
      <c r="G147" s="170">
        <v>5.2999999999999999E-2</v>
      </c>
      <c r="H147" s="171"/>
      <c r="I147" s="172">
        <v>7</v>
      </c>
      <c r="J147" s="172">
        <v>7</v>
      </c>
      <c r="K147" s="169"/>
      <c r="L147" s="173">
        <v>320.28152</v>
      </c>
      <c r="M147" s="173">
        <v>1392.8954699999999</v>
      </c>
      <c r="N147" s="173">
        <v>1713.1769899999999</v>
      </c>
      <c r="O147" s="168">
        <v>906.48977801919398</v>
      </c>
      <c r="P147" s="174">
        <v>273.64299999999997</v>
      </c>
      <c r="Q147" s="180">
        <v>3.3126730010239398</v>
      </c>
      <c r="R147" s="181">
        <v>1117.41040154712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1216.49713</v>
      </c>
      <c r="Y147" s="168">
        <v>643.682596586057</v>
      </c>
      <c r="Z147" s="179">
        <v>573</v>
      </c>
      <c r="AA147" s="184">
        <v>1.1233553169041099</v>
      </c>
      <c r="AB147" s="185">
        <v>-31.019726574082799</v>
      </c>
      <c r="AC147" s="170">
        <v>1.7000000000000001E-2</v>
      </c>
      <c r="AD147" s="170">
        <v>1.2E-2</v>
      </c>
      <c r="AE147" s="178">
        <v>0</v>
      </c>
      <c r="AF147" s="178">
        <v>83</v>
      </c>
      <c r="AG147" s="169"/>
      <c r="AH147" s="182">
        <v>120</v>
      </c>
      <c r="AI147" s="168">
        <v>63.495350449636398</v>
      </c>
      <c r="AJ147" s="183" t="s">
        <v>53</v>
      </c>
      <c r="AK147" s="184">
        <v>1.00786270554978</v>
      </c>
      <c r="AL147" s="185">
        <v>-17.161539204480299</v>
      </c>
      <c r="AM147" s="170">
        <v>5.0000000000000001E-3</v>
      </c>
      <c r="AN147" s="170">
        <v>1E-3</v>
      </c>
      <c r="AO147" s="178">
        <v>0</v>
      </c>
      <c r="AP147" s="178">
        <v>23</v>
      </c>
      <c r="AQ147" s="169"/>
      <c r="AR147" s="182">
        <v>61.5</v>
      </c>
      <c r="AS147" s="168">
        <v>32.541367105438702</v>
      </c>
      <c r="AT147" s="183" t="s">
        <v>54</v>
      </c>
      <c r="AU147" s="180">
        <v>2.0338354440899198</v>
      </c>
      <c r="AV147" s="181">
        <v>26.6653233766399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87.6</v>
      </c>
      <c r="BC147" s="182">
        <v>46.351605828234597</v>
      </c>
      <c r="BD147" s="183" t="s">
        <v>55</v>
      </c>
      <c r="BE147" s="180">
        <v>1.44848768213233</v>
      </c>
      <c r="BF147" s="181">
        <v>17.930646753279898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3.6999999999999998E-2</v>
      </c>
      <c r="G148" s="170">
        <v>3.5000000000000003E-2</v>
      </c>
      <c r="H148" s="171"/>
      <c r="I148" s="172">
        <v>4</v>
      </c>
      <c r="J148" s="172">
        <v>4</v>
      </c>
      <c r="K148" s="169"/>
      <c r="L148" s="173">
        <v>5249.6984199999997</v>
      </c>
      <c r="M148" s="173">
        <v>-2717.7784700000002</v>
      </c>
      <c r="N148" s="173">
        <v>2531.91995</v>
      </c>
      <c r="O148" s="168">
        <v>315.61656063571502</v>
      </c>
      <c r="P148" s="174">
        <v>287.5</v>
      </c>
      <c r="Q148" s="184">
        <v>1.0977967326459599</v>
      </c>
      <c r="R148" s="185">
        <v>-125.01251815360099</v>
      </c>
      <c r="S148" s="170">
        <v>7.0000000000000001E-3</v>
      </c>
      <c r="T148" s="170">
        <v>5.0000000000000001E-3</v>
      </c>
      <c r="U148" s="177">
        <v>0</v>
      </c>
      <c r="V148" s="178">
        <v>236</v>
      </c>
      <c r="W148" s="169"/>
      <c r="X148" s="177">
        <v>4382.3393550000001</v>
      </c>
      <c r="Y148" s="168">
        <v>546.28064949827399</v>
      </c>
      <c r="Z148" s="179">
        <v>573</v>
      </c>
      <c r="AA148" s="190">
        <v>0.95336937085213602</v>
      </c>
      <c r="AB148" s="173">
        <v>-913.04257283309005</v>
      </c>
      <c r="AC148" s="170"/>
      <c r="AD148" s="170"/>
      <c r="AE148" s="178">
        <v>215</v>
      </c>
      <c r="AF148" s="178">
        <v>1134</v>
      </c>
      <c r="AG148" s="169"/>
      <c r="AH148" s="182">
        <v>469.55</v>
      </c>
      <c r="AI148" s="168">
        <v>58.531769950507297</v>
      </c>
      <c r="AJ148" s="183" t="s">
        <v>53</v>
      </c>
      <c r="AK148" s="190">
        <v>0.92907571350011497</v>
      </c>
      <c r="AL148" s="173">
        <v>-112.664766934528</v>
      </c>
      <c r="AM148" s="170"/>
      <c r="AN148" s="170"/>
      <c r="AO148" s="178">
        <v>36</v>
      </c>
      <c r="AP148" s="178">
        <v>137</v>
      </c>
      <c r="AQ148" s="169"/>
      <c r="AR148" s="182">
        <v>153.69999999999999</v>
      </c>
      <c r="AS148" s="168">
        <v>19.1594783119859</v>
      </c>
      <c r="AT148" s="183" t="s">
        <v>54</v>
      </c>
      <c r="AU148" s="180">
        <v>1.1974673944991201</v>
      </c>
      <c r="AV148" s="181">
        <v>5.8359322071039497</v>
      </c>
      <c r="AW148" s="170">
        <v>0.01</v>
      </c>
      <c r="AX148" s="170">
        <v>0.01</v>
      </c>
      <c r="AY148" s="178">
        <v>0</v>
      </c>
      <c r="AZ148" s="178">
        <v>1</v>
      </c>
      <c r="BA148" s="169"/>
      <c r="BB148" s="186">
        <v>358.6</v>
      </c>
      <c r="BC148" s="182">
        <v>44.701294226923402</v>
      </c>
      <c r="BD148" s="183" t="s">
        <v>55</v>
      </c>
      <c r="BE148" s="180">
        <v>1.3969154445913601</v>
      </c>
      <c r="BF148" s="181">
        <v>62.871864414207899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6.8000000000000005E-2</v>
      </c>
      <c r="G149" s="170">
        <v>6.2E-2</v>
      </c>
      <c r="H149" s="171"/>
      <c r="I149" s="172">
        <v>6</v>
      </c>
      <c r="J149" s="172">
        <v>6</v>
      </c>
      <c r="K149" s="169"/>
      <c r="L149" s="173">
        <v>2364.5979499999999</v>
      </c>
      <c r="M149" s="173">
        <v>126.8421</v>
      </c>
      <c r="N149" s="173">
        <v>2491.4400500000002</v>
      </c>
      <c r="O149" s="168">
        <v>674.11781504394401</v>
      </c>
      <c r="P149" s="174">
        <v>239.22399999999999</v>
      </c>
      <c r="Q149" s="180">
        <v>2.8179355543087001</v>
      </c>
      <c r="R149" s="181">
        <v>1472.9146500094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2504.3202350000001</v>
      </c>
      <c r="Y149" s="168">
        <v>677.602852610696</v>
      </c>
      <c r="Z149" s="179">
        <v>573</v>
      </c>
      <c r="AA149" s="180">
        <v>1.1825529713973799</v>
      </c>
      <c r="AB149" s="181">
        <v>64.702745974593697</v>
      </c>
      <c r="AC149" s="170">
        <v>0.02</v>
      </c>
      <c r="AD149" s="170">
        <v>1.7999999999999999E-2</v>
      </c>
      <c r="AE149" s="178">
        <v>0</v>
      </c>
      <c r="AF149" s="178">
        <v>37</v>
      </c>
      <c r="AG149" s="169"/>
      <c r="AH149" s="182">
        <v>241.4</v>
      </c>
      <c r="AI149" s="168">
        <v>65.316458468108806</v>
      </c>
      <c r="AJ149" s="183" t="s">
        <v>53</v>
      </c>
      <c r="AK149" s="184">
        <v>1.0367691820334699</v>
      </c>
      <c r="AL149" s="185">
        <v>-26.830195128447698</v>
      </c>
      <c r="AM149" s="170">
        <v>8.0000000000000002E-3</v>
      </c>
      <c r="AN149" s="170">
        <v>4.0000000000000001E-3</v>
      </c>
      <c r="AO149" s="178">
        <v>0</v>
      </c>
      <c r="AP149" s="178">
        <v>39</v>
      </c>
      <c r="AQ149" s="169"/>
      <c r="AR149" s="182">
        <v>109.7</v>
      </c>
      <c r="AS149" s="168">
        <v>29.6819200246542</v>
      </c>
      <c r="AT149" s="183" t="s">
        <v>54</v>
      </c>
      <c r="AU149" s="180">
        <v>1.85512000154089</v>
      </c>
      <c r="AV149" s="181">
        <v>41.578045681664101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205</v>
      </c>
      <c r="BC149" s="182">
        <v>55.467580720639198</v>
      </c>
      <c r="BD149" s="183" t="s">
        <v>55</v>
      </c>
      <c r="BE149" s="180">
        <v>1.73336189751998</v>
      </c>
      <c r="BF149" s="181">
        <v>68.756091363328096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0.06</v>
      </c>
      <c r="G150" s="170">
        <v>5.0999999999999997E-2</v>
      </c>
      <c r="H150" s="171"/>
      <c r="I150" s="172">
        <v>7</v>
      </c>
      <c r="J150" s="172">
        <v>7</v>
      </c>
      <c r="K150" s="169"/>
      <c r="L150" s="173">
        <v>2016.1551099999999</v>
      </c>
      <c r="M150" s="173">
        <v>1685.2257099999999</v>
      </c>
      <c r="N150" s="173">
        <v>3701.3808199999999</v>
      </c>
      <c r="O150" s="168">
        <v>1319.0053339521601</v>
      </c>
      <c r="P150" s="174">
        <v>229.53</v>
      </c>
      <c r="Q150" s="180">
        <v>5.7465487472319996</v>
      </c>
      <c r="R150" s="181">
        <v>2959.3718521488299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1775.0390500000001</v>
      </c>
      <c r="Y150" s="168">
        <v>632.543931246547</v>
      </c>
      <c r="Z150" s="179">
        <v>573</v>
      </c>
      <c r="AA150" s="184">
        <v>1.10391611037792</v>
      </c>
      <c r="AB150" s="185">
        <v>-77.316365757059003</v>
      </c>
      <c r="AC150" s="170">
        <v>1.4999999999999999E-2</v>
      </c>
      <c r="AD150" s="170">
        <v>0.01</v>
      </c>
      <c r="AE150" s="178">
        <v>0</v>
      </c>
      <c r="AF150" s="178">
        <v>155</v>
      </c>
      <c r="AG150" s="169"/>
      <c r="AH150" s="182">
        <v>178.15</v>
      </c>
      <c r="AI150" s="168">
        <v>63.484632268553398</v>
      </c>
      <c r="AJ150" s="183" t="s">
        <v>53</v>
      </c>
      <c r="AK150" s="184">
        <v>1.00769257569132</v>
      </c>
      <c r="AL150" s="185">
        <v>-25.512113774336299</v>
      </c>
      <c r="AM150" s="170">
        <v>5.0000000000000001E-3</v>
      </c>
      <c r="AN150" s="170">
        <v>1E-3</v>
      </c>
      <c r="AO150" s="178">
        <v>0</v>
      </c>
      <c r="AP150" s="178">
        <v>34</v>
      </c>
      <c r="AQ150" s="169"/>
      <c r="AR150" s="182">
        <v>62.4</v>
      </c>
      <c r="AS150" s="168">
        <v>22.2365481535657</v>
      </c>
      <c r="AT150" s="183" t="s">
        <v>54</v>
      </c>
      <c r="AU150" s="180">
        <v>1.38978425959786</v>
      </c>
      <c r="AV150" s="181">
        <v>10.6762885652479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164.4</v>
      </c>
      <c r="BC150" s="182">
        <v>58.584751866125004</v>
      </c>
      <c r="BD150" s="183" t="s">
        <v>55</v>
      </c>
      <c r="BE150" s="180">
        <v>1.8307734958164099</v>
      </c>
      <c r="BF150" s="181">
        <v>60.952577130495797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0.04</v>
      </c>
      <c r="G151" s="170">
        <v>0.04</v>
      </c>
      <c r="H151" s="171"/>
      <c r="I151" s="172">
        <v>4</v>
      </c>
      <c r="J151" s="172">
        <v>4</v>
      </c>
      <c r="K151" s="169"/>
      <c r="L151" s="173">
        <v>2309.8305599999999</v>
      </c>
      <c r="M151" s="173">
        <v>2898.9031199999999</v>
      </c>
      <c r="N151" s="173">
        <v>5208.7336800000003</v>
      </c>
      <c r="O151" s="168">
        <v>1398.3136211364899</v>
      </c>
      <c r="P151" s="174">
        <v>247.43600000000001</v>
      </c>
      <c r="Q151" s="180">
        <v>5.6512133284424699</v>
      </c>
      <c r="R151" s="181">
        <v>4146.9331690973604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1741.1142749999999</v>
      </c>
      <c r="Y151" s="168">
        <v>467.41184254359501</v>
      </c>
      <c r="Z151" s="179">
        <v>573</v>
      </c>
      <c r="AA151" s="190">
        <v>0.81572747389807199</v>
      </c>
      <c r="AB151" s="173">
        <v>-717.75061429344203</v>
      </c>
      <c r="AC151" s="170"/>
      <c r="AD151" s="170"/>
      <c r="AE151" s="178">
        <v>394</v>
      </c>
      <c r="AF151" s="178">
        <v>821</v>
      </c>
      <c r="AG151" s="169"/>
      <c r="AH151" s="182">
        <v>221.95</v>
      </c>
      <c r="AI151" s="168">
        <v>59.583715981279298</v>
      </c>
      <c r="AJ151" s="183" t="s">
        <v>53</v>
      </c>
      <c r="AK151" s="190">
        <v>0.945773269544115</v>
      </c>
      <c r="AL151" s="173">
        <v>-48.396401440640098</v>
      </c>
      <c r="AM151" s="170"/>
      <c r="AN151" s="170"/>
      <c r="AO151" s="178">
        <v>13</v>
      </c>
      <c r="AP151" s="178">
        <v>60</v>
      </c>
      <c r="AQ151" s="169"/>
      <c r="AR151" s="182">
        <v>108.6</v>
      </c>
      <c r="AS151" s="168">
        <v>29.1542759881366</v>
      </c>
      <c r="AT151" s="183" t="s">
        <v>54</v>
      </c>
      <c r="AU151" s="180">
        <v>1.82214224925854</v>
      </c>
      <c r="AV151" s="181">
        <v>39.940596459520002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196.2</v>
      </c>
      <c r="BC151" s="182">
        <v>52.670984796246898</v>
      </c>
      <c r="BD151" s="183" t="s">
        <v>55</v>
      </c>
      <c r="BE151" s="180">
        <v>1.64596827488271</v>
      </c>
      <c r="BF151" s="181">
        <v>58.881192919039897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1.6E-2</v>
      </c>
      <c r="G152" s="170">
        <v>1.2E-2</v>
      </c>
      <c r="H152" s="171"/>
      <c r="I152" s="172">
        <v>3</v>
      </c>
      <c r="J152" s="172">
        <v>3</v>
      </c>
      <c r="K152" s="169"/>
      <c r="L152" s="173">
        <v>5742.8224600000003</v>
      </c>
      <c r="M152" s="173">
        <v>1622.8122000000001</v>
      </c>
      <c r="N152" s="173">
        <v>7365.6346599999997</v>
      </c>
      <c r="O152" s="168">
        <v>928.66322885157297</v>
      </c>
      <c r="P152" s="174">
        <v>287.5</v>
      </c>
      <c r="Q152" s="180">
        <v>3.2301329699185199</v>
      </c>
      <c r="R152" s="181">
        <v>4738.7424523600002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3105.3231350000001</v>
      </c>
      <c r="Y152" s="168">
        <v>391.52083184866899</v>
      </c>
      <c r="Z152" s="179">
        <v>573</v>
      </c>
      <c r="AA152" s="175">
        <v>0.68328242905526904</v>
      </c>
      <c r="AB152" s="176">
        <v>-2130.1872475311998</v>
      </c>
      <c r="AC152" s="170"/>
      <c r="AD152" s="170"/>
      <c r="AE152" s="178">
        <v>1440</v>
      </c>
      <c r="AF152" s="178">
        <v>2349</v>
      </c>
      <c r="AG152" s="169"/>
      <c r="AH152" s="182">
        <v>291.5</v>
      </c>
      <c r="AI152" s="168">
        <v>36.752478734837702</v>
      </c>
      <c r="AJ152" s="183" t="s">
        <v>53</v>
      </c>
      <c r="AK152" s="175">
        <v>0.58337267833075701</v>
      </c>
      <c r="AL152" s="176">
        <v>-284.1320315872</v>
      </c>
      <c r="AM152" s="170"/>
      <c r="AN152" s="170"/>
      <c r="AO152" s="178">
        <v>209</v>
      </c>
      <c r="AP152" s="178">
        <v>309</v>
      </c>
      <c r="AQ152" s="169"/>
      <c r="AR152" s="182">
        <v>75.400000000000006</v>
      </c>
      <c r="AS152" s="168">
        <v>9.5064730586852999</v>
      </c>
      <c r="AT152" s="183" t="s">
        <v>54</v>
      </c>
      <c r="AU152" s="175">
        <v>0.59415456616783102</v>
      </c>
      <c r="AV152" s="176">
        <v>-70.792261990399993</v>
      </c>
      <c r="AW152" s="170"/>
      <c r="AX152" s="170"/>
      <c r="AY152" s="178">
        <v>52</v>
      </c>
      <c r="AZ152" s="178">
        <v>77</v>
      </c>
      <c r="BA152" s="169"/>
      <c r="BB152" s="186">
        <v>259.39999999999998</v>
      </c>
      <c r="BC152" s="182">
        <v>32.705293254946497</v>
      </c>
      <c r="BD152" s="183" t="s">
        <v>55</v>
      </c>
      <c r="BE152" s="184">
        <v>1.02204041421708</v>
      </c>
      <c r="BF152" s="185">
        <v>-32.984523980799999</v>
      </c>
      <c r="BG152" s="170">
        <v>6.0000000000000001E-3</v>
      </c>
      <c r="BH152" s="170">
        <v>2E-3</v>
      </c>
      <c r="BI152" s="178">
        <v>0</v>
      </c>
      <c r="BJ152" s="178">
        <v>46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5.2999999999999999E-2</v>
      </c>
      <c r="G153" s="170">
        <v>4.4999999999999998E-2</v>
      </c>
      <c r="H153" s="171"/>
      <c r="I153" s="172">
        <v>7</v>
      </c>
      <c r="J153" s="172">
        <v>7</v>
      </c>
      <c r="K153" s="169"/>
      <c r="L153" s="173">
        <v>975.77193</v>
      </c>
      <c r="M153" s="173">
        <v>2213.3778600000001</v>
      </c>
      <c r="N153" s="173">
        <v>3189.1497899999999</v>
      </c>
      <c r="O153" s="168">
        <v>788.56356009475905</v>
      </c>
      <c r="P153" s="174">
        <v>232.012</v>
      </c>
      <c r="Q153" s="180">
        <v>3.3988050622155699</v>
      </c>
      <c r="R153" s="181">
        <v>2108.2109038830399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2406.814065</v>
      </c>
      <c r="Y153" s="168">
        <v>595.11970040847098</v>
      </c>
      <c r="Z153" s="179">
        <v>573</v>
      </c>
      <c r="AA153" s="184">
        <v>1.0386033165941899</v>
      </c>
      <c r="AB153" s="185">
        <v>-262.78053245625398</v>
      </c>
      <c r="AC153" s="170">
        <v>8.0000000000000002E-3</v>
      </c>
      <c r="AD153" s="170">
        <v>4.0000000000000001E-3</v>
      </c>
      <c r="AE153" s="178">
        <v>0</v>
      </c>
      <c r="AF153" s="178">
        <v>375</v>
      </c>
      <c r="AG153" s="169"/>
      <c r="AH153" s="182">
        <v>257.7</v>
      </c>
      <c r="AI153" s="168">
        <v>63.7200642232673</v>
      </c>
      <c r="AJ153" s="183" t="s">
        <v>53</v>
      </c>
      <c r="AK153" s="184">
        <v>1.01142959084551</v>
      </c>
      <c r="AL153" s="185">
        <v>-35.815636369535802</v>
      </c>
      <c r="AM153" s="170">
        <v>5.0000000000000001E-3</v>
      </c>
      <c r="AN153" s="170">
        <v>1E-3</v>
      </c>
      <c r="AO153" s="178">
        <v>0</v>
      </c>
      <c r="AP153" s="178">
        <v>49</v>
      </c>
      <c r="AQ153" s="169"/>
      <c r="AR153" s="182">
        <v>84.1</v>
      </c>
      <c r="AS153" s="168">
        <v>20.794945289781801</v>
      </c>
      <c r="AT153" s="183" t="s">
        <v>54</v>
      </c>
      <c r="AU153" s="180">
        <v>1.2996840806113601</v>
      </c>
      <c r="AV153" s="181">
        <v>9.5563463188480693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198.4</v>
      </c>
      <c r="BC153" s="182">
        <v>49.0572787811262</v>
      </c>
      <c r="BD153" s="183" t="s">
        <v>55</v>
      </c>
      <c r="BE153" s="180">
        <v>1.53303996191019</v>
      </c>
      <c r="BF153" s="181">
        <v>49.312692637696102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7.5499999999999998E-2</v>
      </c>
      <c r="G154" s="170">
        <v>6.8000000000000005E-2</v>
      </c>
      <c r="H154" s="171"/>
      <c r="I154" s="172">
        <v>6</v>
      </c>
      <c r="J154" s="172">
        <v>6</v>
      </c>
      <c r="K154" s="169"/>
      <c r="L154" s="173">
        <v>2014.65408</v>
      </c>
      <c r="M154" s="173">
        <v>-991.23608999999999</v>
      </c>
      <c r="N154" s="173">
        <v>1023.41799</v>
      </c>
      <c r="O154" s="168">
        <v>352.96949985208403</v>
      </c>
      <c r="P154" s="174">
        <v>221.65100000000001</v>
      </c>
      <c r="Q154" s="180">
        <v>1.5924561578882299</v>
      </c>
      <c r="R154" s="181">
        <v>283.06635228618597</v>
      </c>
      <c r="S154" s="170">
        <v>0.01</v>
      </c>
      <c r="T154" s="170">
        <v>0.01</v>
      </c>
      <c r="U154" s="177">
        <v>0</v>
      </c>
      <c r="V154" s="178">
        <v>0</v>
      </c>
      <c r="W154" s="169"/>
      <c r="X154" s="177">
        <v>1859.9781599999999</v>
      </c>
      <c r="Y154" s="168">
        <v>641.49308228498103</v>
      </c>
      <c r="Z154" s="179">
        <v>573</v>
      </c>
      <c r="AA154" s="184">
        <v>1.1195341750174199</v>
      </c>
      <c r="AB154" s="185">
        <v>-53.938260002686803</v>
      </c>
      <c r="AC154" s="170">
        <v>1.7000000000000001E-2</v>
      </c>
      <c r="AD154" s="170">
        <v>1.2E-2</v>
      </c>
      <c r="AE154" s="178">
        <v>0</v>
      </c>
      <c r="AF154" s="178">
        <v>134</v>
      </c>
      <c r="AG154" s="169"/>
      <c r="AH154" s="182">
        <v>231.05</v>
      </c>
      <c r="AI154" s="168">
        <v>79.687482277719198</v>
      </c>
      <c r="AJ154" s="183" t="s">
        <v>53</v>
      </c>
      <c r="AK154" s="180">
        <v>1.2648806710749101</v>
      </c>
      <c r="AL154" s="181">
        <v>20.619398847872201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52</v>
      </c>
      <c r="AS154" s="168">
        <v>17.9344257885367</v>
      </c>
      <c r="AT154" s="183" t="s">
        <v>54</v>
      </c>
      <c r="AU154" s="184">
        <v>1.12090161178354</v>
      </c>
      <c r="AV154" s="185">
        <v>-1.4426923560959599</v>
      </c>
      <c r="AW154" s="170">
        <v>8.5000000000000006E-3</v>
      </c>
      <c r="AX154" s="170">
        <v>6.0000000000000001E-3</v>
      </c>
      <c r="AY154" s="178">
        <v>0</v>
      </c>
      <c r="AZ154" s="178">
        <v>4</v>
      </c>
      <c r="BA154" s="169"/>
      <c r="BB154" s="186">
        <v>144.4</v>
      </c>
      <c r="BC154" s="182">
        <v>49.802520843551797</v>
      </c>
      <c r="BD154" s="183" t="s">
        <v>55</v>
      </c>
      <c r="BE154" s="180">
        <v>1.5563287763609901</v>
      </c>
      <c r="BF154" s="181">
        <v>37.514615287808098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3.6999999999999998E-2</v>
      </c>
      <c r="G155" s="170">
        <v>2.8500000000000001E-2</v>
      </c>
      <c r="H155" s="171"/>
      <c r="I155" s="172">
        <v>6</v>
      </c>
      <c r="J155" s="172">
        <v>5</v>
      </c>
      <c r="K155" s="169"/>
      <c r="L155" s="173">
        <v>2252.8888299999999</v>
      </c>
      <c r="M155" s="173">
        <v>2368.96263</v>
      </c>
      <c r="N155" s="173">
        <v>4621.8514599999999</v>
      </c>
      <c r="O155" s="168">
        <v>941.04656757979899</v>
      </c>
      <c r="P155" s="174">
        <v>287.5</v>
      </c>
      <c r="Q155" s="180">
        <v>3.2732054524514802</v>
      </c>
      <c r="R155" s="181">
        <v>2995.1974172688001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2789.7111150000001</v>
      </c>
      <c r="Y155" s="168">
        <v>568.00788429275201</v>
      </c>
      <c r="Z155" s="179">
        <v>573</v>
      </c>
      <c r="AA155" s="184">
        <v>0.99128775618281295</v>
      </c>
      <c r="AB155" s="185">
        <v>-452.281116252098</v>
      </c>
      <c r="AC155" s="170">
        <v>3.0000000000000001E-3</v>
      </c>
      <c r="AD155" s="170"/>
      <c r="AE155" s="178">
        <v>25</v>
      </c>
      <c r="AF155" s="178">
        <v>588</v>
      </c>
      <c r="AG155" s="169"/>
      <c r="AH155" s="182">
        <v>234.1</v>
      </c>
      <c r="AI155" s="168">
        <v>47.664664989132099</v>
      </c>
      <c r="AJ155" s="183" t="s">
        <v>53</v>
      </c>
      <c r="AK155" s="175">
        <v>0.75658198395447696</v>
      </c>
      <c r="AL155" s="176">
        <v>-122.349407624576</v>
      </c>
      <c r="AM155" s="170"/>
      <c r="AN155" s="170"/>
      <c r="AO155" s="178">
        <v>76</v>
      </c>
      <c r="AP155" s="178">
        <v>138</v>
      </c>
      <c r="AQ155" s="169"/>
      <c r="AR155" s="182">
        <v>92.2</v>
      </c>
      <c r="AS155" s="168">
        <v>18.772670277650501</v>
      </c>
      <c r="AT155" s="183" t="s">
        <v>54</v>
      </c>
      <c r="AU155" s="180">
        <v>1.1732918923531499</v>
      </c>
      <c r="AV155" s="181">
        <v>1.6731663175679501</v>
      </c>
      <c r="AW155" s="170">
        <v>0.01</v>
      </c>
      <c r="AX155" s="170">
        <v>8.5000000000000006E-3</v>
      </c>
      <c r="AY155" s="178">
        <v>0</v>
      </c>
      <c r="AZ155" s="178">
        <v>3</v>
      </c>
      <c r="BA155" s="169"/>
      <c r="BB155" s="186">
        <v>172.4</v>
      </c>
      <c r="BC155" s="182">
        <v>35.102042905281401</v>
      </c>
      <c r="BD155" s="183" t="s">
        <v>55</v>
      </c>
      <c r="BE155" s="184">
        <v>1.09693884079004</v>
      </c>
      <c r="BF155" s="185">
        <v>-8.6536673648641091</v>
      </c>
      <c r="BG155" s="170">
        <v>1.4E-2</v>
      </c>
      <c r="BH155" s="170">
        <v>0.01</v>
      </c>
      <c r="BI155" s="178">
        <v>0</v>
      </c>
      <c r="BJ155" s="178">
        <v>17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5.1999999999999998E-2</v>
      </c>
      <c r="G156" s="170">
        <v>4.7E-2</v>
      </c>
      <c r="H156" s="171"/>
      <c r="I156" s="172">
        <v>6</v>
      </c>
      <c r="J156" s="172">
        <v>6</v>
      </c>
      <c r="K156" s="169"/>
      <c r="L156" s="173">
        <v>1794.2928400000001</v>
      </c>
      <c r="M156" s="173">
        <v>2062.1856299999999</v>
      </c>
      <c r="N156" s="173">
        <v>3856.47847</v>
      </c>
      <c r="O156" s="168">
        <v>1373.4800481468701</v>
      </c>
      <c r="P156" s="174">
        <v>264.61399999999998</v>
      </c>
      <c r="Q156" s="180">
        <v>5.1905040857508302</v>
      </c>
      <c r="R156" s="181">
        <v>3000.5571328728101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1728.0844950000001</v>
      </c>
      <c r="Y156" s="168">
        <v>615.45516041593601</v>
      </c>
      <c r="Z156" s="179">
        <v>573</v>
      </c>
      <c r="AA156" s="184">
        <v>1.074092775595</v>
      </c>
      <c r="AB156" s="185">
        <v>-125.34323812781101</v>
      </c>
      <c r="AC156" s="170">
        <v>1.2E-2</v>
      </c>
      <c r="AD156" s="170">
        <v>7.0000000000000001E-3</v>
      </c>
      <c r="AE156" s="178">
        <v>0</v>
      </c>
      <c r="AF156" s="178">
        <v>203</v>
      </c>
      <c r="AG156" s="169"/>
      <c r="AH156" s="182">
        <v>167.8</v>
      </c>
      <c r="AI156" s="168">
        <v>59.761762932659202</v>
      </c>
      <c r="AJ156" s="183" t="s">
        <v>53</v>
      </c>
      <c r="AK156" s="190">
        <v>0.948599411629511</v>
      </c>
      <c r="AL156" s="173">
        <v>-35.9800125428483</v>
      </c>
      <c r="AM156" s="170"/>
      <c r="AN156" s="170"/>
      <c r="AO156" s="178">
        <v>10</v>
      </c>
      <c r="AP156" s="178">
        <v>45</v>
      </c>
      <c r="AQ156" s="169"/>
      <c r="AR156" s="182">
        <v>84.4</v>
      </c>
      <c r="AS156" s="168">
        <v>30.058955849323201</v>
      </c>
      <c r="AT156" s="183" t="s">
        <v>54</v>
      </c>
      <c r="AU156" s="180">
        <v>1.8786847405827001</v>
      </c>
      <c r="AV156" s="181">
        <v>32.646346020863902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188.2</v>
      </c>
      <c r="BC156" s="182">
        <v>67.027197758798906</v>
      </c>
      <c r="BD156" s="183" t="s">
        <v>55</v>
      </c>
      <c r="BE156" s="180">
        <v>2.0945999299624698</v>
      </c>
      <c r="BF156" s="181">
        <v>84.692692041727796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4.3999999999999997E-2</v>
      </c>
      <c r="G157" s="170">
        <v>3.6999999999999998E-2</v>
      </c>
      <c r="H157" s="171"/>
      <c r="I157" s="172">
        <v>6</v>
      </c>
      <c r="J157" s="172">
        <v>6</v>
      </c>
      <c r="K157" s="169"/>
      <c r="L157" s="173">
        <v>3420.64077</v>
      </c>
      <c r="M157" s="173">
        <v>5092.6730500000003</v>
      </c>
      <c r="N157" s="173">
        <v>8513.3138199999994</v>
      </c>
      <c r="O157" s="168">
        <v>1045.19708235455</v>
      </c>
      <c r="P157" s="174">
        <v>241.934</v>
      </c>
      <c r="Q157" s="180">
        <v>4.3201744374686903</v>
      </c>
      <c r="R157" s="181">
        <v>6243.18846682412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4822.4092600000004</v>
      </c>
      <c r="Y157" s="168">
        <v>592.057123118194</v>
      </c>
      <c r="Z157" s="179">
        <v>573</v>
      </c>
      <c r="AA157" s="184">
        <v>1.0332585045692699</v>
      </c>
      <c r="AB157" s="185">
        <v>-554.18860292864395</v>
      </c>
      <c r="AC157" s="170">
        <v>8.0000000000000002E-3</v>
      </c>
      <c r="AD157" s="170">
        <v>3.0000000000000001E-3</v>
      </c>
      <c r="AE157" s="178">
        <v>0</v>
      </c>
      <c r="AF157" s="178">
        <v>779</v>
      </c>
      <c r="AG157" s="169"/>
      <c r="AH157" s="182">
        <v>456.15</v>
      </c>
      <c r="AI157" s="168">
        <v>56.0024755572828</v>
      </c>
      <c r="AJ157" s="183" t="s">
        <v>53</v>
      </c>
      <c r="AK157" s="190">
        <v>0.88892818344893298</v>
      </c>
      <c r="AL157" s="173">
        <v>-134.99426765184</v>
      </c>
      <c r="AM157" s="170"/>
      <c r="AN157" s="170"/>
      <c r="AO157" s="178">
        <v>57</v>
      </c>
      <c r="AP157" s="178">
        <v>160</v>
      </c>
      <c r="AQ157" s="169"/>
      <c r="AR157" s="182">
        <v>140.4</v>
      </c>
      <c r="AS157" s="168">
        <v>17.2371973435109</v>
      </c>
      <c r="AT157" s="183" t="s">
        <v>54</v>
      </c>
      <c r="AU157" s="184">
        <v>1.0773248339694299</v>
      </c>
      <c r="AV157" s="185">
        <v>-9.73187749888009</v>
      </c>
      <c r="AW157" s="170">
        <v>6.0000000000000001E-3</v>
      </c>
      <c r="AX157" s="170">
        <v>4.0000000000000001E-3</v>
      </c>
      <c r="AY157" s="178">
        <v>0</v>
      </c>
      <c r="AZ157" s="178">
        <v>16</v>
      </c>
      <c r="BA157" s="169"/>
      <c r="BB157" s="186">
        <v>335.2</v>
      </c>
      <c r="BC157" s="182">
        <v>41.153194797327998</v>
      </c>
      <c r="BD157" s="183" t="s">
        <v>55</v>
      </c>
      <c r="BE157" s="180">
        <v>1.2860373374164999</v>
      </c>
      <c r="BF157" s="181">
        <v>34.936245002239801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4.9000000000000002E-2</v>
      </c>
      <c r="H158" s="171"/>
      <c r="I158" s="172">
        <v>5</v>
      </c>
      <c r="J158" s="172">
        <v>5</v>
      </c>
      <c r="K158" s="169"/>
      <c r="L158" s="173">
        <v>6271.41309</v>
      </c>
      <c r="M158" s="173">
        <v>8562.2058400000005</v>
      </c>
      <c r="N158" s="173">
        <v>14833.618930000001</v>
      </c>
      <c r="O158" s="168">
        <v>2971.9334138269001</v>
      </c>
      <c r="P158" s="174">
        <v>267.06299999999999</v>
      </c>
      <c r="Q158" s="180">
        <v>11.1282109982547</v>
      </c>
      <c r="R158" s="181">
        <v>13298.032571146799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3403.2442700000001</v>
      </c>
      <c r="Y158" s="168">
        <v>681.84408735029695</v>
      </c>
      <c r="Z158" s="179">
        <v>573</v>
      </c>
      <c r="AA158" s="180">
        <v>1.18995477722565</v>
      </c>
      <c r="AB158" s="181">
        <v>108.549821038979</v>
      </c>
      <c r="AC158" s="170">
        <v>0.02</v>
      </c>
      <c r="AD158" s="170">
        <v>1.9E-2</v>
      </c>
      <c r="AE158" s="178">
        <v>0</v>
      </c>
      <c r="AF158" s="178">
        <v>29</v>
      </c>
      <c r="AG158" s="169"/>
      <c r="AH158" s="182">
        <v>276.60000000000002</v>
      </c>
      <c r="AI158" s="168">
        <v>55.4171430548217</v>
      </c>
      <c r="AJ158" s="183" t="s">
        <v>53</v>
      </c>
      <c r="AK158" s="190">
        <v>0.87963719134637597</v>
      </c>
      <c r="AL158" s="173">
        <v>-85.643892294143598</v>
      </c>
      <c r="AM158" s="170"/>
      <c r="AN158" s="170"/>
      <c r="AO158" s="178">
        <v>38</v>
      </c>
      <c r="AP158" s="178">
        <v>101</v>
      </c>
      <c r="AQ158" s="169"/>
      <c r="AR158" s="182">
        <v>60.4</v>
      </c>
      <c r="AS158" s="168">
        <v>12.101212727806301</v>
      </c>
      <c r="AT158" s="183" t="s">
        <v>54</v>
      </c>
      <c r="AU158" s="175">
        <v>0.75632579548789503</v>
      </c>
      <c r="AV158" s="176">
        <v>-31.598448836607901</v>
      </c>
      <c r="AW158" s="170"/>
      <c r="AX158" s="170"/>
      <c r="AY158" s="178">
        <v>20</v>
      </c>
      <c r="AZ158" s="178">
        <v>36</v>
      </c>
      <c r="BA158" s="169"/>
      <c r="BB158" s="186">
        <v>236</v>
      </c>
      <c r="BC158" s="182">
        <v>47.2828841682499</v>
      </c>
      <c r="BD158" s="183" t="s">
        <v>55</v>
      </c>
      <c r="BE158" s="180">
        <v>1.4775901302578101</v>
      </c>
      <c r="BF158" s="181">
        <v>52.003102326784202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1.0999999999999999E-2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787.56478000000004</v>
      </c>
      <c r="M159" s="173">
        <v>1045.05132</v>
      </c>
      <c r="N159" s="173">
        <v>1832.6161</v>
      </c>
      <c r="O159" s="168">
        <v>732.42640738708405</v>
      </c>
      <c r="P159" s="174">
        <v>242.67599999999999</v>
      </c>
      <c r="Q159" s="180">
        <v>3.01812460806625</v>
      </c>
      <c r="R159" s="181">
        <v>1133.1175632074301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1394.92947</v>
      </c>
      <c r="Y159" s="168">
        <v>557.49983876626902</v>
      </c>
      <c r="Z159" s="179">
        <v>573</v>
      </c>
      <c r="AA159" s="184">
        <v>0.97294910779453703</v>
      </c>
      <c r="AB159" s="185">
        <v>-256.707533997697</v>
      </c>
      <c r="AC159" s="170">
        <v>1E-3</v>
      </c>
      <c r="AD159" s="170"/>
      <c r="AE159" s="178">
        <v>39</v>
      </c>
      <c r="AF159" s="178">
        <v>326</v>
      </c>
      <c r="AG159" s="169"/>
      <c r="AH159" s="182">
        <v>121.7</v>
      </c>
      <c r="AI159" s="168">
        <v>48.638824999413799</v>
      </c>
      <c r="AJ159" s="183" t="s">
        <v>53</v>
      </c>
      <c r="AK159" s="190">
        <v>0.77204484126053596</v>
      </c>
      <c r="AL159" s="173">
        <v>-59.893597298176097</v>
      </c>
      <c r="AM159" s="170"/>
      <c r="AN159" s="170"/>
      <c r="AO159" s="178">
        <v>36</v>
      </c>
      <c r="AP159" s="178">
        <v>68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-26.719008837632</v>
      </c>
      <c r="AW159" s="170"/>
      <c r="AX159" s="170"/>
      <c r="AY159" s="178">
        <v>21</v>
      </c>
      <c r="AZ159" s="178">
        <v>29</v>
      </c>
      <c r="BA159" s="169"/>
      <c r="BB159" s="186">
        <v>60</v>
      </c>
      <c r="BC159" s="182">
        <v>23.9797000818802</v>
      </c>
      <c r="BD159" s="183" t="s">
        <v>55</v>
      </c>
      <c r="BE159" s="175">
        <v>0.74936562755875702</v>
      </c>
      <c r="BF159" s="176">
        <v>-32.238017675263997</v>
      </c>
      <c r="BG159" s="170"/>
      <c r="BH159" s="170"/>
      <c r="BI159" s="178">
        <v>21</v>
      </c>
      <c r="BJ159" s="178">
        <v>37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1.9E-2</v>
      </c>
      <c r="G160" s="170">
        <v>1.4999999999999999E-2</v>
      </c>
      <c r="H160" s="171"/>
      <c r="I160" s="172">
        <v>3</v>
      </c>
      <c r="J160" s="172">
        <v>3</v>
      </c>
      <c r="K160" s="169"/>
      <c r="L160" s="173">
        <v>982.87054999999998</v>
      </c>
      <c r="M160" s="173">
        <v>-152.37432000000001</v>
      </c>
      <c r="N160" s="173">
        <v>830.49622999999997</v>
      </c>
      <c r="O160" s="168">
        <v>604.15320962899796</v>
      </c>
      <c r="P160" s="174">
        <v>219.79400000000001</v>
      </c>
      <c r="Q160" s="180">
        <v>2.7487247587695598</v>
      </c>
      <c r="R160" s="181">
        <v>482.43240370832399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825.16083500000002</v>
      </c>
      <c r="Y160" s="168">
        <v>600.27192047024005</v>
      </c>
      <c r="Z160" s="179">
        <v>573</v>
      </c>
      <c r="AA160" s="184">
        <v>1.0475949746426501</v>
      </c>
      <c r="AB160" s="185">
        <v>-82.236875879871405</v>
      </c>
      <c r="AC160" s="170">
        <v>8.9999999999999993E-3</v>
      </c>
      <c r="AD160" s="170">
        <v>5.0000000000000001E-3</v>
      </c>
      <c r="AE160" s="178">
        <v>0</v>
      </c>
      <c r="AF160" s="178">
        <v>121</v>
      </c>
      <c r="AG160" s="169"/>
      <c r="AH160" s="182">
        <v>71.2</v>
      </c>
      <c r="AI160" s="168">
        <v>51.795188191985702</v>
      </c>
      <c r="AJ160" s="183" t="s">
        <v>53</v>
      </c>
      <c r="AK160" s="190">
        <v>0.82214584431723303</v>
      </c>
      <c r="AL160" s="173">
        <v>-28.5662404632319</v>
      </c>
      <c r="AM160" s="170"/>
      <c r="AN160" s="170"/>
      <c r="AO160" s="178">
        <v>16</v>
      </c>
      <c r="AP160" s="178">
        <v>33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-14.737457895424001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-18.874915790848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3.5999999999999997E-2</v>
      </c>
      <c r="G161" s="170">
        <v>2.7E-2</v>
      </c>
      <c r="H161" s="171"/>
      <c r="I161" s="172">
        <v>4</v>
      </c>
      <c r="J161" s="172">
        <v>4</v>
      </c>
      <c r="K161" s="169"/>
      <c r="L161" s="173">
        <v>1355.4406200000001</v>
      </c>
      <c r="M161" s="173">
        <v>832.05454999999995</v>
      </c>
      <c r="N161" s="173">
        <v>2187.4951700000001</v>
      </c>
      <c r="O161" s="168">
        <v>801.43131108056195</v>
      </c>
      <c r="P161" s="174">
        <v>219.79400000000001</v>
      </c>
      <c r="Q161" s="180">
        <v>3.6462838434195701</v>
      </c>
      <c r="R161" s="181">
        <v>1496.3820959622201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1644.250935</v>
      </c>
      <c r="Y161" s="168">
        <v>602.40324214406803</v>
      </c>
      <c r="Z161" s="179">
        <v>573</v>
      </c>
      <c r="AA161" s="184">
        <v>1.05131455871565</v>
      </c>
      <c r="AB161" s="185">
        <v>-157.47154797792101</v>
      </c>
      <c r="AC161" s="170">
        <v>0.01</v>
      </c>
      <c r="AD161" s="170">
        <v>5.0000000000000001E-3</v>
      </c>
      <c r="AE161" s="178">
        <v>0</v>
      </c>
      <c r="AF161" s="178">
        <v>233</v>
      </c>
      <c r="AG161" s="169"/>
      <c r="AH161" s="182">
        <v>70.7</v>
      </c>
      <c r="AI161" s="168">
        <v>25.902317166440099</v>
      </c>
      <c r="AJ161" s="183" t="s">
        <v>53</v>
      </c>
      <c r="AK161" s="175">
        <v>0.41114789153079501</v>
      </c>
      <c r="AL161" s="176">
        <v>-127.39514210752</v>
      </c>
      <c r="AM161" s="170"/>
      <c r="AN161" s="170"/>
      <c r="AO161" s="178">
        <v>102</v>
      </c>
      <c r="AP161" s="178">
        <v>136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-28.70987736064</v>
      </c>
      <c r="AW161" s="170"/>
      <c r="AX161" s="170"/>
      <c r="AY161" s="178">
        <v>23</v>
      </c>
      <c r="AZ161" s="178">
        <v>31</v>
      </c>
      <c r="BA161" s="169"/>
      <c r="BB161" s="186">
        <v>97.6</v>
      </c>
      <c r="BC161" s="182">
        <v>35.757654249569299</v>
      </c>
      <c r="BD161" s="183" t="s">
        <v>55</v>
      </c>
      <c r="BE161" s="184">
        <v>1.1174266952990399</v>
      </c>
      <c r="BF161" s="185">
        <v>-3.01975472128004</v>
      </c>
      <c r="BG161" s="170">
        <v>1.6E-2</v>
      </c>
      <c r="BH161" s="170">
        <v>1.2E-2</v>
      </c>
      <c r="BI161" s="178">
        <v>0</v>
      </c>
      <c r="BJ161" s="178">
        <v>8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4.5999999999999999E-2</v>
      </c>
      <c r="G162" s="170">
        <v>4.1000000000000002E-2</v>
      </c>
      <c r="H162" s="171"/>
      <c r="I162" s="172">
        <v>5</v>
      </c>
      <c r="J162" s="172">
        <v>5</v>
      </c>
      <c r="K162" s="169"/>
      <c r="L162" s="173">
        <v>955.99843999999996</v>
      </c>
      <c r="M162" s="173">
        <v>656.14077999999995</v>
      </c>
      <c r="N162" s="173">
        <v>1612.13922</v>
      </c>
      <c r="O162" s="168">
        <v>1368.1397892443799</v>
      </c>
      <c r="P162" s="174">
        <v>224.79599999999999</v>
      </c>
      <c r="Q162" s="180">
        <v>6.0861393852398598</v>
      </c>
      <c r="R162" s="181">
        <v>1306.98939284618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588.16729499999997</v>
      </c>
      <c r="Y162" s="168">
        <v>499.14738692464698</v>
      </c>
      <c r="Z162" s="179">
        <v>573</v>
      </c>
      <c r="AA162" s="190">
        <v>0.87111236810584003</v>
      </c>
      <c r="AB162" s="173">
        <v>-189.65282172422499</v>
      </c>
      <c r="AC162" s="170"/>
      <c r="AD162" s="170"/>
      <c r="AE162" s="178">
        <v>88</v>
      </c>
      <c r="AF162" s="178">
        <v>223</v>
      </c>
      <c r="AG162" s="169"/>
      <c r="AH162" s="182">
        <v>82.4</v>
      </c>
      <c r="AI162" s="168">
        <v>69.928649607406101</v>
      </c>
      <c r="AJ162" s="183" t="s">
        <v>53</v>
      </c>
      <c r="AK162" s="184">
        <v>1.1099785651969201</v>
      </c>
      <c r="AL162" s="185">
        <v>-3.11948927334406</v>
      </c>
      <c r="AM162" s="170">
        <v>1.6E-2</v>
      </c>
      <c r="AN162" s="170">
        <v>1.0999999999999999E-2</v>
      </c>
      <c r="AO162" s="178">
        <v>0</v>
      </c>
      <c r="AP162" s="178">
        <v>7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-12.119235371007999</v>
      </c>
      <c r="AW162" s="170"/>
      <c r="AX162" s="170"/>
      <c r="AY162" s="178">
        <v>10</v>
      </c>
      <c r="AZ162" s="178">
        <v>14</v>
      </c>
      <c r="BA162" s="169"/>
      <c r="BB162" s="186">
        <v>49.4</v>
      </c>
      <c r="BC162" s="182">
        <v>41.923243818032297</v>
      </c>
      <c r="BD162" s="183" t="s">
        <v>55</v>
      </c>
      <c r="BE162" s="180">
        <v>1.31010136931351</v>
      </c>
      <c r="BF162" s="181">
        <v>5.9615292579839698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3207.3896500000001</v>
      </c>
      <c r="M163" s="173">
        <v>-475.37486000000001</v>
      </c>
      <c r="N163" s="173">
        <v>2732.0147900000002</v>
      </c>
      <c r="O163" s="168">
        <v>859.48047906579495</v>
      </c>
      <c r="P163" s="174">
        <v>239.25899999999999</v>
      </c>
      <c r="Q163" s="180">
        <v>3.5922597647979599</v>
      </c>
      <c r="R163" s="181">
        <v>1855.88632375669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2553.2126499999999</v>
      </c>
      <c r="Y163" s="168">
        <v>803.230070207214</v>
      </c>
      <c r="Z163" s="179">
        <v>573</v>
      </c>
      <c r="AA163" s="180">
        <v>1.4017976792447</v>
      </c>
      <c r="AB163" s="181">
        <v>454.977636239101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308.89999999999998</v>
      </c>
      <c r="AI163" s="168">
        <v>97.178653993825606</v>
      </c>
      <c r="AJ163" s="183" t="s">
        <v>53</v>
      </c>
      <c r="AK163" s="180">
        <v>1.54251831736231</v>
      </c>
      <c r="AL163" s="181">
        <v>78.204003722623796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64.3</v>
      </c>
      <c r="AS163" s="168">
        <v>20.228512307552599</v>
      </c>
      <c r="AT163" s="183" t="s">
        <v>54</v>
      </c>
      <c r="AU163" s="180">
        <v>1.2642820192220301</v>
      </c>
      <c r="AV163" s="181">
        <v>5.7105406279679203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200.2</v>
      </c>
      <c r="BC163" s="182">
        <v>62.982086531446697</v>
      </c>
      <c r="BD163" s="183" t="s">
        <v>55</v>
      </c>
      <c r="BE163" s="180">
        <v>1.96819020410771</v>
      </c>
      <c r="BF163" s="181">
        <v>83.021081255935897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2.4E-2</v>
      </c>
      <c r="G164" s="170">
        <v>0.02</v>
      </c>
      <c r="H164" s="171"/>
      <c r="I164" s="172">
        <v>3</v>
      </c>
      <c r="J164" s="172">
        <v>3</v>
      </c>
      <c r="K164" s="169"/>
      <c r="L164" s="173">
        <v>2243.84944</v>
      </c>
      <c r="M164" s="173">
        <v>-481.65451000000002</v>
      </c>
      <c r="N164" s="173">
        <v>1762.1949300000001</v>
      </c>
      <c r="O164" s="168">
        <v>475.306424857899</v>
      </c>
      <c r="P164" s="174">
        <v>272.85399999999998</v>
      </c>
      <c r="Q164" s="180">
        <v>1.74198078407463</v>
      </c>
      <c r="R164" s="181">
        <v>596.82698913698198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1853.55486</v>
      </c>
      <c r="Y164" s="168">
        <v>499.94839888943699</v>
      </c>
      <c r="Z164" s="179">
        <v>573</v>
      </c>
      <c r="AA164" s="190">
        <v>0.87251029474596298</v>
      </c>
      <c r="AB164" s="173">
        <v>-593.74600461810905</v>
      </c>
      <c r="AC164" s="170"/>
      <c r="AD164" s="170"/>
      <c r="AE164" s="178">
        <v>271</v>
      </c>
      <c r="AF164" s="178">
        <v>696</v>
      </c>
      <c r="AG164" s="169"/>
      <c r="AH164" s="182">
        <v>92.7</v>
      </c>
      <c r="AI164" s="168">
        <v>25.003423193555101</v>
      </c>
      <c r="AJ164" s="183" t="s">
        <v>53</v>
      </c>
      <c r="AK164" s="175">
        <v>0.39687973323103298</v>
      </c>
      <c r="AL164" s="176">
        <v>-176.37496417267201</v>
      </c>
      <c r="AM164" s="170"/>
      <c r="AN164" s="170"/>
      <c r="AO164" s="178">
        <v>141</v>
      </c>
      <c r="AP164" s="178">
        <v>188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-36.536498837503899</v>
      </c>
      <c r="AW164" s="170"/>
      <c r="AX164" s="170"/>
      <c r="AY164" s="178">
        <v>28</v>
      </c>
      <c r="AZ164" s="178">
        <v>40</v>
      </c>
      <c r="BA164" s="169"/>
      <c r="BB164" s="186">
        <v>130</v>
      </c>
      <c r="BC164" s="182">
        <v>35.064131770897099</v>
      </c>
      <c r="BD164" s="183" t="s">
        <v>55</v>
      </c>
      <c r="BE164" s="184">
        <v>1.0957541178405401</v>
      </c>
      <c r="BF164" s="185">
        <v>-6.6729976750078199</v>
      </c>
      <c r="BG164" s="170">
        <v>1.4E-2</v>
      </c>
      <c r="BH164" s="170">
        <v>0.01</v>
      </c>
      <c r="BI164" s="178">
        <v>0</v>
      </c>
      <c r="BJ164" s="178">
        <v>13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1.0999999999999999E-2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1149.9147399999999</v>
      </c>
      <c r="M165" s="173">
        <v>791.19276000000002</v>
      </c>
      <c r="N165" s="173">
        <v>1941.1075000000001</v>
      </c>
      <c r="O165" s="168">
        <v>540.59498543734196</v>
      </c>
      <c r="P165" s="174">
        <v>244.22499999999999</v>
      </c>
      <c r="Q165" s="180">
        <v>2.21351207057976</v>
      </c>
      <c r="R165" s="181">
        <v>930.87770739068799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1823.235725</v>
      </c>
      <c r="Y165" s="168">
        <v>507.76790579873398</v>
      </c>
      <c r="Z165" s="179">
        <v>573</v>
      </c>
      <c r="AA165" s="190">
        <v>0.88615690366271205</v>
      </c>
      <c r="AB165" s="173">
        <v>-546.96253957216004</v>
      </c>
      <c r="AC165" s="170"/>
      <c r="AD165" s="170"/>
      <c r="AE165" s="178">
        <v>235</v>
      </c>
      <c r="AF165" s="178">
        <v>646</v>
      </c>
      <c r="AG165" s="169"/>
      <c r="AH165" s="182">
        <v>170.8</v>
      </c>
      <c r="AI165" s="168">
        <v>47.567496139548197</v>
      </c>
      <c r="AJ165" s="183" t="s">
        <v>53</v>
      </c>
      <c r="AK165" s="175">
        <v>0.75503962126266899</v>
      </c>
      <c r="AL165" s="176">
        <v>-89.797714952959893</v>
      </c>
      <c r="AM165" s="170"/>
      <c r="AN165" s="170"/>
      <c r="AO165" s="178">
        <v>56</v>
      </c>
      <c r="AP165" s="178">
        <v>101</v>
      </c>
      <c r="AQ165" s="169"/>
      <c r="AR165" s="182">
        <v>31.4</v>
      </c>
      <c r="AS165" s="168">
        <v>8.7448441380668207</v>
      </c>
      <c r="AT165" s="183" t="s">
        <v>54</v>
      </c>
      <c r="AU165" s="175">
        <v>0.54655275862917596</v>
      </c>
      <c r="AV165" s="176">
        <v>-34.783546654719999</v>
      </c>
      <c r="AW165" s="170"/>
      <c r="AX165" s="170"/>
      <c r="AY165" s="178">
        <v>27</v>
      </c>
      <c r="AZ165" s="178">
        <v>38</v>
      </c>
      <c r="BA165" s="169"/>
      <c r="BB165" s="186">
        <v>110.6</v>
      </c>
      <c r="BC165" s="182">
        <v>30.801903237904099</v>
      </c>
      <c r="BD165" s="183" t="s">
        <v>55</v>
      </c>
      <c r="BE165" s="184">
        <v>0.96255947618450399</v>
      </c>
      <c r="BF165" s="185">
        <v>-21.76709330944</v>
      </c>
      <c r="BG165" s="170">
        <v>1E-3</v>
      </c>
      <c r="BH165" s="170"/>
      <c r="BI165" s="178">
        <v>5</v>
      </c>
      <c r="BJ165" s="178">
        <v>28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4.2999999999999997E-2</v>
      </c>
      <c r="G166" s="170">
        <v>3.5000000000000003E-2</v>
      </c>
      <c r="H166" s="171"/>
      <c r="I166" s="172">
        <v>5</v>
      </c>
      <c r="J166" s="172">
        <v>4</v>
      </c>
      <c r="K166" s="169"/>
      <c r="L166" s="173">
        <v>12718.32114</v>
      </c>
      <c r="M166" s="173">
        <v>469.93606999999997</v>
      </c>
      <c r="N166" s="173">
        <v>13188.25721</v>
      </c>
      <c r="O166" s="168">
        <v>1594.58926593869</v>
      </c>
      <c r="P166" s="174">
        <v>224.79599999999999</v>
      </c>
      <c r="Q166" s="180">
        <v>7.0934948394930997</v>
      </c>
      <c r="R166" s="181">
        <v>11046.4536773699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4978.9394000000002</v>
      </c>
      <c r="Y166" s="168">
        <v>602.00246299254798</v>
      </c>
      <c r="Z166" s="179">
        <v>573</v>
      </c>
      <c r="AA166" s="184">
        <v>1.0506151186606401</v>
      </c>
      <c r="AB166" s="185">
        <v>-480.47012773657502</v>
      </c>
      <c r="AC166" s="170">
        <v>8.9999999999999993E-3</v>
      </c>
      <c r="AD166" s="170">
        <v>5.0000000000000001E-3</v>
      </c>
      <c r="AE166" s="178">
        <v>0</v>
      </c>
      <c r="AF166" s="178">
        <v>708</v>
      </c>
      <c r="AG166" s="169"/>
      <c r="AH166" s="182">
        <v>519.5</v>
      </c>
      <c r="AI166" s="168">
        <v>62.8126302410165</v>
      </c>
      <c r="AJ166" s="183" t="s">
        <v>53</v>
      </c>
      <c r="AK166" s="184">
        <v>0.99702587684153099</v>
      </c>
      <c r="AL166" s="185">
        <v>-80.749215091455895</v>
      </c>
      <c r="AM166" s="170">
        <v>4.0000000000000001E-3</v>
      </c>
      <c r="AN166" s="170">
        <v>0</v>
      </c>
      <c r="AO166" s="178">
        <v>2</v>
      </c>
      <c r="AP166" s="178">
        <v>106</v>
      </c>
      <c r="AQ166" s="169"/>
      <c r="AR166" s="182">
        <v>104.6</v>
      </c>
      <c r="AS166" s="168">
        <v>12.6471628935714</v>
      </c>
      <c r="AT166" s="183" t="s">
        <v>54</v>
      </c>
      <c r="AU166" s="190">
        <v>0.79044768084821004</v>
      </c>
      <c r="AV166" s="173">
        <v>-47.844245102591998</v>
      </c>
      <c r="AW166" s="170"/>
      <c r="AX166" s="170"/>
      <c r="AY166" s="178">
        <v>28</v>
      </c>
      <c r="AZ166" s="178">
        <v>55</v>
      </c>
      <c r="BA166" s="169"/>
      <c r="BB166" s="186">
        <v>379</v>
      </c>
      <c r="BC166" s="182">
        <v>45.824806277854201</v>
      </c>
      <c r="BD166" s="183" t="s">
        <v>55</v>
      </c>
      <c r="BE166" s="180">
        <v>1.43202519618294</v>
      </c>
      <c r="BF166" s="181">
        <v>74.111509794816101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2.7E-2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-7851.7588100000003</v>
      </c>
      <c r="M167" s="173">
        <v>784.15520000000004</v>
      </c>
      <c r="N167" s="173">
        <v>-7067.6036100000001</v>
      </c>
      <c r="O167" s="168">
        <v>-3427.6597103435001</v>
      </c>
      <c r="P167" s="174">
        <v>225.90199999999999</v>
      </c>
      <c r="Q167" s="175">
        <v>-15.1732154223668</v>
      </c>
      <c r="R167" s="176">
        <v>-7604.1991259852302</v>
      </c>
      <c r="S167" s="170"/>
      <c r="T167" s="170"/>
      <c r="U167" s="177">
        <v>7534</v>
      </c>
      <c r="V167" s="178">
        <v>7627</v>
      </c>
      <c r="W167" s="169"/>
      <c r="X167" s="177">
        <v>883.646885</v>
      </c>
      <c r="Y167" s="168">
        <v>428.55273060298799</v>
      </c>
      <c r="Z167" s="179">
        <v>573</v>
      </c>
      <c r="AA167" s="175">
        <v>0.74791052461254404</v>
      </c>
      <c r="AB167" s="176">
        <v>-477.426636524993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4">
        <v>1.12585080089487</v>
      </c>
      <c r="AL167" s="185">
        <v>-3.39682697395207</v>
      </c>
      <c r="AM167" s="170">
        <v>1.7000000000000001E-2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-14.905543358464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-6.6110867169280398</v>
      </c>
      <c r="BG167" s="170">
        <v>0.01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2133.9153099999999</v>
      </c>
      <c r="M168" s="173">
        <v>374.46994000000001</v>
      </c>
      <c r="N168" s="173">
        <v>2508.3852499999998</v>
      </c>
      <c r="O168" s="168">
        <v>1241.8075747114001</v>
      </c>
      <c r="P168" s="174">
        <v>258.548</v>
      </c>
      <c r="Q168" s="180">
        <v>4.8030059204147797</v>
      </c>
      <c r="R168" s="181">
        <v>1906.7495543791099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1857.0382649999999</v>
      </c>
      <c r="Y168" s="168">
        <v>919.35008149402699</v>
      </c>
      <c r="Z168" s="179">
        <v>573</v>
      </c>
      <c r="AA168" s="180">
        <v>1.6044504040035401</v>
      </c>
      <c r="AB168" s="181">
        <v>523.67945506617298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115.05</v>
      </c>
      <c r="AI168" s="168">
        <v>56.956945297994601</v>
      </c>
      <c r="AJ168" s="183" t="s">
        <v>53</v>
      </c>
      <c r="AK168" s="190">
        <v>0.904078496793565</v>
      </c>
      <c r="AL168" s="173">
        <v>-31.5496597309442</v>
      </c>
      <c r="AM168" s="170"/>
      <c r="AN168" s="170"/>
      <c r="AO168" s="178">
        <v>13</v>
      </c>
      <c r="AP168" s="178">
        <v>38</v>
      </c>
      <c r="AQ168" s="169"/>
      <c r="AR168" s="182">
        <v>27.8</v>
      </c>
      <c r="AS168" s="168">
        <v>13.7627386291547</v>
      </c>
      <c r="AT168" s="183" t="s">
        <v>54</v>
      </c>
      <c r="AU168" s="190">
        <v>0.860171164322169</v>
      </c>
      <c r="AV168" s="173">
        <v>-9.4316596142080602</v>
      </c>
      <c r="AW168" s="170"/>
      <c r="AX168" s="170"/>
      <c r="AY168" s="178">
        <v>5</v>
      </c>
      <c r="AZ168" s="178">
        <v>11</v>
      </c>
      <c r="BA168" s="169"/>
      <c r="BB168" s="186">
        <v>106</v>
      </c>
      <c r="BC168" s="182">
        <v>52.4766293054101</v>
      </c>
      <c r="BD168" s="183" t="s">
        <v>55</v>
      </c>
      <c r="BE168" s="180">
        <v>1.6398946657940601</v>
      </c>
      <c r="BF168" s="181">
        <v>31.536680771583899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4.1000000000000002E-2</v>
      </c>
      <c r="G169" s="170">
        <v>0.04</v>
      </c>
      <c r="H169" s="171"/>
      <c r="I169" s="172">
        <v>5</v>
      </c>
      <c r="J169" s="172">
        <v>4</v>
      </c>
      <c r="K169" s="169"/>
      <c r="L169" s="173">
        <v>1549.8575900000001</v>
      </c>
      <c r="M169" s="173">
        <v>1192.97831</v>
      </c>
      <c r="N169" s="173">
        <v>2742.8359</v>
      </c>
      <c r="O169" s="168">
        <v>1473.4679535249099</v>
      </c>
      <c r="P169" s="174">
        <v>266.29899999999998</v>
      </c>
      <c r="Q169" s="180">
        <v>5.5331336337158996</v>
      </c>
      <c r="R169" s="181">
        <v>2171.7766836553501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1031.4400450000001</v>
      </c>
      <c r="Y169" s="168">
        <v>554.09580000385404</v>
      </c>
      <c r="Z169" s="179">
        <v>573</v>
      </c>
      <c r="AA169" s="184">
        <v>0.96700837697007702</v>
      </c>
      <c r="AB169" s="185">
        <v>-197.317595717697</v>
      </c>
      <c r="AC169" s="170">
        <v>1E-3</v>
      </c>
      <c r="AD169" s="170"/>
      <c r="AE169" s="178">
        <v>36</v>
      </c>
      <c r="AF169" s="178">
        <v>249</v>
      </c>
      <c r="AG169" s="169"/>
      <c r="AH169" s="182">
        <v>111.6</v>
      </c>
      <c r="AI169" s="168">
        <v>59.952191676279298</v>
      </c>
      <c r="AJ169" s="183" t="s">
        <v>53</v>
      </c>
      <c r="AK169" s="190">
        <v>0.95162209009967103</v>
      </c>
      <c r="AL169" s="173">
        <v>-23.499007618176101</v>
      </c>
      <c r="AM169" s="170"/>
      <c r="AN169" s="170"/>
      <c r="AO169" s="178">
        <v>6</v>
      </c>
      <c r="AP169" s="178">
        <v>30</v>
      </c>
      <c r="AQ169" s="169"/>
      <c r="AR169" s="182">
        <v>49.6</v>
      </c>
      <c r="AS169" s="168">
        <v>26.645418522790798</v>
      </c>
      <c r="AT169" s="183" t="s">
        <v>54</v>
      </c>
      <c r="AU169" s="180">
        <v>1.66533865767442</v>
      </c>
      <c r="AV169" s="181">
        <v>15.289140922368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95</v>
      </c>
      <c r="BC169" s="182">
        <v>51.034571767442003</v>
      </c>
      <c r="BD169" s="183" t="s">
        <v>55</v>
      </c>
      <c r="BE169" s="180">
        <v>1.5948303677325599</v>
      </c>
      <c r="BF169" s="181">
        <v>26.378281844736001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9498.8859699999994</v>
      </c>
      <c r="M170" s="173">
        <v>5632.6724000000004</v>
      </c>
      <c r="N170" s="173">
        <v>15131.558370000001</v>
      </c>
      <c r="O170" s="168">
        <v>1455.0639451960601</v>
      </c>
      <c r="P170" s="174">
        <v>287.5</v>
      </c>
      <c r="Q170" s="180">
        <v>5.0610919832906403</v>
      </c>
      <c r="R170" s="181">
        <v>11687.3302666992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4267.36024</v>
      </c>
      <c r="Y170" s="168">
        <v>410.353109346476</v>
      </c>
      <c r="Z170" s="179">
        <v>573</v>
      </c>
      <c r="AA170" s="175">
        <v>0.71614853289088398</v>
      </c>
      <c r="AB170" s="176">
        <v>-2597.1361189264599</v>
      </c>
      <c r="AC170" s="170"/>
      <c r="AD170" s="170"/>
      <c r="AE170" s="178">
        <v>1692</v>
      </c>
      <c r="AF170" s="178">
        <v>2884</v>
      </c>
      <c r="AG170" s="169"/>
      <c r="AH170" s="182">
        <v>858.3</v>
      </c>
      <c r="AI170" s="168">
        <v>82.534881974735896</v>
      </c>
      <c r="AJ170" s="183" t="s">
        <v>53</v>
      </c>
      <c r="AK170" s="180">
        <v>1.31007749166247</v>
      </c>
      <c r="AL170" s="181">
        <v>103.564798233216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444.2</v>
      </c>
      <c r="AS170" s="168">
        <v>42.7146622080597</v>
      </c>
      <c r="AT170" s="183" t="s">
        <v>54</v>
      </c>
      <c r="AU170" s="180">
        <v>2.6696663880037299</v>
      </c>
      <c r="AV170" s="181">
        <v>252.52121859891199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797</v>
      </c>
      <c r="BC170" s="182">
        <v>76.6402201256723</v>
      </c>
      <c r="BD170" s="183" t="s">
        <v>55</v>
      </c>
      <c r="BE170" s="180">
        <v>2.3950068789272598</v>
      </c>
      <c r="BF170" s="181">
        <v>413.64243719782399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2.3E-2</v>
      </c>
      <c r="G171" s="170">
        <v>1.7999999999999999E-2</v>
      </c>
      <c r="H171" s="171"/>
      <c r="I171" s="172">
        <v>3</v>
      </c>
      <c r="J171" s="172">
        <v>3</v>
      </c>
      <c r="K171" s="169"/>
      <c r="L171" s="173">
        <v>1210.7938099999999</v>
      </c>
      <c r="M171" s="173">
        <v>1151.6129900000001</v>
      </c>
      <c r="N171" s="173">
        <v>2362.4068000000002</v>
      </c>
      <c r="O171" s="168">
        <v>497.31888847334801</v>
      </c>
      <c r="P171" s="174">
        <v>266.29899999999998</v>
      </c>
      <c r="Q171" s="180">
        <v>1.86752067590696</v>
      </c>
      <c r="R171" s="181">
        <v>905.13102859345099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2146.9591150000001</v>
      </c>
      <c r="Y171" s="168">
        <v>451.96420898785198</v>
      </c>
      <c r="Z171" s="179">
        <v>573</v>
      </c>
      <c r="AA171" s="190">
        <v>0.78876825303290099</v>
      </c>
      <c r="AB171" s="173">
        <v>-988.68546877970903</v>
      </c>
      <c r="AC171" s="170"/>
      <c r="AD171" s="170"/>
      <c r="AE171" s="178">
        <v>575</v>
      </c>
      <c r="AF171" s="178">
        <v>1120</v>
      </c>
      <c r="AG171" s="169"/>
      <c r="AH171" s="182">
        <v>219.8</v>
      </c>
      <c r="AI171" s="168">
        <v>46.270901220925097</v>
      </c>
      <c r="AJ171" s="183" t="s">
        <v>53</v>
      </c>
      <c r="AK171" s="175">
        <v>0.73445874953849399</v>
      </c>
      <c r="AL171" s="176">
        <v>-124.956734342272</v>
      </c>
      <c r="AM171" s="170"/>
      <c r="AN171" s="170"/>
      <c r="AO171" s="178">
        <v>80</v>
      </c>
      <c r="AP171" s="178">
        <v>140</v>
      </c>
      <c r="AQ171" s="169"/>
      <c r="AR171" s="182">
        <v>53.3</v>
      </c>
      <c r="AS171" s="168">
        <v>11.2203777755928</v>
      </c>
      <c r="AT171" s="183" t="s">
        <v>54</v>
      </c>
      <c r="AU171" s="175">
        <v>0.70127361097455299</v>
      </c>
      <c r="AV171" s="176">
        <v>-34.257265864703903</v>
      </c>
      <c r="AW171" s="170"/>
      <c r="AX171" s="170"/>
      <c r="AY171" s="178">
        <v>23</v>
      </c>
      <c r="AZ171" s="178">
        <v>38</v>
      </c>
      <c r="BA171" s="169"/>
      <c r="BB171" s="186">
        <v>164.2</v>
      </c>
      <c r="BC171" s="182">
        <v>34.566342040381699</v>
      </c>
      <c r="BD171" s="183" t="s">
        <v>55</v>
      </c>
      <c r="BE171" s="184">
        <v>1.0801981887619301</v>
      </c>
      <c r="BF171" s="185">
        <v>-10.9145317294078</v>
      </c>
      <c r="BG171" s="170">
        <v>1.2999999999999999E-2</v>
      </c>
      <c r="BH171" s="170">
        <v>8.0000000000000002E-3</v>
      </c>
      <c r="BI171" s="178">
        <v>0</v>
      </c>
      <c r="BJ171" s="178">
        <v>19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3.7999999999999999E-2</v>
      </c>
      <c r="H172" s="171"/>
      <c r="I172" s="172">
        <v>4</v>
      </c>
      <c r="J172" s="172">
        <v>4</v>
      </c>
      <c r="K172" s="169"/>
      <c r="L172" s="173">
        <v>298.49270999999999</v>
      </c>
      <c r="M172" s="173">
        <v>3035.1598600000002</v>
      </c>
      <c r="N172" s="173">
        <v>3333.6525700000002</v>
      </c>
      <c r="O172" s="168">
        <v>1009.81699423313</v>
      </c>
      <c r="P172" s="174">
        <v>263.185</v>
      </c>
      <c r="Q172" s="180">
        <v>3.8369093764201199</v>
      </c>
      <c r="R172" s="181">
        <v>2332.7512236609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1651.3620149999999</v>
      </c>
      <c r="Y172" s="168">
        <v>500.22412094913</v>
      </c>
      <c r="Z172" s="179">
        <v>573</v>
      </c>
      <c r="AA172" s="190">
        <v>0.87299148507701596</v>
      </c>
      <c r="AB172" s="173">
        <v>-527.77612529030398</v>
      </c>
      <c r="AC172" s="170"/>
      <c r="AD172" s="170"/>
      <c r="AE172" s="178">
        <v>241</v>
      </c>
      <c r="AF172" s="178">
        <v>619</v>
      </c>
      <c r="AG172" s="169"/>
      <c r="AH172" s="182">
        <v>167.8</v>
      </c>
      <c r="AI172" s="168">
        <v>50.829319514936302</v>
      </c>
      <c r="AJ172" s="183" t="s">
        <v>53</v>
      </c>
      <c r="AK172" s="190">
        <v>0.80681459547517997</v>
      </c>
      <c r="AL172" s="173">
        <v>-71.791104429824003</v>
      </c>
      <c r="AM172" s="170"/>
      <c r="AN172" s="170"/>
      <c r="AO172" s="178">
        <v>41</v>
      </c>
      <c r="AP172" s="178">
        <v>82</v>
      </c>
      <c r="AQ172" s="169"/>
      <c r="AR172" s="182">
        <v>69.8</v>
      </c>
      <c r="AS172" s="168">
        <v>21.143542920992601</v>
      </c>
      <c r="AT172" s="183" t="s">
        <v>54</v>
      </c>
      <c r="AU172" s="180">
        <v>1.32147143256204</v>
      </c>
      <c r="AV172" s="181">
        <v>8.9514655416320004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124.8</v>
      </c>
      <c r="BC172" s="182">
        <v>37.803927744124302</v>
      </c>
      <c r="BD172" s="183" t="s">
        <v>55</v>
      </c>
      <c r="BE172" s="180">
        <v>1.18137274200388</v>
      </c>
      <c r="BF172" s="181">
        <v>3.102931083264</v>
      </c>
      <c r="BG172" s="170">
        <v>0.02</v>
      </c>
      <c r="BH172" s="170">
        <v>1.7999999999999999E-2</v>
      </c>
      <c r="BI172" s="178">
        <v>0</v>
      </c>
      <c r="BJ172" s="178">
        <v>2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1.2E-2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2268.1007800000002</v>
      </c>
      <c r="M173" s="173">
        <v>-230.78328999999999</v>
      </c>
      <c r="N173" s="173">
        <v>2037.3174899999999</v>
      </c>
      <c r="O173" s="168">
        <v>511.22050027786599</v>
      </c>
      <c r="P173" s="174">
        <v>254.727</v>
      </c>
      <c r="Q173" s="180">
        <v>2.0069348764672199</v>
      </c>
      <c r="R173" s="181">
        <v>867.87757642823101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1347.6297400000001</v>
      </c>
      <c r="Y173" s="168">
        <v>338.158364247946</v>
      </c>
      <c r="Z173" s="179">
        <v>573</v>
      </c>
      <c r="AA173" s="175">
        <v>0.59015421334719997</v>
      </c>
      <c r="AB173" s="176">
        <v>-1282.98684354483</v>
      </c>
      <c r="AC173" s="170"/>
      <c r="AD173" s="170"/>
      <c r="AE173" s="178">
        <v>936</v>
      </c>
      <c r="AF173" s="178">
        <v>1393</v>
      </c>
      <c r="AG173" s="169"/>
      <c r="AH173" s="182">
        <v>143.5</v>
      </c>
      <c r="AI173" s="168">
        <v>36.008203016935703</v>
      </c>
      <c r="AJ173" s="183" t="s">
        <v>53</v>
      </c>
      <c r="AK173" s="175">
        <v>0.57155877804659805</v>
      </c>
      <c r="AL173" s="176">
        <v>-145.73009557299201</v>
      </c>
      <c r="AM173" s="170"/>
      <c r="AN173" s="170"/>
      <c r="AO173" s="178">
        <v>108</v>
      </c>
      <c r="AP173" s="178">
        <v>158</v>
      </c>
      <c r="AQ173" s="169"/>
      <c r="AR173" s="182">
        <v>51.5</v>
      </c>
      <c r="AS173" s="168">
        <v>12.9228045670536</v>
      </c>
      <c r="AT173" s="183" t="s">
        <v>54</v>
      </c>
      <c r="AU173" s="190">
        <v>0.80767528544084699</v>
      </c>
      <c r="AV173" s="173">
        <v>-21.955262367743899</v>
      </c>
      <c r="AW173" s="170"/>
      <c r="AX173" s="170"/>
      <c r="AY173" s="178">
        <v>13</v>
      </c>
      <c r="AZ173" s="178">
        <v>26</v>
      </c>
      <c r="BA173" s="169"/>
      <c r="BB173" s="186">
        <v>125.4</v>
      </c>
      <c r="BC173" s="182">
        <v>31.4664018001654</v>
      </c>
      <c r="BD173" s="183" t="s">
        <v>55</v>
      </c>
      <c r="BE173" s="184">
        <v>0.98332505625516797</v>
      </c>
      <c r="BF173" s="185">
        <v>-21.510524735487799</v>
      </c>
      <c r="BG173" s="170">
        <v>2E-3</v>
      </c>
      <c r="BH173" s="170"/>
      <c r="BI173" s="178">
        <v>3</v>
      </c>
      <c r="BJ173" s="178">
        <v>28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2509.50576</v>
      </c>
      <c r="M174" s="173">
        <v>1552.3605500000001</v>
      </c>
      <c r="N174" s="173">
        <v>4061.8663099999999</v>
      </c>
      <c r="O174" s="168">
        <v>1353.20443091127</v>
      </c>
      <c r="P174" s="174">
        <v>242.02199999999999</v>
      </c>
      <c r="Q174" s="180">
        <v>5.5912455516906299</v>
      </c>
      <c r="R174" s="181">
        <v>3224.97407447564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1213.43148</v>
      </c>
      <c r="Y174" s="168">
        <v>404.25280647487</v>
      </c>
      <c r="Z174" s="179">
        <v>573</v>
      </c>
      <c r="AA174" s="175">
        <v>0.70550228006085602</v>
      </c>
      <c r="AB174" s="176">
        <v>-767.95554661516996</v>
      </c>
      <c r="AC174" s="170"/>
      <c r="AD174" s="170"/>
      <c r="AE174" s="178">
        <v>507</v>
      </c>
      <c r="AF174" s="178">
        <v>851</v>
      </c>
      <c r="AG174" s="169"/>
      <c r="AH174" s="182">
        <v>126.4</v>
      </c>
      <c r="AI174" s="168">
        <v>42.109963010374202</v>
      </c>
      <c r="AJ174" s="183" t="s">
        <v>53</v>
      </c>
      <c r="AK174" s="175">
        <v>0.66841211127578004</v>
      </c>
      <c r="AL174" s="176">
        <v>-91.448835387008202</v>
      </c>
      <c r="AM174" s="170"/>
      <c r="AN174" s="170"/>
      <c r="AO174" s="178">
        <v>63</v>
      </c>
      <c r="AP174" s="178">
        <v>101</v>
      </c>
      <c r="AQ174" s="169"/>
      <c r="AR174" s="182">
        <v>27.4</v>
      </c>
      <c r="AS174" s="168">
        <v>9.1282672981349098</v>
      </c>
      <c r="AT174" s="183" t="s">
        <v>54</v>
      </c>
      <c r="AU174" s="175">
        <v>0.57051670613343197</v>
      </c>
      <c r="AV174" s="176">
        <v>-27.9266883522561</v>
      </c>
      <c r="AW174" s="170"/>
      <c r="AX174" s="170"/>
      <c r="AY174" s="178">
        <v>21</v>
      </c>
      <c r="AZ174" s="178">
        <v>31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10.546623295487899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5.9499999999999997E-2</v>
      </c>
      <c r="G175" s="170">
        <v>4.9000000000000002E-2</v>
      </c>
      <c r="H175" s="171"/>
      <c r="I175" s="172">
        <v>6</v>
      </c>
      <c r="J175" s="172">
        <v>5</v>
      </c>
      <c r="K175" s="169"/>
      <c r="L175" s="173">
        <v>1415.7800400000001</v>
      </c>
      <c r="M175" s="173">
        <v>1070.0095200000001</v>
      </c>
      <c r="N175" s="173">
        <v>2485.7895600000002</v>
      </c>
      <c r="O175" s="168">
        <v>918.42127163983696</v>
      </c>
      <c r="P175" s="174">
        <v>222.28899999999999</v>
      </c>
      <c r="Q175" s="180">
        <v>4.1316541603040999</v>
      </c>
      <c r="R175" s="181">
        <v>1792.6943826172901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1774.2472849999999</v>
      </c>
      <c r="Y175" s="168">
        <v>655.52871969308103</v>
      </c>
      <c r="Z175" s="179">
        <v>573</v>
      </c>
      <c r="AA175" s="184">
        <v>1.1440291792200401</v>
      </c>
      <c r="AB175" s="185">
        <v>-12.361753865148801</v>
      </c>
      <c r="AC175" s="170">
        <v>1.9E-2</v>
      </c>
      <c r="AD175" s="170">
        <v>1.4E-2</v>
      </c>
      <c r="AE175" s="178">
        <v>0</v>
      </c>
      <c r="AF175" s="178">
        <v>87</v>
      </c>
      <c r="AG175" s="169"/>
      <c r="AH175" s="182">
        <v>179.85</v>
      </c>
      <c r="AI175" s="168">
        <v>66.448933716024101</v>
      </c>
      <c r="AJ175" s="183" t="s">
        <v>53</v>
      </c>
      <c r="AK175" s="184">
        <v>1.0547449796194299</v>
      </c>
      <c r="AL175" s="185">
        <v>-16.583454534911599</v>
      </c>
      <c r="AM175" s="170">
        <v>0.01</v>
      </c>
      <c r="AN175" s="170">
        <v>5.0000000000000001E-3</v>
      </c>
      <c r="AO175" s="178">
        <v>0</v>
      </c>
      <c r="AP175" s="178">
        <v>25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-7.7878614691839001</v>
      </c>
      <c r="AW175" s="170">
        <v>5.0000000000000001E-4</v>
      </c>
      <c r="AX175" s="170"/>
      <c r="AY175" s="178">
        <v>2</v>
      </c>
      <c r="AZ175" s="178">
        <v>10</v>
      </c>
      <c r="BA175" s="169"/>
      <c r="BB175" s="186">
        <v>117.8</v>
      </c>
      <c r="BC175" s="182">
        <v>43.523405013887299</v>
      </c>
      <c r="BD175" s="183" t="s">
        <v>55</v>
      </c>
      <c r="BE175" s="180">
        <v>1.3601064066839801</v>
      </c>
      <c r="BF175" s="181">
        <v>18.024277061632201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0.04</v>
      </c>
      <c r="G176" s="170">
        <v>3.9E-2</v>
      </c>
      <c r="H176" s="171"/>
      <c r="I176" s="172">
        <v>4</v>
      </c>
      <c r="J176" s="172">
        <v>4</v>
      </c>
      <c r="K176" s="169"/>
      <c r="L176" s="173">
        <v>3177.6501400000002</v>
      </c>
      <c r="M176" s="173">
        <v>2273.10583</v>
      </c>
      <c r="N176" s="173">
        <v>5450.7559700000002</v>
      </c>
      <c r="O176" s="168">
        <v>1246.17170612056</v>
      </c>
      <c r="P176" s="174">
        <v>258.548</v>
      </c>
      <c r="Q176" s="180">
        <v>4.8198853060962001</v>
      </c>
      <c r="R176" s="181">
        <v>4147.9716756314201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2087.7458449999999</v>
      </c>
      <c r="Y176" s="168">
        <v>477.30806807881299</v>
      </c>
      <c r="Z176" s="179">
        <v>573</v>
      </c>
      <c r="AA176" s="190">
        <v>0.832998373610494</v>
      </c>
      <c r="AB176" s="173">
        <v>-799.51455025811003</v>
      </c>
      <c r="AC176" s="170"/>
      <c r="AD176" s="170"/>
      <c r="AE176" s="178">
        <v>419</v>
      </c>
      <c r="AF176" s="178">
        <v>920</v>
      </c>
      <c r="AG176" s="169"/>
      <c r="AH176" s="182">
        <v>221.1</v>
      </c>
      <c r="AI176" s="168">
        <v>50.548688244294198</v>
      </c>
      <c r="AJ176" s="183" t="s">
        <v>53</v>
      </c>
      <c r="AK176" s="190">
        <v>0.80236013086181301</v>
      </c>
      <c r="AL176" s="173">
        <v>-96.347478012671701</v>
      </c>
      <c r="AM176" s="170"/>
      <c r="AN176" s="170"/>
      <c r="AO176" s="178">
        <v>55</v>
      </c>
      <c r="AP176" s="178">
        <v>110</v>
      </c>
      <c r="AQ176" s="169"/>
      <c r="AR176" s="182">
        <v>82.3</v>
      </c>
      <c r="AS176" s="168">
        <v>18.815726108120401</v>
      </c>
      <c r="AT176" s="183" t="s">
        <v>54</v>
      </c>
      <c r="AU176" s="180">
        <v>1.17598288175752</v>
      </c>
      <c r="AV176" s="181">
        <v>1.6784182824960501</v>
      </c>
      <c r="AW176" s="170">
        <v>0.01</v>
      </c>
      <c r="AX176" s="170">
        <v>8.9999999999999993E-3</v>
      </c>
      <c r="AY176" s="178">
        <v>0</v>
      </c>
      <c r="AZ176" s="178">
        <v>2</v>
      </c>
      <c r="BA176" s="169"/>
      <c r="BB176" s="186">
        <v>193.8</v>
      </c>
      <c r="BC176" s="182">
        <v>44.307262694456</v>
      </c>
      <c r="BD176" s="183" t="s">
        <v>55</v>
      </c>
      <c r="BE176" s="180">
        <v>1.38460195920175</v>
      </c>
      <c r="BF176" s="181">
        <v>32.556836564992103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1.4999999999999999E-2</v>
      </c>
      <c r="G177" s="170">
        <v>1.0999999999999999E-2</v>
      </c>
      <c r="H177" s="171"/>
      <c r="I177" s="172">
        <v>3</v>
      </c>
      <c r="J177" s="172">
        <v>3</v>
      </c>
      <c r="K177" s="169"/>
      <c r="L177" s="173">
        <v>2883.8302699999999</v>
      </c>
      <c r="M177" s="173">
        <v>-421.38905</v>
      </c>
      <c r="N177" s="173">
        <v>2462.4412200000002</v>
      </c>
      <c r="O177" s="168">
        <v>619.44482996610895</v>
      </c>
      <c r="P177" s="174">
        <v>241.762</v>
      </c>
      <c r="Q177" s="180">
        <v>2.56220923869801</v>
      </c>
      <c r="R177" s="181">
        <v>1355.29811763515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2288.94868</v>
      </c>
      <c r="Y177" s="168">
        <v>575.80153157270104</v>
      </c>
      <c r="Z177" s="179">
        <v>573</v>
      </c>
      <c r="AA177" s="184">
        <v>1.0048892348563701</v>
      </c>
      <c r="AB177" s="185">
        <v>-335.090654779901</v>
      </c>
      <c r="AC177" s="170">
        <v>5.0000000000000001E-3</v>
      </c>
      <c r="AD177" s="170">
        <v>1E-3</v>
      </c>
      <c r="AE177" s="178">
        <v>0</v>
      </c>
      <c r="AF177" s="178">
        <v>445</v>
      </c>
      <c r="AG177" s="169"/>
      <c r="AH177" s="182">
        <v>185</v>
      </c>
      <c r="AI177" s="168">
        <v>46.5380828638542</v>
      </c>
      <c r="AJ177" s="183" t="s">
        <v>53</v>
      </c>
      <c r="AK177" s="175">
        <v>0.73869972799768502</v>
      </c>
      <c r="AL177" s="176">
        <v>-103.50694256742401</v>
      </c>
      <c r="AM177" s="170"/>
      <c r="AN177" s="170"/>
      <c r="AO177" s="178">
        <v>66</v>
      </c>
      <c r="AP177" s="178">
        <v>116</v>
      </c>
      <c r="AQ177" s="169"/>
      <c r="AR177" s="182">
        <v>33.799999999999997</v>
      </c>
      <c r="AS177" s="168">
        <v>8.5026335178284995</v>
      </c>
      <c r="AT177" s="183" t="s">
        <v>54</v>
      </c>
      <c r="AU177" s="175">
        <v>0.531414594864281</v>
      </c>
      <c r="AV177" s="176">
        <v>-39.4716044615679</v>
      </c>
      <c r="AW177" s="170"/>
      <c r="AX177" s="170"/>
      <c r="AY177" s="178">
        <v>30</v>
      </c>
      <c r="AZ177" s="178">
        <v>43</v>
      </c>
      <c r="BA177" s="169"/>
      <c r="BB177" s="186">
        <v>98.2</v>
      </c>
      <c r="BC177" s="182">
        <v>24.702917498543101</v>
      </c>
      <c r="BD177" s="183" t="s">
        <v>55</v>
      </c>
      <c r="BE177" s="190">
        <v>0.77196617182947302</v>
      </c>
      <c r="BF177" s="173">
        <v>-48.343208923135798</v>
      </c>
      <c r="BG177" s="170"/>
      <c r="BH177" s="170"/>
      <c r="BI177" s="178">
        <v>30</v>
      </c>
      <c r="BJ177" s="178">
        <v>55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5.6500000000000002E-2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1760.23353</v>
      </c>
      <c r="M178" s="173">
        <v>1395.8678399999999</v>
      </c>
      <c r="N178" s="173">
        <v>3156.1013699999999</v>
      </c>
      <c r="O178" s="168">
        <v>1204.2477053488701</v>
      </c>
      <c r="P178" s="174">
        <v>238.04499999999999</v>
      </c>
      <c r="Q178" s="180">
        <v>5.0589077920093697</v>
      </c>
      <c r="R178" s="181">
        <v>2437.4030011578402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1222.6294</v>
      </c>
      <c r="Y178" s="168">
        <v>466.508669029874</v>
      </c>
      <c r="Z178" s="179">
        <v>573</v>
      </c>
      <c r="AA178" s="190">
        <v>0.81415125485143902</v>
      </c>
      <c r="AB178" s="173">
        <v>-507.355121189503</v>
      </c>
      <c r="AC178" s="170"/>
      <c r="AD178" s="170"/>
      <c r="AE178" s="178">
        <v>280</v>
      </c>
      <c r="AF178" s="178">
        <v>580</v>
      </c>
      <c r="AG178" s="169"/>
      <c r="AH178" s="182">
        <v>208.8</v>
      </c>
      <c r="AI178" s="168">
        <v>79.670102889262907</v>
      </c>
      <c r="AJ178" s="183" t="s">
        <v>53</v>
      </c>
      <c r="AK178" s="180">
        <v>1.2646048077660801</v>
      </c>
      <c r="AL178" s="181">
        <v>18.5922777749761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-2.8067231047679702</v>
      </c>
      <c r="AW178" s="170">
        <v>6.4999999999999997E-3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40.586553790464102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1.7000000000000001E-2</v>
      </c>
      <c r="G179" s="170">
        <v>1.2999999999999999E-2</v>
      </c>
      <c r="H179" s="171"/>
      <c r="I179" s="172">
        <v>3</v>
      </c>
      <c r="J179" s="172">
        <v>3</v>
      </c>
      <c r="K179" s="169"/>
      <c r="L179" s="173">
        <v>1812.93551</v>
      </c>
      <c r="M179" s="173">
        <v>2342.40985</v>
      </c>
      <c r="N179" s="173">
        <v>4155.3453600000003</v>
      </c>
      <c r="O179" s="168">
        <v>1310.2384682798499</v>
      </c>
      <c r="P179" s="174">
        <v>247.75800000000001</v>
      </c>
      <c r="Q179" s="180">
        <v>5.2883800655472299</v>
      </c>
      <c r="R179" s="181">
        <v>3250.1612023964099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1868.4990700000001</v>
      </c>
      <c r="Y179" s="168">
        <v>589.16387143790098</v>
      </c>
      <c r="Z179" s="179">
        <v>573</v>
      </c>
      <c r="AA179" s="184">
        <v>1.0282091997170999</v>
      </c>
      <c r="AB179" s="185">
        <v>-224.95713446911699</v>
      </c>
      <c r="AC179" s="170">
        <v>7.0000000000000001E-3</v>
      </c>
      <c r="AD179" s="170">
        <v>3.0000000000000001E-3</v>
      </c>
      <c r="AE179" s="178">
        <v>0</v>
      </c>
      <c r="AF179" s="178">
        <v>313</v>
      </c>
      <c r="AG179" s="169"/>
      <c r="AH179" s="182">
        <v>168.5</v>
      </c>
      <c r="AI179" s="168">
        <v>53.130405003244803</v>
      </c>
      <c r="AJ179" s="183" t="s">
        <v>53</v>
      </c>
      <c r="AK179" s="190">
        <v>0.84333976195626603</v>
      </c>
      <c r="AL179" s="173">
        <v>-61.670577454719599</v>
      </c>
      <c r="AM179" s="170"/>
      <c r="AN179" s="170"/>
      <c r="AO179" s="178">
        <v>32</v>
      </c>
      <c r="AP179" s="178">
        <v>72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-30.4560196710399</v>
      </c>
      <c r="AW179" s="170"/>
      <c r="AX179" s="170"/>
      <c r="AY179" s="178">
        <v>23</v>
      </c>
      <c r="AZ179" s="178">
        <v>33</v>
      </c>
      <c r="BA179" s="169"/>
      <c r="BB179" s="186">
        <v>93</v>
      </c>
      <c r="BC179" s="182">
        <v>29.324199794075799</v>
      </c>
      <c r="BD179" s="183" t="s">
        <v>55</v>
      </c>
      <c r="BE179" s="190">
        <v>0.91638124356486805</v>
      </c>
      <c r="BF179" s="173">
        <v>-23.912039342079801</v>
      </c>
      <c r="BG179" s="170"/>
      <c r="BH179" s="170"/>
      <c r="BI179" s="178">
        <v>9</v>
      </c>
      <c r="BJ179" s="178">
        <v>29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1143.02943</v>
      </c>
      <c r="M180" s="173">
        <v>365.52355</v>
      </c>
      <c r="N180" s="173">
        <v>1508.5529799999999</v>
      </c>
      <c r="O180" s="168">
        <v>432.16500221363998</v>
      </c>
      <c r="P180" s="174">
        <v>247.167</v>
      </c>
      <c r="Q180" s="180">
        <v>1.7484737129699399</v>
      </c>
      <c r="R180" s="181">
        <v>514.62723775472398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1333.5001150000001</v>
      </c>
      <c r="Y180" s="168">
        <v>382.01646729759801</v>
      </c>
      <c r="Z180" s="179">
        <v>573</v>
      </c>
      <c r="AA180" s="175">
        <v>0.66669540540593097</v>
      </c>
      <c r="AB180" s="176">
        <v>-970.68875449529298</v>
      </c>
      <c r="AC180" s="170"/>
      <c r="AD180" s="170"/>
      <c r="AE180" s="178">
        <v>667</v>
      </c>
      <c r="AF180" s="178">
        <v>1067</v>
      </c>
      <c r="AG180" s="169"/>
      <c r="AH180" s="182">
        <v>179.9</v>
      </c>
      <c r="AI180" s="168">
        <v>51.537125264393403</v>
      </c>
      <c r="AJ180" s="183" t="s">
        <v>53</v>
      </c>
      <c r="AK180" s="190">
        <v>0.81804960737132304</v>
      </c>
      <c r="AL180" s="173">
        <v>-73.440137483775601</v>
      </c>
      <c r="AM180" s="170"/>
      <c r="AN180" s="170"/>
      <c r="AO180" s="178">
        <v>41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-39.540352376831898</v>
      </c>
      <c r="AW180" s="170"/>
      <c r="AX180" s="170"/>
      <c r="AY180" s="178">
        <v>32</v>
      </c>
      <c r="AZ180" s="178">
        <v>43</v>
      </c>
      <c r="BA180" s="169"/>
      <c r="BB180" s="186">
        <v>81.2</v>
      </c>
      <c r="BC180" s="182">
        <v>23.261893115446</v>
      </c>
      <c r="BD180" s="183" t="s">
        <v>55</v>
      </c>
      <c r="BE180" s="175">
        <v>0.72693415985768906</v>
      </c>
      <c r="BF180" s="176">
        <v>-47.480704753663801</v>
      </c>
      <c r="BG180" s="170"/>
      <c r="BH180" s="170"/>
      <c r="BI180" s="178">
        <v>31</v>
      </c>
      <c r="BJ180" s="178">
        <v>53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6.4000000000000001E-2</v>
      </c>
      <c r="G181" s="170">
        <v>5.8999999999999997E-2</v>
      </c>
      <c r="H181" s="171"/>
      <c r="I181" s="172">
        <v>5</v>
      </c>
      <c r="J181" s="172">
        <v>5</v>
      </c>
      <c r="K181" s="169"/>
      <c r="L181" s="173">
        <v>2273.9973599999998</v>
      </c>
      <c r="M181" s="173">
        <v>865.42906000000005</v>
      </c>
      <c r="N181" s="173">
        <v>3139.4264199999998</v>
      </c>
      <c r="O181" s="168">
        <v>1238.7592606466101</v>
      </c>
      <c r="P181" s="174">
        <v>233.029</v>
      </c>
      <c r="Q181" s="180">
        <v>5.3159017145789198</v>
      </c>
      <c r="R181" s="181">
        <v>2459.0866714449398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1591.53459</v>
      </c>
      <c r="Y181" s="168">
        <v>627.98994091471604</v>
      </c>
      <c r="Z181" s="179">
        <v>573</v>
      </c>
      <c r="AA181" s="184">
        <v>1.09596848327176</v>
      </c>
      <c r="AB181" s="185">
        <v>-81.367391822204993</v>
      </c>
      <c r="AC181" s="170">
        <v>1.4E-2</v>
      </c>
      <c r="AD181" s="170">
        <v>0.01</v>
      </c>
      <c r="AE181" s="178">
        <v>0</v>
      </c>
      <c r="AF181" s="178">
        <v>152</v>
      </c>
      <c r="AG181" s="169"/>
      <c r="AH181" s="182">
        <v>190.4</v>
      </c>
      <c r="AI181" s="168">
        <v>75.128297871403404</v>
      </c>
      <c r="AJ181" s="183" t="s">
        <v>53</v>
      </c>
      <c r="AK181" s="180">
        <v>1.19251266462545</v>
      </c>
      <c r="AL181" s="181">
        <v>6.4683684907523702</v>
      </c>
      <c r="AM181" s="170">
        <v>0.02</v>
      </c>
      <c r="AN181" s="170">
        <v>1.9E-2</v>
      </c>
      <c r="AO181" s="178">
        <v>0</v>
      </c>
      <c r="AP181" s="178">
        <v>2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-20.012795303935899</v>
      </c>
      <c r="AW181" s="170"/>
      <c r="AX181" s="170"/>
      <c r="AY181" s="178">
        <v>14</v>
      </c>
      <c r="AZ181" s="178">
        <v>22</v>
      </c>
      <c r="BA181" s="169"/>
      <c r="BB181" s="186">
        <v>117.6</v>
      </c>
      <c r="BC181" s="182">
        <v>46.402772214690401</v>
      </c>
      <c r="BD181" s="183" t="s">
        <v>55</v>
      </c>
      <c r="BE181" s="180">
        <v>1.4500866317090699</v>
      </c>
      <c r="BF181" s="181">
        <v>24.174409392128201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1.2999999999999999E-2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2019.8528200000001</v>
      </c>
      <c r="M182" s="173">
        <v>2394.73468</v>
      </c>
      <c r="N182" s="173">
        <v>4414.5874999999996</v>
      </c>
      <c r="O182" s="168">
        <v>1183.83780471614</v>
      </c>
      <c r="P182" s="174">
        <v>254.047</v>
      </c>
      <c r="Q182" s="180">
        <v>4.6599164907128996</v>
      </c>
      <c r="R182" s="181">
        <v>3323.2364403543002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1877.97649</v>
      </c>
      <c r="Y182" s="168">
        <v>503.60754322575298</v>
      </c>
      <c r="Z182" s="179">
        <v>573</v>
      </c>
      <c r="AA182" s="190">
        <v>0.87889623599607802</v>
      </c>
      <c r="AB182" s="173">
        <v>-583.55290092761402</v>
      </c>
      <c r="AC182" s="170"/>
      <c r="AD182" s="170"/>
      <c r="AE182" s="178">
        <v>259</v>
      </c>
      <c r="AF182" s="178">
        <v>687</v>
      </c>
      <c r="AG182" s="169"/>
      <c r="AH182" s="182">
        <v>216.3</v>
      </c>
      <c r="AI182" s="168">
        <v>58.004086941328197</v>
      </c>
      <c r="AJ182" s="183" t="s">
        <v>53</v>
      </c>
      <c r="AK182" s="190">
        <v>0.92069979271949498</v>
      </c>
      <c r="AL182" s="173">
        <v>-54.339357117695698</v>
      </c>
      <c r="AM182" s="170"/>
      <c r="AN182" s="170"/>
      <c r="AO182" s="178">
        <v>19</v>
      </c>
      <c r="AP182" s="178">
        <v>66</v>
      </c>
      <c r="AQ182" s="169"/>
      <c r="AR182" s="182">
        <v>28.8</v>
      </c>
      <c r="AS182" s="168">
        <v>7.7231516593169296</v>
      </c>
      <c r="AT182" s="183" t="s">
        <v>54</v>
      </c>
      <c r="AU182" s="175">
        <v>0.48269697870730799</v>
      </c>
      <c r="AV182" s="176">
        <v>-39.933804982271901</v>
      </c>
      <c r="AW182" s="170"/>
      <c r="AX182" s="170"/>
      <c r="AY182" s="178">
        <v>31</v>
      </c>
      <c r="AZ182" s="178">
        <v>43</v>
      </c>
      <c r="BA182" s="169"/>
      <c r="BB182" s="186">
        <v>118</v>
      </c>
      <c r="BC182" s="182">
        <v>31.643468604145699</v>
      </c>
      <c r="BD182" s="183" t="s">
        <v>55</v>
      </c>
      <c r="BE182" s="184">
        <v>0.98885839387955399</v>
      </c>
      <c r="BF182" s="185">
        <v>-19.4676099645439</v>
      </c>
      <c r="BG182" s="170">
        <v>3.0000000000000001E-3</v>
      </c>
      <c r="BH182" s="170"/>
      <c r="BI182" s="178">
        <v>2</v>
      </c>
      <c r="BJ182" s="178">
        <v>26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0.01</v>
      </c>
      <c r="H183" s="171"/>
      <c r="I183" s="172">
        <v>2</v>
      </c>
      <c r="J183" s="172">
        <v>2</v>
      </c>
      <c r="K183" s="169"/>
      <c r="L183" s="173">
        <v>2237.88105</v>
      </c>
      <c r="M183" s="173">
        <v>-288.21571</v>
      </c>
      <c r="N183" s="173">
        <v>1949.66534</v>
      </c>
      <c r="O183" s="168">
        <v>438.15591387834701</v>
      </c>
      <c r="P183" s="174">
        <v>217.155</v>
      </c>
      <c r="Q183" s="180">
        <v>2.0177104551050902</v>
      </c>
      <c r="R183" s="181">
        <v>836.51530105498603</v>
      </c>
      <c r="S183" s="170">
        <v>0.01</v>
      </c>
      <c r="T183" s="170">
        <v>0.01</v>
      </c>
      <c r="U183" s="177">
        <v>0</v>
      </c>
      <c r="V183" s="178">
        <v>0</v>
      </c>
      <c r="W183" s="169"/>
      <c r="X183" s="177">
        <v>2260.8500450000001</v>
      </c>
      <c r="Y183" s="168">
        <v>508.08966917823801</v>
      </c>
      <c r="Z183" s="179">
        <v>573</v>
      </c>
      <c r="AA183" s="190">
        <v>0.88671844533723898</v>
      </c>
      <c r="AB183" s="173">
        <v>-676.38360062406105</v>
      </c>
      <c r="AC183" s="170"/>
      <c r="AD183" s="170"/>
      <c r="AE183" s="178">
        <v>289</v>
      </c>
      <c r="AF183" s="178">
        <v>799</v>
      </c>
      <c r="AG183" s="169"/>
      <c r="AH183" s="182">
        <v>186.35</v>
      </c>
      <c r="AI183" s="168">
        <v>41.879164016543399</v>
      </c>
      <c r="AJ183" s="183" t="s">
        <v>53</v>
      </c>
      <c r="AK183" s="175">
        <v>0.66474863518322902</v>
      </c>
      <c r="AL183" s="176">
        <v>-136.59191915238401</v>
      </c>
      <c r="AM183" s="170"/>
      <c r="AN183" s="170"/>
      <c r="AO183" s="178">
        <v>94</v>
      </c>
      <c r="AP183" s="178">
        <v>151</v>
      </c>
      <c r="AQ183" s="169"/>
      <c r="AR183" s="182">
        <v>30.4</v>
      </c>
      <c r="AS183" s="168">
        <v>6.8319108457360898</v>
      </c>
      <c r="AT183" s="183" t="s">
        <v>54</v>
      </c>
      <c r="AU183" s="175">
        <v>0.426994427858506</v>
      </c>
      <c r="AV183" s="176">
        <v>-51.6169953402879</v>
      </c>
      <c r="AW183" s="170"/>
      <c r="AX183" s="170"/>
      <c r="AY183" s="178">
        <v>41</v>
      </c>
      <c r="AZ183" s="178">
        <v>56</v>
      </c>
      <c r="BA183" s="169"/>
      <c r="BB183" s="186">
        <v>119.8</v>
      </c>
      <c r="BC183" s="182">
        <v>26.923122346025799</v>
      </c>
      <c r="BD183" s="183" t="s">
        <v>55</v>
      </c>
      <c r="BE183" s="190">
        <v>0.84134757331330501</v>
      </c>
      <c r="BF183" s="173">
        <v>-44.233990680575801</v>
      </c>
      <c r="BG183" s="170"/>
      <c r="BH183" s="170"/>
      <c r="BI183" s="178">
        <v>23</v>
      </c>
      <c r="BJ183" s="178">
        <v>52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1.2E-2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1199.1297400000001</v>
      </c>
      <c r="M184" s="173">
        <v>1293.9471000000001</v>
      </c>
      <c r="N184" s="173">
        <v>2493.0768400000002</v>
      </c>
      <c r="O184" s="168">
        <v>551.57147022249796</v>
      </c>
      <c r="P184" s="174">
        <v>287.5</v>
      </c>
      <c r="Q184" s="180">
        <v>1.9185094616434699</v>
      </c>
      <c r="R184" s="181">
        <v>996.06857545919797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1785.3928350000001</v>
      </c>
      <c r="Y184" s="168">
        <v>395.00256675829701</v>
      </c>
      <c r="Z184" s="179">
        <v>573</v>
      </c>
      <c r="AA184" s="175">
        <v>0.68935875525008194</v>
      </c>
      <c r="AB184" s="176">
        <v>-1198.2097235456699</v>
      </c>
      <c r="AC184" s="170"/>
      <c r="AD184" s="170"/>
      <c r="AE184" s="178">
        <v>805</v>
      </c>
      <c r="AF184" s="178">
        <v>1323</v>
      </c>
      <c r="AG184" s="169"/>
      <c r="AH184" s="182">
        <v>170.8</v>
      </c>
      <c r="AI184" s="168">
        <v>37.788007815275598</v>
      </c>
      <c r="AJ184" s="183" t="s">
        <v>53</v>
      </c>
      <c r="AK184" s="175">
        <v>0.59980964786151802</v>
      </c>
      <c r="AL184" s="176">
        <v>-157.24007188198399</v>
      </c>
      <c r="AM184" s="170"/>
      <c r="AN184" s="170"/>
      <c r="AO184" s="178">
        <v>114</v>
      </c>
      <c r="AP184" s="178">
        <v>171</v>
      </c>
      <c r="AQ184" s="169"/>
      <c r="AR184" s="182">
        <v>44.4</v>
      </c>
      <c r="AS184" s="168">
        <v>9.8231121018632308</v>
      </c>
      <c r="AT184" s="183" t="s">
        <v>54</v>
      </c>
      <c r="AU184" s="175">
        <v>0.61394450636645204</v>
      </c>
      <c r="AV184" s="176">
        <v>-38.911764287488097</v>
      </c>
      <c r="AW184" s="170"/>
      <c r="AX184" s="170"/>
      <c r="AY184" s="178">
        <v>28</v>
      </c>
      <c r="AZ184" s="178">
        <v>43</v>
      </c>
      <c r="BA184" s="169"/>
      <c r="BB184" s="186">
        <v>141</v>
      </c>
      <c r="BC184" s="182">
        <v>31.195018161322398</v>
      </c>
      <c r="BD184" s="183" t="s">
        <v>55</v>
      </c>
      <c r="BE184" s="184">
        <v>0.97484431754132495</v>
      </c>
      <c r="BF184" s="185">
        <v>-25.623528574976099</v>
      </c>
      <c r="BG184" s="170">
        <v>2E-3</v>
      </c>
      <c r="BH184" s="170"/>
      <c r="BI184" s="178">
        <v>4</v>
      </c>
      <c r="BJ184" s="178">
        <v>33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1806.9964600000001</v>
      </c>
      <c r="M185" s="173">
        <v>1660.4866400000001</v>
      </c>
      <c r="N185" s="173">
        <v>3467.4830999999999</v>
      </c>
      <c r="O185" s="168">
        <v>1142.74339922129</v>
      </c>
      <c r="P185" s="174">
        <v>243.29900000000001</v>
      </c>
      <c r="Q185" s="180">
        <v>4.6968684590618501</v>
      </c>
      <c r="R185" s="181">
        <v>2617.0142043908099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1115.9660550000001</v>
      </c>
      <c r="Y185" s="168">
        <v>367.77766648849001</v>
      </c>
      <c r="Z185" s="179">
        <v>573</v>
      </c>
      <c r="AA185" s="175">
        <v>0.64184584029404901</v>
      </c>
      <c r="AB185" s="176">
        <v>-886.99604999865505</v>
      </c>
      <c r="AC185" s="170"/>
      <c r="AD185" s="170"/>
      <c r="AE185" s="178">
        <v>623</v>
      </c>
      <c r="AF185" s="178">
        <v>971</v>
      </c>
      <c r="AG185" s="169"/>
      <c r="AH185" s="182">
        <v>115.8</v>
      </c>
      <c r="AI185" s="168">
        <v>38.163036938759902</v>
      </c>
      <c r="AJ185" s="183" t="s">
        <v>53</v>
      </c>
      <c r="AK185" s="175">
        <v>0.60576249109142699</v>
      </c>
      <c r="AL185" s="176">
        <v>-104.420964423936</v>
      </c>
      <c r="AM185" s="170"/>
      <c r="AN185" s="170"/>
      <c r="AO185" s="178">
        <v>76</v>
      </c>
      <c r="AP185" s="178">
        <v>114</v>
      </c>
      <c r="AQ185" s="169"/>
      <c r="AR185" s="182">
        <v>37.799999999999997</v>
      </c>
      <c r="AS185" s="168">
        <v>12.457364389336099</v>
      </c>
      <c r="AT185" s="183" t="s">
        <v>54</v>
      </c>
      <c r="AU185" s="190">
        <v>0.77858527433350799</v>
      </c>
      <c r="AV185" s="173">
        <v>-18.1291338219519</v>
      </c>
      <c r="AW185" s="170"/>
      <c r="AX185" s="170"/>
      <c r="AY185" s="178">
        <v>11</v>
      </c>
      <c r="AZ185" s="178">
        <v>21</v>
      </c>
      <c r="BA185" s="169"/>
      <c r="BB185" s="186">
        <v>79</v>
      </c>
      <c r="BC185" s="182">
        <v>26.0352324539036</v>
      </c>
      <c r="BD185" s="183" t="s">
        <v>55</v>
      </c>
      <c r="BE185" s="190">
        <v>0.81360101418448605</v>
      </c>
      <c r="BF185" s="173">
        <v>-32.858267643903901</v>
      </c>
      <c r="BG185" s="170"/>
      <c r="BH185" s="170"/>
      <c r="BI185" s="178">
        <v>19</v>
      </c>
      <c r="BJ185" s="178">
        <v>38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0.04</v>
      </c>
      <c r="G186" s="170">
        <v>0.04</v>
      </c>
      <c r="H186" s="171"/>
      <c r="I186" s="172">
        <v>5</v>
      </c>
      <c r="J186" s="172">
        <v>5</v>
      </c>
      <c r="K186" s="169"/>
      <c r="L186" s="173">
        <v>4285.8177100000003</v>
      </c>
      <c r="M186" s="173">
        <v>3218.75396</v>
      </c>
      <c r="N186" s="173">
        <v>7504.5716700000003</v>
      </c>
      <c r="O186" s="168">
        <v>1912.3165259038999</v>
      </c>
      <c r="P186" s="174">
        <v>285.27300000000002</v>
      </c>
      <c r="Q186" s="180">
        <v>6.7034613366981803</v>
      </c>
      <c r="R186" s="181">
        <v>6214.8996439212697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1901.55602</v>
      </c>
      <c r="Y186" s="168">
        <v>484.55490358159898</v>
      </c>
      <c r="Z186" s="179">
        <v>573</v>
      </c>
      <c r="AA186" s="190">
        <v>0.84564555598882896</v>
      </c>
      <c r="AB186" s="173">
        <v>-688.88216007001597</v>
      </c>
      <c r="AC186" s="170"/>
      <c r="AD186" s="170"/>
      <c r="AE186" s="178">
        <v>348</v>
      </c>
      <c r="AF186" s="178">
        <v>797</v>
      </c>
      <c r="AG186" s="169"/>
      <c r="AH186" s="182">
        <v>185.9</v>
      </c>
      <c r="AI186" s="168">
        <v>47.371076964547797</v>
      </c>
      <c r="AJ186" s="183" t="s">
        <v>53</v>
      </c>
      <c r="AK186" s="175">
        <v>0.751921856580125</v>
      </c>
      <c r="AL186" s="176">
        <v>-98.912574772095894</v>
      </c>
      <c r="AM186" s="170"/>
      <c r="AN186" s="170"/>
      <c r="AO186" s="178">
        <v>62</v>
      </c>
      <c r="AP186" s="178">
        <v>111</v>
      </c>
      <c r="AQ186" s="169"/>
      <c r="AR186" s="182">
        <v>75.599999999999994</v>
      </c>
      <c r="AS186" s="168">
        <v>19.264407845722499</v>
      </c>
      <c r="AT186" s="183" t="s">
        <v>54</v>
      </c>
      <c r="AU186" s="180">
        <v>1.2040254903576599</v>
      </c>
      <c r="AV186" s="181">
        <v>3.2666476769280202</v>
      </c>
      <c r="AW186" s="170">
        <v>0.01</v>
      </c>
      <c r="AX186" s="170">
        <v>0.01</v>
      </c>
      <c r="AY186" s="178">
        <v>0</v>
      </c>
      <c r="AZ186" s="178">
        <v>0</v>
      </c>
      <c r="BA186" s="169"/>
      <c r="BB186" s="186">
        <v>212.6</v>
      </c>
      <c r="BC186" s="182">
        <v>54.174776560854603</v>
      </c>
      <c r="BD186" s="183" t="s">
        <v>55</v>
      </c>
      <c r="BE186" s="180">
        <v>1.6929617675267099</v>
      </c>
      <c r="BF186" s="181">
        <v>67.933295353855996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6.8000000000000005E-2</v>
      </c>
      <c r="H187" s="171"/>
      <c r="I187" s="172">
        <v>5</v>
      </c>
      <c r="J187" s="172">
        <v>5</v>
      </c>
      <c r="K187" s="169"/>
      <c r="L187" s="173">
        <v>507.77127000000002</v>
      </c>
      <c r="M187" s="173">
        <v>8.5471000000000004</v>
      </c>
      <c r="N187" s="173">
        <v>516.31836999999996</v>
      </c>
      <c r="O187" s="168">
        <v>282.31367692921401</v>
      </c>
      <c r="P187" s="174">
        <v>243.29900000000001</v>
      </c>
      <c r="Q187" s="180">
        <v>1.16035691445182</v>
      </c>
      <c r="R187" s="181">
        <v>3.7185355594092502</v>
      </c>
      <c r="S187" s="170">
        <v>0.01</v>
      </c>
      <c r="T187" s="170">
        <v>8.0000000000000002E-3</v>
      </c>
      <c r="U187" s="177">
        <v>0</v>
      </c>
      <c r="V187" s="178">
        <v>18</v>
      </c>
      <c r="W187" s="169"/>
      <c r="X187" s="177">
        <v>1256.071265</v>
      </c>
      <c r="Y187" s="168">
        <v>686.79736749881499</v>
      </c>
      <c r="Z187" s="179">
        <v>573</v>
      </c>
      <c r="AA187" s="180">
        <v>1.19859924519863</v>
      </c>
      <c r="AB187" s="181">
        <v>48.833647358914</v>
      </c>
      <c r="AC187" s="170">
        <v>0.02</v>
      </c>
      <c r="AD187" s="170">
        <v>0.02</v>
      </c>
      <c r="AE187" s="178">
        <v>0</v>
      </c>
      <c r="AF187" s="178">
        <v>2</v>
      </c>
      <c r="AG187" s="169"/>
      <c r="AH187" s="182">
        <v>167.2</v>
      </c>
      <c r="AI187" s="168">
        <v>91.421978231308302</v>
      </c>
      <c r="AJ187" s="183" t="s">
        <v>53</v>
      </c>
      <c r="AK187" s="180">
        <v>1.4511425116080701</v>
      </c>
      <c r="AL187" s="181">
        <v>34.467068217472303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20.6</v>
      </c>
      <c r="AS187" s="168">
        <v>11.263712628977</v>
      </c>
      <c r="AT187" s="183" t="s">
        <v>54</v>
      </c>
      <c r="AU187" s="175">
        <v>0.70398203931106096</v>
      </c>
      <c r="AV187" s="176">
        <v>-13.1099509288959</v>
      </c>
      <c r="AW187" s="170"/>
      <c r="AX187" s="170"/>
      <c r="AY187" s="178">
        <v>9</v>
      </c>
      <c r="AZ187" s="178">
        <v>15</v>
      </c>
      <c r="BA187" s="169"/>
      <c r="BB187" s="186">
        <v>88</v>
      </c>
      <c r="BC187" s="182">
        <v>48.116830648056997</v>
      </c>
      <c r="BD187" s="183" t="s">
        <v>55</v>
      </c>
      <c r="BE187" s="180">
        <v>1.50365095775178</v>
      </c>
      <c r="BF187" s="181">
        <v>20.580098142208101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3.3000000000000002E-2</v>
      </c>
      <c r="G188" s="170">
        <v>2.4E-2</v>
      </c>
      <c r="H188" s="171"/>
      <c r="I188" s="172">
        <v>4</v>
      </c>
      <c r="J188" s="172">
        <v>4</v>
      </c>
      <c r="K188" s="169"/>
      <c r="L188" s="173">
        <v>1488.5916299999999</v>
      </c>
      <c r="M188" s="173">
        <v>171.74587</v>
      </c>
      <c r="N188" s="173">
        <v>1660.3375000000001</v>
      </c>
      <c r="O188" s="168">
        <v>551.21278307374405</v>
      </c>
      <c r="P188" s="174">
        <v>262.53800000000001</v>
      </c>
      <c r="Q188" s="180">
        <v>2.0995542857557501</v>
      </c>
      <c r="R188" s="181">
        <v>749.33042912947803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1921.601625</v>
      </c>
      <c r="Y188" s="168">
        <v>637.94944080663095</v>
      </c>
      <c r="Z188" s="179">
        <v>573</v>
      </c>
      <c r="AA188" s="184">
        <v>1.11334980943566</v>
      </c>
      <c r="AB188" s="185">
        <v>-66.708835233600198</v>
      </c>
      <c r="AC188" s="170">
        <v>1.6E-2</v>
      </c>
      <c r="AD188" s="170">
        <v>1.0999999999999999E-2</v>
      </c>
      <c r="AE188" s="178">
        <v>0</v>
      </c>
      <c r="AF188" s="178">
        <v>150</v>
      </c>
      <c r="AG188" s="169"/>
      <c r="AH188" s="182">
        <v>159.69999999999999</v>
      </c>
      <c r="AI188" s="168">
        <v>53.018546805620502</v>
      </c>
      <c r="AJ188" s="183" t="s">
        <v>53</v>
      </c>
      <c r="AK188" s="190">
        <v>0.84156423500985</v>
      </c>
      <c r="AL188" s="173">
        <v>-58.910050601599998</v>
      </c>
      <c r="AM188" s="170"/>
      <c r="AN188" s="170"/>
      <c r="AO188" s="178">
        <v>31</v>
      </c>
      <c r="AP188" s="178">
        <v>69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-38.520012851200001</v>
      </c>
      <c r="AW188" s="170"/>
      <c r="AX188" s="170"/>
      <c r="AY188" s="178">
        <v>32</v>
      </c>
      <c r="AZ188" s="178">
        <v>41</v>
      </c>
      <c r="BA188" s="169"/>
      <c r="BB188" s="186">
        <v>99</v>
      </c>
      <c r="BC188" s="182">
        <v>32.866851181943801</v>
      </c>
      <c r="BD188" s="183" t="s">
        <v>55</v>
      </c>
      <c r="BE188" s="184">
        <v>1.02708909943574</v>
      </c>
      <c r="BF188" s="185">
        <v>-12.040025702399999</v>
      </c>
      <c r="BG188" s="170">
        <v>7.0000000000000001E-3</v>
      </c>
      <c r="BH188" s="170">
        <v>3.0000000000000001E-3</v>
      </c>
      <c r="BI188" s="178">
        <v>0</v>
      </c>
      <c r="BJ188" s="178">
        <v>17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3.2000000000000001E-2</v>
      </c>
      <c r="G189" s="170">
        <v>2.3E-2</v>
      </c>
      <c r="H189" s="171"/>
      <c r="I189" s="172">
        <v>5</v>
      </c>
      <c r="J189" s="172">
        <v>5</v>
      </c>
      <c r="K189" s="169"/>
      <c r="L189" s="173">
        <v>2385.9627300000002</v>
      </c>
      <c r="M189" s="173">
        <v>1843.2407800000001</v>
      </c>
      <c r="N189" s="173">
        <v>4229.2035100000003</v>
      </c>
      <c r="O189" s="168">
        <v>1567.89212834196</v>
      </c>
      <c r="P189" s="174">
        <v>243.27799999999999</v>
      </c>
      <c r="Q189" s="180">
        <v>6.44485785127286</v>
      </c>
      <c r="R189" s="181">
        <v>3473.2454181457701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1604.9930400000001</v>
      </c>
      <c r="Y189" s="168">
        <v>595.01888417273801</v>
      </c>
      <c r="Z189" s="179">
        <v>573</v>
      </c>
      <c r="AA189" s="184">
        <v>1.0384273720292101</v>
      </c>
      <c r="AB189" s="185">
        <v>-175.53782030169401</v>
      </c>
      <c r="AC189" s="170">
        <v>8.0000000000000002E-3</v>
      </c>
      <c r="AD189" s="170">
        <v>4.0000000000000001E-3</v>
      </c>
      <c r="AE189" s="178">
        <v>0</v>
      </c>
      <c r="AF189" s="178">
        <v>250</v>
      </c>
      <c r="AG189" s="169"/>
      <c r="AH189" s="182">
        <v>162.85</v>
      </c>
      <c r="AI189" s="168">
        <v>60.373361673599703</v>
      </c>
      <c r="AJ189" s="183" t="s">
        <v>53</v>
      </c>
      <c r="AK189" s="190">
        <v>0.95830732815237696</v>
      </c>
      <c r="AL189" s="173">
        <v>-32.915173122175801</v>
      </c>
      <c r="AM189" s="170">
        <v>0</v>
      </c>
      <c r="AN189" s="170"/>
      <c r="AO189" s="178">
        <v>8</v>
      </c>
      <c r="AP189" s="178">
        <v>42</v>
      </c>
      <c r="AQ189" s="169"/>
      <c r="AR189" s="182">
        <v>27.5</v>
      </c>
      <c r="AS189" s="168">
        <v>10.1950718208412</v>
      </c>
      <c r="AT189" s="183" t="s">
        <v>54</v>
      </c>
      <c r="AU189" s="175">
        <v>0.63719198880257599</v>
      </c>
      <c r="AV189" s="176">
        <v>-22.2181392056319</v>
      </c>
      <c r="AW189" s="170"/>
      <c r="AX189" s="170"/>
      <c r="AY189" s="178">
        <v>16</v>
      </c>
      <c r="AZ189" s="178">
        <v>25</v>
      </c>
      <c r="BA189" s="169"/>
      <c r="BB189" s="186">
        <v>94.4</v>
      </c>
      <c r="BC189" s="182">
        <v>34.996901086815001</v>
      </c>
      <c r="BD189" s="183" t="s">
        <v>55</v>
      </c>
      <c r="BE189" s="184">
        <v>1.0936531589629701</v>
      </c>
      <c r="BF189" s="185">
        <v>-5.0362784112638597</v>
      </c>
      <c r="BG189" s="170">
        <v>1.4E-2</v>
      </c>
      <c r="BH189" s="170">
        <v>8.9999999999999993E-3</v>
      </c>
      <c r="BI189" s="178">
        <v>0</v>
      </c>
      <c r="BJ189" s="178">
        <v>10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284.16314999999997</v>
      </c>
      <c r="M190" s="173">
        <v>21.173999999999999</v>
      </c>
      <c r="N190" s="173">
        <v>305.33715000000001</v>
      </c>
      <c r="O190" s="168">
        <v>121.588766341845</v>
      </c>
      <c r="P190" s="174">
        <v>233.029</v>
      </c>
      <c r="Q190" s="175">
        <v>0.521775256907275</v>
      </c>
      <c r="R190" s="176">
        <v>-368.80059828059598</v>
      </c>
      <c r="S190" s="170"/>
      <c r="T190" s="170"/>
      <c r="U190" s="177">
        <v>280</v>
      </c>
      <c r="V190" s="178">
        <v>397</v>
      </c>
      <c r="W190" s="169"/>
      <c r="X190" s="177">
        <v>2084.77241</v>
      </c>
      <c r="Y190" s="168">
        <v>830.18036107108503</v>
      </c>
      <c r="Z190" s="179">
        <v>573</v>
      </c>
      <c r="AA190" s="180">
        <v>1.4488313456738</v>
      </c>
      <c r="AB190" s="181">
        <v>427.12065951065398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207.8</v>
      </c>
      <c r="AI190" s="168">
        <v>82.748350948567804</v>
      </c>
      <c r="AJ190" s="183" t="s">
        <v>53</v>
      </c>
      <c r="AK190" s="180">
        <v>1.3134658880725001</v>
      </c>
      <c r="AL190" s="181">
        <v>25.545095495935801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3.11304012595195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144.19999999999999</v>
      </c>
      <c r="BC190" s="182">
        <v>57.422099166426698</v>
      </c>
      <c r="BD190" s="183" t="s">
        <v>55</v>
      </c>
      <c r="BE190" s="180">
        <v>1.7944405989508401</v>
      </c>
      <c r="BF190" s="181">
        <v>51.6260802519039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1.0999999999999999E-2</v>
      </c>
      <c r="G191" s="170">
        <v>0.01</v>
      </c>
      <c r="H191" s="171"/>
      <c r="I191" s="172">
        <v>4</v>
      </c>
      <c r="J191" s="172">
        <v>3</v>
      </c>
      <c r="K191" s="169"/>
      <c r="L191" s="173">
        <v>1714.44687</v>
      </c>
      <c r="M191" s="173">
        <v>376.69189999999998</v>
      </c>
      <c r="N191" s="173">
        <v>2091.13877</v>
      </c>
      <c r="O191" s="168">
        <v>594.62865471150405</v>
      </c>
      <c r="P191" s="174">
        <v>232.833</v>
      </c>
      <c r="Q191" s="180">
        <v>2.5538847788393602</v>
      </c>
      <c r="R191" s="181">
        <v>1147.87308980953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1476.9475600000001</v>
      </c>
      <c r="Y191" s="168">
        <v>419.979464434222</v>
      </c>
      <c r="Z191" s="179">
        <v>573</v>
      </c>
      <c r="AA191" s="175">
        <v>0.73294845450998702</v>
      </c>
      <c r="AB191" s="176">
        <v>-844.42112377394903</v>
      </c>
      <c r="AC191" s="170"/>
      <c r="AD191" s="170"/>
      <c r="AE191" s="178">
        <v>539</v>
      </c>
      <c r="AF191" s="178">
        <v>942</v>
      </c>
      <c r="AG191" s="169"/>
      <c r="AH191" s="182">
        <v>137.30000000000001</v>
      </c>
      <c r="AI191" s="168">
        <v>39.042131236412203</v>
      </c>
      <c r="AJ191" s="183" t="s">
        <v>53</v>
      </c>
      <c r="AK191" s="175">
        <v>0.61971636883193904</v>
      </c>
      <c r="AL191" s="176">
        <v>-117.929017587712</v>
      </c>
      <c r="AM191" s="170"/>
      <c r="AN191" s="170"/>
      <c r="AO191" s="178">
        <v>85</v>
      </c>
      <c r="AP191" s="178">
        <v>129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-33.420067958783903</v>
      </c>
      <c r="AW191" s="170"/>
      <c r="AX191" s="170"/>
      <c r="AY191" s="178">
        <v>25</v>
      </c>
      <c r="AZ191" s="178">
        <v>37</v>
      </c>
      <c r="BA191" s="169"/>
      <c r="BB191" s="186">
        <v>109.4</v>
      </c>
      <c r="BC191" s="182">
        <v>31.108588181088798</v>
      </c>
      <c r="BD191" s="183" t="s">
        <v>55</v>
      </c>
      <c r="BE191" s="184">
        <v>0.97214338065902395</v>
      </c>
      <c r="BF191" s="185">
        <v>-20.240135917567802</v>
      </c>
      <c r="BG191" s="170">
        <v>1E-3</v>
      </c>
      <c r="BH191" s="170"/>
      <c r="BI191" s="178">
        <v>4</v>
      </c>
      <c r="BJ191" s="178">
        <v>26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3.2000000000000001E-2</v>
      </c>
      <c r="G192" s="170">
        <v>2.3E-2</v>
      </c>
      <c r="H192" s="171"/>
      <c r="I192" s="172">
        <v>5</v>
      </c>
      <c r="J192" s="172">
        <v>4</v>
      </c>
      <c r="K192" s="169"/>
      <c r="L192" s="173">
        <v>5951.7796500000004</v>
      </c>
      <c r="M192" s="173">
        <v>3839.7636000000002</v>
      </c>
      <c r="N192" s="173">
        <v>9791.5432500000006</v>
      </c>
      <c r="O192" s="168">
        <v>1315.0013869048601</v>
      </c>
      <c r="P192" s="174">
        <v>247.167</v>
      </c>
      <c r="Q192" s="180">
        <v>5.3202951320559002</v>
      </c>
      <c r="R192" s="181">
        <v>7671.3868406240499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4318.6879499999995</v>
      </c>
      <c r="Y192" s="168">
        <v>579.998525141512</v>
      </c>
      <c r="Z192" s="179">
        <v>573</v>
      </c>
      <c r="AA192" s="184">
        <v>1.0122138309624999</v>
      </c>
      <c r="AB192" s="185">
        <v>-596.40841226687803</v>
      </c>
      <c r="AC192" s="170">
        <v>5.0000000000000001E-3</v>
      </c>
      <c r="AD192" s="170">
        <v>1E-3</v>
      </c>
      <c r="AE192" s="178">
        <v>0</v>
      </c>
      <c r="AF192" s="178">
        <v>802</v>
      </c>
      <c r="AG192" s="169"/>
      <c r="AH192" s="182">
        <v>423.2</v>
      </c>
      <c r="AI192" s="168">
        <v>56.8356358879524</v>
      </c>
      <c r="AJ192" s="183" t="s">
        <v>53</v>
      </c>
      <c r="AK192" s="190">
        <v>0.90215295060241996</v>
      </c>
      <c r="AL192" s="173">
        <v>-117.20326496128</v>
      </c>
      <c r="AM192" s="170"/>
      <c r="AN192" s="170"/>
      <c r="AO192" s="178">
        <v>46</v>
      </c>
      <c r="AP192" s="178">
        <v>140</v>
      </c>
      <c r="AQ192" s="169"/>
      <c r="AR192" s="182">
        <v>116.8</v>
      </c>
      <c r="AS192" s="168">
        <v>15.6862057460133</v>
      </c>
      <c r="AT192" s="183" t="s">
        <v>54</v>
      </c>
      <c r="AU192" s="184">
        <v>0.98038785912583404</v>
      </c>
      <c r="AV192" s="185">
        <v>-20.44527364096</v>
      </c>
      <c r="AW192" s="170">
        <v>1E-3</v>
      </c>
      <c r="AX192" s="170"/>
      <c r="AY192" s="178">
        <v>3</v>
      </c>
      <c r="AZ192" s="178">
        <v>27</v>
      </c>
      <c r="BA192" s="169"/>
      <c r="BB192" s="186">
        <v>266.39999999999998</v>
      </c>
      <c r="BC192" s="182">
        <v>35.777441872756398</v>
      </c>
      <c r="BD192" s="183" t="s">
        <v>55</v>
      </c>
      <c r="BE192" s="184">
        <v>1.1180450585236399</v>
      </c>
      <c r="BF192" s="185">
        <v>-8.0905472819199495</v>
      </c>
      <c r="BG192" s="170">
        <v>1.6E-2</v>
      </c>
      <c r="BH192" s="170">
        <v>1.2E-2</v>
      </c>
      <c r="BI192" s="178">
        <v>0</v>
      </c>
      <c r="BJ192" s="178">
        <v>20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11033.85007</v>
      </c>
      <c r="M193" s="173">
        <v>8490.9308999999994</v>
      </c>
      <c r="N193" s="173">
        <v>19524.78097</v>
      </c>
      <c r="O193" s="168">
        <v>1791.9763137713201</v>
      </c>
      <c r="P193" s="174">
        <v>236.7</v>
      </c>
      <c r="Q193" s="180">
        <v>7.5706646124686099</v>
      </c>
      <c r="R193" s="181">
        <v>16553.767349822501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16769.252605000001</v>
      </c>
      <c r="Y193" s="168">
        <v>1539.0750612762399</v>
      </c>
      <c r="Z193" s="179">
        <v>573</v>
      </c>
      <c r="AA193" s="180">
        <v>2.6859948713372401</v>
      </c>
      <c r="AB193" s="181">
        <v>9577.0650073586603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2133.6</v>
      </c>
      <c r="AI193" s="168">
        <v>195.82092464633101</v>
      </c>
      <c r="AJ193" s="183" t="s">
        <v>53</v>
      </c>
      <c r="AK193" s="180">
        <v>3.10826864517986</v>
      </c>
      <c r="AL193" s="181">
        <v>1342.8359185839399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747.7</v>
      </c>
      <c r="AS193" s="168">
        <v>68.623596437036696</v>
      </c>
      <c r="AT193" s="183" t="s">
        <v>54</v>
      </c>
      <c r="AU193" s="180">
        <v>4.2889747773147899</v>
      </c>
      <c r="AV193" s="181">
        <v>546.87102694195198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1315.4</v>
      </c>
      <c r="BC193" s="182">
        <v>120.72686739772401</v>
      </c>
      <c r="BD193" s="183" t="s">
        <v>55</v>
      </c>
      <c r="BE193" s="180">
        <v>3.7727146061788801</v>
      </c>
      <c r="BF193" s="181">
        <v>913.74205388390396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0.02</v>
      </c>
      <c r="G194" s="170">
        <v>1.2999999999999999E-2</v>
      </c>
      <c r="H194" s="171"/>
      <c r="I194" s="172">
        <v>3</v>
      </c>
      <c r="J194" s="172">
        <v>3</v>
      </c>
      <c r="K194" s="169"/>
      <c r="L194" s="173">
        <v>650.51280999999994</v>
      </c>
      <c r="M194" s="173">
        <v>-172.86514</v>
      </c>
      <c r="N194" s="173">
        <v>477.64767000000001</v>
      </c>
      <c r="O194" s="168">
        <v>274.73495806939098</v>
      </c>
      <c r="P194" s="174">
        <v>236.7</v>
      </c>
      <c r="Q194" s="180">
        <v>1.16068845825683</v>
      </c>
      <c r="R194" s="181">
        <v>3.57548299265164</v>
      </c>
      <c r="S194" s="170">
        <v>0.01</v>
      </c>
      <c r="T194" s="170">
        <v>8.0000000000000002E-3</v>
      </c>
      <c r="U194" s="177">
        <v>0</v>
      </c>
      <c r="V194" s="178">
        <v>17</v>
      </c>
      <c r="W194" s="169"/>
      <c r="X194" s="177">
        <v>1048.605585</v>
      </c>
      <c r="Y194" s="168">
        <v>603.14040980521099</v>
      </c>
      <c r="Z194" s="179">
        <v>573</v>
      </c>
      <c r="AA194" s="184">
        <v>1.0526010642324799</v>
      </c>
      <c r="AB194" s="185">
        <v>-99.021635765570906</v>
      </c>
      <c r="AC194" s="170">
        <v>0.01</v>
      </c>
      <c r="AD194" s="170">
        <v>5.0000000000000001E-3</v>
      </c>
      <c r="AE194" s="178">
        <v>0</v>
      </c>
      <c r="AF194" s="178">
        <v>147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-48.528909089408302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-24.045437229056098</v>
      </c>
      <c r="AW194" s="170"/>
      <c r="AX194" s="170"/>
      <c r="AY194" s="178">
        <v>20</v>
      </c>
      <c r="AZ194" s="178">
        <v>26</v>
      </c>
      <c r="BA194" s="169"/>
      <c r="BB194" s="186">
        <v>52.6</v>
      </c>
      <c r="BC194" s="182">
        <v>30.254641029547901</v>
      </c>
      <c r="BD194" s="183" t="s">
        <v>55</v>
      </c>
      <c r="BE194" s="190">
        <v>0.94545753217337203</v>
      </c>
      <c r="BF194" s="173">
        <v>-11.4908744581122</v>
      </c>
      <c r="BG194" s="170"/>
      <c r="BH194" s="170"/>
      <c r="BI194" s="178">
        <v>4</v>
      </c>
      <c r="BJ194" s="178">
        <v>15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5.7000000000000002E-2</v>
      </c>
      <c r="G195" s="170">
        <v>4.8000000000000001E-2</v>
      </c>
      <c r="H195" s="171"/>
      <c r="I195" s="172">
        <v>5</v>
      </c>
      <c r="J195" s="172">
        <v>5</v>
      </c>
      <c r="K195" s="169"/>
      <c r="L195" s="173">
        <v>3025.4398900000001</v>
      </c>
      <c r="M195" s="173">
        <v>1727.8947800000001</v>
      </c>
      <c r="N195" s="173">
        <v>4753.3346700000002</v>
      </c>
      <c r="O195" s="168">
        <v>1047.4295945235599</v>
      </c>
      <c r="P195" s="174">
        <v>287.5</v>
      </c>
      <c r="Q195" s="180">
        <v>3.6432333722558599</v>
      </c>
      <c r="R195" s="181">
        <v>3250.3177121680001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2704.969235</v>
      </c>
      <c r="Y195" s="168">
        <v>596.05835181277905</v>
      </c>
      <c r="Z195" s="179">
        <v>573</v>
      </c>
      <c r="AA195" s="184">
        <v>1.0402414516802401</v>
      </c>
      <c r="AB195" s="185">
        <v>-290.60891052255698</v>
      </c>
      <c r="AC195" s="170">
        <v>8.0000000000000002E-3</v>
      </c>
      <c r="AD195" s="170">
        <v>4.0000000000000001E-3</v>
      </c>
      <c r="AE195" s="178">
        <v>0</v>
      </c>
      <c r="AF195" s="178">
        <v>416</v>
      </c>
      <c r="AG195" s="169"/>
      <c r="AH195" s="182">
        <v>326.55</v>
      </c>
      <c r="AI195" s="168">
        <v>71.957511481443206</v>
      </c>
      <c r="AJ195" s="183" t="s">
        <v>53</v>
      </c>
      <c r="AK195" s="184">
        <v>1.1421827219276699</v>
      </c>
      <c r="AL195" s="185">
        <v>-2.80675945535967</v>
      </c>
      <c r="AM195" s="170">
        <v>1.9E-2</v>
      </c>
      <c r="AN195" s="170">
        <v>1.4E-2</v>
      </c>
      <c r="AO195" s="178">
        <v>0</v>
      </c>
      <c r="AP195" s="178">
        <v>17</v>
      </c>
      <c r="AQ195" s="169"/>
      <c r="AR195" s="182">
        <v>63.4</v>
      </c>
      <c r="AS195" s="168">
        <v>13.970620817404701</v>
      </c>
      <c r="AT195" s="183" t="s">
        <v>54</v>
      </c>
      <c r="AU195" s="190">
        <v>0.87316380108779301</v>
      </c>
      <c r="AV195" s="173">
        <v>-20.246161131519901</v>
      </c>
      <c r="AW195" s="170"/>
      <c r="AX195" s="170"/>
      <c r="AY195" s="178">
        <v>10</v>
      </c>
      <c r="AZ195" s="178">
        <v>24</v>
      </c>
      <c r="BA195" s="169"/>
      <c r="BB195" s="186">
        <v>195.8</v>
      </c>
      <c r="BC195" s="182">
        <v>43.145860505486397</v>
      </c>
      <c r="BD195" s="183" t="s">
        <v>55</v>
      </c>
      <c r="BE195" s="180">
        <v>1.3483081407964499</v>
      </c>
      <c r="BF195" s="181">
        <v>28.507677736960201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2.1000000000000001E-2</v>
      </c>
      <c r="G196" s="170">
        <v>1.7000000000000001E-2</v>
      </c>
      <c r="H196" s="171"/>
      <c r="I196" s="172">
        <v>3</v>
      </c>
      <c r="J196" s="172">
        <v>3</v>
      </c>
      <c r="K196" s="169"/>
      <c r="L196" s="173">
        <v>4700.5009899999995</v>
      </c>
      <c r="M196" s="173">
        <v>1756.3955699999999</v>
      </c>
      <c r="N196" s="173">
        <v>6456.8965600000001</v>
      </c>
      <c r="O196" s="168">
        <v>672.53255322766199</v>
      </c>
      <c r="P196" s="174">
        <v>270.3</v>
      </c>
      <c r="Q196" s="180">
        <v>2.4880967562991598</v>
      </c>
      <c r="R196" s="181">
        <v>3467.3243826768298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5063.1184949999997</v>
      </c>
      <c r="Y196" s="168">
        <v>527.36047063708099</v>
      </c>
      <c r="Z196" s="179">
        <v>573</v>
      </c>
      <c r="AA196" s="190">
        <v>0.92034986149577802</v>
      </c>
      <c r="AB196" s="173">
        <v>-1274.3763537095001</v>
      </c>
      <c r="AC196" s="170"/>
      <c r="AD196" s="170"/>
      <c r="AE196" s="178">
        <v>439</v>
      </c>
      <c r="AF196" s="178">
        <v>1539</v>
      </c>
      <c r="AG196" s="169"/>
      <c r="AH196" s="182">
        <v>478.2</v>
      </c>
      <c r="AI196" s="168">
        <v>49.807994284094299</v>
      </c>
      <c r="AJ196" s="183" t="s">
        <v>53</v>
      </c>
      <c r="AK196" s="190">
        <v>0.79060308387451295</v>
      </c>
      <c r="AL196" s="173">
        <v>-218.592627345024</v>
      </c>
      <c r="AM196" s="170"/>
      <c r="AN196" s="170"/>
      <c r="AO196" s="178">
        <v>127</v>
      </c>
      <c r="AP196" s="178">
        <v>248</v>
      </c>
      <c r="AQ196" s="169"/>
      <c r="AR196" s="182">
        <v>89.8</v>
      </c>
      <c r="AS196" s="168">
        <v>9.3533205493761304</v>
      </c>
      <c r="AT196" s="183" t="s">
        <v>54</v>
      </c>
      <c r="AU196" s="175">
        <v>0.58458253433600804</v>
      </c>
      <c r="AV196" s="176">
        <v>-87.163206944767893</v>
      </c>
      <c r="AW196" s="170"/>
      <c r="AX196" s="170"/>
      <c r="AY196" s="178">
        <v>64</v>
      </c>
      <c r="AZ196" s="178">
        <v>95</v>
      </c>
      <c r="BA196" s="169"/>
      <c r="BB196" s="186">
        <v>327.60000000000002</v>
      </c>
      <c r="BC196" s="182">
        <v>34.1219132736706</v>
      </c>
      <c r="BD196" s="183" t="s">
        <v>55</v>
      </c>
      <c r="BE196" s="184">
        <v>1.06630978980221</v>
      </c>
      <c r="BF196" s="185">
        <v>-26.3264138895358</v>
      </c>
      <c r="BG196" s="170">
        <v>1.0999999999999999E-2</v>
      </c>
      <c r="BH196" s="170">
        <v>7.0000000000000001E-3</v>
      </c>
      <c r="BI196" s="178">
        <v>0</v>
      </c>
      <c r="BJ196" s="178">
        <v>42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1.4999999999999999E-2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1843.14509</v>
      </c>
      <c r="M197" s="173">
        <v>2764.65542</v>
      </c>
      <c r="N197" s="173">
        <v>4607.80051</v>
      </c>
      <c r="O197" s="168">
        <v>1003.17176503894</v>
      </c>
      <c r="P197" s="174">
        <v>214.857</v>
      </c>
      <c r="Q197" s="180">
        <v>4.6690206278545299</v>
      </c>
      <c r="R197" s="181">
        <v>3470.9055141089202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2630.9782150000001</v>
      </c>
      <c r="Y197" s="168">
        <v>572.79455870378695</v>
      </c>
      <c r="Z197" s="179">
        <v>573</v>
      </c>
      <c r="AA197" s="184">
        <v>0.99964146370643503</v>
      </c>
      <c r="AB197" s="185">
        <v>-400.99576139168101</v>
      </c>
      <c r="AC197" s="170">
        <v>4.0000000000000001E-3</v>
      </c>
      <c r="AD197" s="170">
        <v>0</v>
      </c>
      <c r="AE197" s="178">
        <v>1</v>
      </c>
      <c r="AF197" s="178">
        <v>528</v>
      </c>
      <c r="AG197" s="169"/>
      <c r="AH197" s="182">
        <v>238.65</v>
      </c>
      <c r="AI197" s="168">
        <v>51.956880773586697</v>
      </c>
      <c r="AJ197" s="183" t="s">
        <v>53</v>
      </c>
      <c r="AK197" s="190">
        <v>0.824712393231534</v>
      </c>
      <c r="AL197" s="173">
        <v>-94.708395310079993</v>
      </c>
      <c r="AM197" s="170"/>
      <c r="AN197" s="170"/>
      <c r="AO197" s="178">
        <v>51</v>
      </c>
      <c r="AP197" s="178">
        <v>109</v>
      </c>
      <c r="AQ197" s="169"/>
      <c r="AR197" s="182">
        <v>30.6</v>
      </c>
      <c r="AS197" s="168">
        <v>6.6619759131437304</v>
      </c>
      <c r="AT197" s="183" t="s">
        <v>54</v>
      </c>
      <c r="AU197" s="175">
        <v>0.41637349457148298</v>
      </c>
      <c r="AV197" s="176">
        <v>-54.062449602560001</v>
      </c>
      <c r="AW197" s="170"/>
      <c r="AX197" s="170"/>
      <c r="AY197" s="178">
        <v>43</v>
      </c>
      <c r="AZ197" s="178">
        <v>58</v>
      </c>
      <c r="BA197" s="169"/>
      <c r="BB197" s="186">
        <v>143</v>
      </c>
      <c r="BC197" s="182">
        <v>31.132763254233801</v>
      </c>
      <c r="BD197" s="183" t="s">
        <v>55</v>
      </c>
      <c r="BE197" s="184">
        <v>0.97289885169480494</v>
      </c>
      <c r="BF197" s="185">
        <v>-26.324899205120001</v>
      </c>
      <c r="BG197" s="170">
        <v>1E-3</v>
      </c>
      <c r="BH197" s="170"/>
      <c r="BI197" s="178">
        <v>4</v>
      </c>
      <c r="BJ197" s="178">
        <v>34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3.9E-2</v>
      </c>
      <c r="G198" s="170">
        <v>3.5000000000000003E-2</v>
      </c>
      <c r="H198" s="171"/>
      <c r="I198" s="172">
        <v>5</v>
      </c>
      <c r="J198" s="172">
        <v>5</v>
      </c>
      <c r="K198" s="169"/>
      <c r="L198" s="173">
        <v>568.91088000000002</v>
      </c>
      <c r="M198" s="173">
        <v>1832.5101099999999</v>
      </c>
      <c r="N198" s="173">
        <v>2401.4209900000001</v>
      </c>
      <c r="O198" s="168">
        <v>1227.50485623381</v>
      </c>
      <c r="P198" s="174">
        <v>241.29400000000001</v>
      </c>
      <c r="Q198" s="180">
        <v>5.0871752146087799</v>
      </c>
      <c r="R198" s="181">
        <v>1857.6148768282601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1443.0133350000001</v>
      </c>
      <c r="Y198" s="168">
        <v>737.60739316376601</v>
      </c>
      <c r="Z198" s="179">
        <v>573</v>
      </c>
      <c r="AA198" s="180">
        <v>1.2872729374585801</v>
      </c>
      <c r="AB198" s="181">
        <v>151.63890029625799</v>
      </c>
      <c r="AC198" s="170">
        <v>0.02</v>
      </c>
      <c r="AD198" s="170">
        <v>0.02</v>
      </c>
      <c r="AE198" s="178">
        <v>0</v>
      </c>
      <c r="AF198" s="178">
        <v>0</v>
      </c>
      <c r="AG198" s="169"/>
      <c r="AH198" s="182">
        <v>108.3</v>
      </c>
      <c r="AI198" s="168">
        <v>55.358380093996701</v>
      </c>
      <c r="AJ198" s="183" t="s">
        <v>53</v>
      </c>
      <c r="AK198" s="190">
        <v>0.87870444593645602</v>
      </c>
      <c r="AL198" s="173">
        <v>-33.683576590463701</v>
      </c>
      <c r="AM198" s="170"/>
      <c r="AN198" s="170"/>
      <c r="AO198" s="178">
        <v>15</v>
      </c>
      <c r="AP198" s="178">
        <v>40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-32.259321038847901</v>
      </c>
      <c r="AW198" s="170"/>
      <c r="AX198" s="170"/>
      <c r="AY198" s="178">
        <v>28</v>
      </c>
      <c r="AZ198" s="178">
        <v>34</v>
      </c>
      <c r="BA198" s="169"/>
      <c r="BB198" s="186">
        <v>65.8</v>
      </c>
      <c r="BC198" s="182">
        <v>33.634177379362697</v>
      </c>
      <c r="BD198" s="183" t="s">
        <v>55</v>
      </c>
      <c r="BE198" s="184">
        <v>1.0510680431050901</v>
      </c>
      <c r="BF198" s="185">
        <v>-6.3186420776958698</v>
      </c>
      <c r="BG198" s="170">
        <v>8.9999999999999993E-3</v>
      </c>
      <c r="BH198" s="170">
        <v>5.0000000000000001E-3</v>
      </c>
      <c r="BI198" s="178">
        <v>0</v>
      </c>
      <c r="BJ198" s="178">
        <v>10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-180.83824999999999</v>
      </c>
      <c r="M199" s="173">
        <v>1699.06414</v>
      </c>
      <c r="N199" s="173">
        <v>1518.2258899999999</v>
      </c>
      <c r="O199" s="168">
        <v>574.977613847302</v>
      </c>
      <c r="P199" s="174">
        <v>244.16499999999999</v>
      </c>
      <c r="Q199" s="180">
        <v>2.3548731957786799</v>
      </c>
      <c r="R199" s="181">
        <v>775.512342444561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1258.9592950000001</v>
      </c>
      <c r="Y199" s="168">
        <v>476.78900494180198</v>
      </c>
      <c r="Z199" s="179">
        <v>573</v>
      </c>
      <c r="AA199" s="190">
        <v>0.832092504261434</v>
      </c>
      <c r="AB199" s="173">
        <v>-484.02132363603101</v>
      </c>
      <c r="AC199" s="170"/>
      <c r="AD199" s="170"/>
      <c r="AE199" s="178">
        <v>255</v>
      </c>
      <c r="AF199" s="178">
        <v>557</v>
      </c>
      <c r="AG199" s="169"/>
      <c r="AH199" s="182">
        <v>106.7</v>
      </c>
      <c r="AI199" s="168">
        <v>40.409079967347402</v>
      </c>
      <c r="AJ199" s="183" t="s">
        <v>53</v>
      </c>
      <c r="AK199" s="175">
        <v>0.64141396773567205</v>
      </c>
      <c r="AL199" s="176">
        <v>-84.9366125201919</v>
      </c>
      <c r="AM199" s="170"/>
      <c r="AN199" s="170"/>
      <c r="AO199" s="178">
        <v>60</v>
      </c>
      <c r="AP199" s="178">
        <v>93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-36.869615878144003</v>
      </c>
      <c r="AW199" s="170"/>
      <c r="AX199" s="170"/>
      <c r="AY199" s="178">
        <v>31</v>
      </c>
      <c r="AZ199" s="178">
        <v>39</v>
      </c>
      <c r="BA199" s="169"/>
      <c r="BB199" s="186">
        <v>76.2</v>
      </c>
      <c r="BC199" s="182">
        <v>28.8582183084524</v>
      </c>
      <c r="BD199" s="183" t="s">
        <v>55</v>
      </c>
      <c r="BE199" s="190">
        <v>0.90181932213913696</v>
      </c>
      <c r="BF199" s="173">
        <v>-21.139231756288002</v>
      </c>
      <c r="BG199" s="170"/>
      <c r="BH199" s="170"/>
      <c r="BI199" s="178">
        <v>9</v>
      </c>
      <c r="BJ199" s="178">
        <v>26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4.7E-2</v>
      </c>
      <c r="G200" s="170">
        <v>0.04</v>
      </c>
      <c r="H200" s="171"/>
      <c r="I200" s="172">
        <v>5</v>
      </c>
      <c r="J200" s="172">
        <v>5</v>
      </c>
      <c r="K200" s="169"/>
      <c r="L200" s="173">
        <v>930.80709999999999</v>
      </c>
      <c r="M200" s="173">
        <v>172.24775</v>
      </c>
      <c r="N200" s="173">
        <v>1103.05485</v>
      </c>
      <c r="O200" s="168">
        <v>409.73149677040198</v>
      </c>
      <c r="P200" s="174">
        <v>217.55099999999999</v>
      </c>
      <c r="Q200" s="180">
        <v>1.88338135320179</v>
      </c>
      <c r="R200" s="181">
        <v>428.35390054026902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1734.34229</v>
      </c>
      <c r="Y200" s="168">
        <v>644.224230911007</v>
      </c>
      <c r="Z200" s="179">
        <v>573</v>
      </c>
      <c r="AA200" s="184">
        <v>1.1243005775061199</v>
      </c>
      <c r="AB200" s="185">
        <v>-42.729035989887997</v>
      </c>
      <c r="AC200" s="170">
        <v>1.7000000000000001E-2</v>
      </c>
      <c r="AD200" s="170">
        <v>1.2E-2</v>
      </c>
      <c r="AE200" s="178">
        <v>0</v>
      </c>
      <c r="AF200" s="178">
        <v>117</v>
      </c>
      <c r="AG200" s="169"/>
      <c r="AH200" s="182">
        <v>162.80000000000001</v>
      </c>
      <c r="AI200" s="168">
        <v>60.472321638603397</v>
      </c>
      <c r="AJ200" s="183" t="s">
        <v>53</v>
      </c>
      <c r="AK200" s="190">
        <v>0.95987812124767302</v>
      </c>
      <c r="AL200" s="173">
        <v>-32.584805475327997</v>
      </c>
      <c r="AM200" s="170">
        <v>0</v>
      </c>
      <c r="AN200" s="170"/>
      <c r="AO200" s="178">
        <v>7</v>
      </c>
      <c r="AP200" s="178">
        <v>41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-24.821537898496</v>
      </c>
      <c r="AW200" s="170"/>
      <c r="AX200" s="170"/>
      <c r="AY200" s="178">
        <v>19</v>
      </c>
      <c r="AZ200" s="178">
        <v>27</v>
      </c>
      <c r="BA200" s="169"/>
      <c r="BB200" s="186">
        <v>101.4</v>
      </c>
      <c r="BC200" s="182">
        <v>37.665192961636301</v>
      </c>
      <c r="BD200" s="183" t="s">
        <v>55</v>
      </c>
      <c r="BE200" s="180">
        <v>1.17703728005113</v>
      </c>
      <c r="BF200" s="181">
        <v>2.1569242030080198</v>
      </c>
      <c r="BG200" s="170">
        <v>0.02</v>
      </c>
      <c r="BH200" s="170">
        <v>1.7999999999999999E-2</v>
      </c>
      <c r="BI200" s="178">
        <v>0</v>
      </c>
      <c r="BJ200" s="178">
        <v>2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0.03</v>
      </c>
      <c r="G201" s="170">
        <v>2.8000000000000001E-2</v>
      </c>
      <c r="H201" s="171"/>
      <c r="I201" s="172">
        <v>3</v>
      </c>
      <c r="J201" s="172">
        <v>3</v>
      </c>
      <c r="K201" s="169"/>
      <c r="L201" s="173">
        <v>2511.70298</v>
      </c>
      <c r="M201" s="173">
        <v>2597.1824700000002</v>
      </c>
      <c r="N201" s="173">
        <v>5108.8854499999998</v>
      </c>
      <c r="O201" s="168">
        <v>1318.57450559423</v>
      </c>
      <c r="P201" s="174">
        <v>234.35599999999999</v>
      </c>
      <c r="Q201" s="180">
        <v>5.6263740019211399</v>
      </c>
      <c r="R201" s="181">
        <v>4062.8412239335498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2058.4745200000002</v>
      </c>
      <c r="Y201" s="168">
        <v>531.28065779735198</v>
      </c>
      <c r="Z201" s="179">
        <v>573</v>
      </c>
      <c r="AA201" s="190">
        <v>0.92719137486448899</v>
      </c>
      <c r="AB201" s="173">
        <v>-499.10173806924598</v>
      </c>
      <c r="AC201" s="170"/>
      <c r="AD201" s="170"/>
      <c r="AE201" s="178">
        <v>162</v>
      </c>
      <c r="AF201" s="178">
        <v>606</v>
      </c>
      <c r="AG201" s="169"/>
      <c r="AH201" s="182">
        <v>222.5</v>
      </c>
      <c r="AI201" s="168">
        <v>57.4259944494775</v>
      </c>
      <c r="AJ201" s="183" t="s">
        <v>53</v>
      </c>
      <c r="AK201" s="190">
        <v>0.91152372142027704</v>
      </c>
      <c r="AL201" s="173">
        <v>-58.6994838714878</v>
      </c>
      <c r="AM201" s="170"/>
      <c r="AN201" s="170"/>
      <c r="AO201" s="178">
        <v>22</v>
      </c>
      <c r="AP201" s="178">
        <v>71</v>
      </c>
      <c r="AQ201" s="169"/>
      <c r="AR201" s="182">
        <v>31.6</v>
      </c>
      <c r="AS201" s="168">
        <v>8.1557816836111794</v>
      </c>
      <c r="AT201" s="183" t="s">
        <v>54</v>
      </c>
      <c r="AU201" s="175">
        <v>0.50973635522569904</v>
      </c>
      <c r="AV201" s="176">
        <v>-39.815741935615897</v>
      </c>
      <c r="AW201" s="170"/>
      <c r="AX201" s="170"/>
      <c r="AY201" s="178">
        <v>31</v>
      </c>
      <c r="AZ201" s="178">
        <v>43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3.3685161287681402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4.1000000000000002E-2</v>
      </c>
      <c r="G202" s="170">
        <v>3.5000000000000003E-2</v>
      </c>
      <c r="H202" s="171"/>
      <c r="I202" s="172">
        <v>5</v>
      </c>
      <c r="J202" s="172">
        <v>4</v>
      </c>
      <c r="K202" s="169"/>
      <c r="L202" s="173">
        <v>2856.1044900000002</v>
      </c>
      <c r="M202" s="173">
        <v>262.04225000000002</v>
      </c>
      <c r="N202" s="173">
        <v>3118.1467400000001</v>
      </c>
      <c r="O202" s="168">
        <v>962.59725260466598</v>
      </c>
      <c r="P202" s="174">
        <v>251.035</v>
      </c>
      <c r="Q202" s="180">
        <v>3.8345141219537702</v>
      </c>
      <c r="R202" s="181">
        <v>2181.3644175894301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1953.1631050000001</v>
      </c>
      <c r="Y202" s="168">
        <v>602.95733188034603</v>
      </c>
      <c r="Z202" s="179">
        <v>573</v>
      </c>
      <c r="AA202" s="184">
        <v>1.0522815565101999</v>
      </c>
      <c r="AB202" s="185">
        <v>-185.08961171782499</v>
      </c>
      <c r="AC202" s="170">
        <v>0.01</v>
      </c>
      <c r="AD202" s="170">
        <v>5.0000000000000001E-3</v>
      </c>
      <c r="AE202" s="178">
        <v>0</v>
      </c>
      <c r="AF202" s="178">
        <v>275</v>
      </c>
      <c r="AG202" s="169"/>
      <c r="AH202" s="182">
        <v>198.15</v>
      </c>
      <c r="AI202" s="168">
        <v>61.170516177700598</v>
      </c>
      <c r="AJ202" s="183" t="s">
        <v>53</v>
      </c>
      <c r="AK202" s="184">
        <v>0.970960574249217</v>
      </c>
      <c r="AL202" s="185">
        <v>-36.945848434944097</v>
      </c>
      <c r="AM202" s="170">
        <v>1E-3</v>
      </c>
      <c r="AN202" s="170"/>
      <c r="AO202" s="178">
        <v>6</v>
      </c>
      <c r="AP202" s="178">
        <v>47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-26.606882142208001</v>
      </c>
      <c r="AW202" s="170"/>
      <c r="AX202" s="170"/>
      <c r="AY202" s="178">
        <v>19</v>
      </c>
      <c r="AZ202" s="178">
        <v>30</v>
      </c>
      <c r="BA202" s="169"/>
      <c r="BB202" s="186">
        <v>124.8</v>
      </c>
      <c r="BC202" s="182">
        <v>38.526774761428399</v>
      </c>
      <c r="BD202" s="183" t="s">
        <v>55</v>
      </c>
      <c r="BE202" s="180">
        <v>1.2039617112946399</v>
      </c>
      <c r="BF202" s="181">
        <v>5.3862357155839202</v>
      </c>
      <c r="BG202" s="170">
        <v>0.02</v>
      </c>
      <c r="BH202" s="170">
        <v>0.02</v>
      </c>
      <c r="BI202" s="178">
        <v>0</v>
      </c>
      <c r="BJ202" s="178">
        <v>0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0.05</v>
      </c>
      <c r="G203" s="170">
        <v>0.05</v>
      </c>
      <c r="H203" s="171"/>
      <c r="I203" s="172">
        <v>4</v>
      </c>
      <c r="J203" s="172">
        <v>4</v>
      </c>
      <c r="K203" s="169"/>
      <c r="L203" s="173">
        <v>1549.00557</v>
      </c>
      <c r="M203" s="173">
        <v>811.77112999999997</v>
      </c>
      <c r="N203" s="173">
        <v>2360.7766999999999</v>
      </c>
      <c r="O203" s="168">
        <v>1473.3810646235499</v>
      </c>
      <c r="P203" s="174">
        <v>221.102</v>
      </c>
      <c r="Q203" s="180">
        <v>6.6638070421052298</v>
      </c>
      <c r="R203" s="181">
        <v>1952.65942691329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1535.12033</v>
      </c>
      <c r="Y203" s="168">
        <v>958.08181525201303</v>
      </c>
      <c r="Z203" s="179">
        <v>573</v>
      </c>
      <c r="AA203" s="180">
        <v>1.6720450527958299</v>
      </c>
      <c r="AB203" s="181">
        <v>477.45826688575897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95.7</v>
      </c>
      <c r="AI203" s="168">
        <v>59.7271939715746</v>
      </c>
      <c r="AJ203" s="183" t="s">
        <v>53</v>
      </c>
      <c r="AK203" s="190">
        <v>0.94805069796150099</v>
      </c>
      <c r="AL203" s="173">
        <v>-20.587451965440199</v>
      </c>
      <c r="AM203" s="170"/>
      <c r="AN203" s="170"/>
      <c r="AO203" s="178">
        <v>6</v>
      </c>
      <c r="AP203" s="178">
        <v>26</v>
      </c>
      <c r="AQ203" s="169"/>
      <c r="AR203" s="182">
        <v>7</v>
      </c>
      <c r="AS203" s="168">
        <v>4.3687602696031602</v>
      </c>
      <c r="AT203" s="183" t="s">
        <v>54</v>
      </c>
      <c r="AU203" s="175">
        <v>0.27304751685019701</v>
      </c>
      <c r="AV203" s="176">
        <v>-22.533321134080001</v>
      </c>
      <c r="AW203" s="170"/>
      <c r="AX203" s="170"/>
      <c r="AY203" s="178">
        <v>19</v>
      </c>
      <c r="AZ203" s="178">
        <v>24</v>
      </c>
      <c r="BA203" s="169"/>
      <c r="BB203" s="186">
        <v>65.599999999999994</v>
      </c>
      <c r="BC203" s="182">
        <v>40.941524812281003</v>
      </c>
      <c r="BD203" s="183" t="s">
        <v>55</v>
      </c>
      <c r="BE203" s="180">
        <v>1.27942265038378</v>
      </c>
      <c r="BF203" s="181">
        <v>6.5333577318399199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2.7E-2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1476.6558500000001</v>
      </c>
      <c r="M204" s="173">
        <v>1040.12744</v>
      </c>
      <c r="N204" s="173">
        <v>2516.7832899999999</v>
      </c>
      <c r="O204" s="168">
        <v>870.79565233122196</v>
      </c>
      <c r="P204" s="174">
        <v>220.88900000000001</v>
      </c>
      <c r="Q204" s="180">
        <v>3.9422318555076101</v>
      </c>
      <c r="R204" s="181">
        <v>1781.32823399425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1854.5017250000001</v>
      </c>
      <c r="Y204" s="168">
        <v>641.64922176146104</v>
      </c>
      <c r="Z204" s="179">
        <v>573</v>
      </c>
      <c r="AA204" s="184">
        <v>1.11980666974077</v>
      </c>
      <c r="AB204" s="185">
        <v>-53.315083855550498</v>
      </c>
      <c r="AC204" s="170">
        <v>1.7000000000000001E-2</v>
      </c>
      <c r="AD204" s="170">
        <v>1.2E-2</v>
      </c>
      <c r="AE204" s="178">
        <v>0</v>
      </c>
      <c r="AF204" s="178">
        <v>133</v>
      </c>
      <c r="AG204" s="169"/>
      <c r="AH204" s="182">
        <v>116.15</v>
      </c>
      <c r="AI204" s="168">
        <v>40.187375456657399</v>
      </c>
      <c r="AJ204" s="183" t="s">
        <v>53</v>
      </c>
      <c r="AK204" s="175">
        <v>0.63789484851837097</v>
      </c>
      <c r="AL204" s="176">
        <v>-93.609963277311806</v>
      </c>
      <c r="AM204" s="170"/>
      <c r="AN204" s="170"/>
      <c r="AO204" s="178">
        <v>66</v>
      </c>
      <c r="AP204" s="178">
        <v>103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-39.772371625983901</v>
      </c>
      <c r="AW204" s="170"/>
      <c r="AX204" s="170"/>
      <c r="AY204" s="178">
        <v>33</v>
      </c>
      <c r="AZ204" s="178">
        <v>42</v>
      </c>
      <c r="BA204" s="169"/>
      <c r="BB204" s="186">
        <v>73.8</v>
      </c>
      <c r="BC204" s="182">
        <v>25.534466712882601</v>
      </c>
      <c r="BD204" s="183" t="s">
        <v>55</v>
      </c>
      <c r="BE204" s="190">
        <v>0.79795208477758095</v>
      </c>
      <c r="BF204" s="173">
        <v>-32.744743251967897</v>
      </c>
      <c r="BG204" s="170"/>
      <c r="BH204" s="170"/>
      <c r="BI204" s="178">
        <v>19</v>
      </c>
      <c r="BJ204" s="178">
        <v>38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5.3999999999999999E-2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552.70009000000005</v>
      </c>
      <c r="M205" s="173">
        <v>983.10071000000005</v>
      </c>
      <c r="N205" s="173">
        <v>1535.8008</v>
      </c>
      <c r="O205" s="168">
        <v>577.81714923324205</v>
      </c>
      <c r="P205" s="174">
        <v>221.102</v>
      </c>
      <c r="Q205" s="180">
        <v>2.6133510743152102</v>
      </c>
      <c r="R205" s="181">
        <v>858.79932898118398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2024.6844149999999</v>
      </c>
      <c r="Y205" s="168">
        <v>761.75072755026201</v>
      </c>
      <c r="Z205" s="179">
        <v>573</v>
      </c>
      <c r="AA205" s="180">
        <v>1.32940790148388</v>
      </c>
      <c r="AB205" s="181">
        <v>270.19172432428701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167.1</v>
      </c>
      <c r="AI205" s="168">
        <v>62.868339199246897</v>
      </c>
      <c r="AJ205" s="183" t="s">
        <v>53</v>
      </c>
      <c r="AK205" s="184">
        <v>0.997910146019792</v>
      </c>
      <c r="AL205" s="185">
        <v>-25.802337718272099</v>
      </c>
      <c r="AM205" s="170">
        <v>4.0000000000000001E-3</v>
      </c>
      <c r="AN205" s="170">
        <v>0</v>
      </c>
      <c r="AO205" s="178">
        <v>1</v>
      </c>
      <c r="AP205" s="178">
        <v>34</v>
      </c>
      <c r="AQ205" s="169"/>
      <c r="AR205" s="182">
        <v>18</v>
      </c>
      <c r="AS205" s="168">
        <v>6.7721729837608899</v>
      </c>
      <c r="AT205" s="183" t="s">
        <v>54</v>
      </c>
      <c r="AU205" s="175">
        <v>0.42326081148505601</v>
      </c>
      <c r="AV205" s="176">
        <v>-30.991069896704001</v>
      </c>
      <c r="AW205" s="170"/>
      <c r="AX205" s="170"/>
      <c r="AY205" s="178">
        <v>25</v>
      </c>
      <c r="AZ205" s="178">
        <v>34</v>
      </c>
      <c r="BA205" s="169"/>
      <c r="BB205" s="186">
        <v>131.4</v>
      </c>
      <c r="BC205" s="182">
        <v>49.436862781454501</v>
      </c>
      <c r="BD205" s="183" t="s">
        <v>55</v>
      </c>
      <c r="BE205" s="180">
        <v>1.54490196192045</v>
      </c>
      <c r="BF205" s="181">
        <v>33.417860206591897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852.99564999999996</v>
      </c>
      <c r="M206" s="173">
        <v>933.94546000000003</v>
      </c>
      <c r="N206" s="173">
        <v>1786.94111</v>
      </c>
      <c r="O206" s="168">
        <v>915.27343064881097</v>
      </c>
      <c r="P206" s="174">
        <v>214.857</v>
      </c>
      <c r="Q206" s="180">
        <v>4.2599190654659198</v>
      </c>
      <c r="R206" s="181">
        <v>1303.7027838524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642.83257500000002</v>
      </c>
      <c r="Y206" s="168">
        <v>329.259634220995</v>
      </c>
      <c r="Z206" s="179">
        <v>573</v>
      </c>
      <c r="AA206" s="175">
        <v>0.57462414349213797</v>
      </c>
      <c r="AB206" s="176">
        <v>-645.91091896377498</v>
      </c>
      <c r="AC206" s="170"/>
      <c r="AD206" s="170"/>
      <c r="AE206" s="178">
        <v>476</v>
      </c>
      <c r="AF206" s="178">
        <v>700</v>
      </c>
      <c r="AG206" s="169"/>
      <c r="AH206" s="182">
        <v>61</v>
      </c>
      <c r="AI206" s="168">
        <v>31.2442748992313</v>
      </c>
      <c r="AJ206" s="183" t="s">
        <v>53</v>
      </c>
      <c r="AK206" s="175">
        <v>0.495940871416369</v>
      </c>
      <c r="AL206" s="176">
        <v>-80.694310854655797</v>
      </c>
      <c r="AM206" s="170"/>
      <c r="AN206" s="170"/>
      <c r="AO206" s="178">
        <v>62</v>
      </c>
      <c r="AP206" s="178">
        <v>87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-27.385856724991999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-34.371713449983901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5.0999999999999997E-2</v>
      </c>
      <c r="G207" s="170">
        <v>4.3999999999999997E-2</v>
      </c>
      <c r="H207" s="171"/>
      <c r="I207" s="172">
        <v>5</v>
      </c>
      <c r="J207" s="172">
        <v>4</v>
      </c>
      <c r="K207" s="169"/>
      <c r="L207" s="173">
        <v>5901.4167600000001</v>
      </c>
      <c r="M207" s="173">
        <v>2673.9932399999998</v>
      </c>
      <c r="N207" s="173">
        <v>8575.41</v>
      </c>
      <c r="O207" s="168">
        <v>946.22508284860101</v>
      </c>
      <c r="P207" s="174">
        <v>241.29400000000001</v>
      </c>
      <c r="Q207" s="180">
        <v>3.9214612996949798</v>
      </c>
      <c r="R207" s="181">
        <v>6056.2286119882401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5934.1476149999999</v>
      </c>
      <c r="Y207" s="168">
        <v>654.78377344514104</v>
      </c>
      <c r="Z207" s="179">
        <v>573</v>
      </c>
      <c r="AA207" s="184">
        <v>1.1427290985081</v>
      </c>
      <c r="AB207" s="185">
        <v>-48.143429662272901</v>
      </c>
      <c r="AC207" s="170">
        <v>1.9E-2</v>
      </c>
      <c r="AD207" s="170">
        <v>1.4E-2</v>
      </c>
      <c r="AE207" s="178">
        <v>0</v>
      </c>
      <c r="AF207" s="178">
        <v>298</v>
      </c>
      <c r="AG207" s="169"/>
      <c r="AH207" s="182">
        <v>559.29999999999995</v>
      </c>
      <c r="AI207" s="168">
        <v>61.714097499387499</v>
      </c>
      <c r="AJ207" s="183" t="s">
        <v>53</v>
      </c>
      <c r="AK207" s="184">
        <v>0.97958884919662603</v>
      </c>
      <c r="AL207" s="185">
        <v>-98.438805957631999</v>
      </c>
      <c r="AM207" s="170">
        <v>2E-3</v>
      </c>
      <c r="AN207" s="170"/>
      <c r="AO207" s="178">
        <v>12</v>
      </c>
      <c r="AP207" s="178">
        <v>126</v>
      </c>
      <c r="AQ207" s="169"/>
      <c r="AR207" s="182">
        <v>131.4</v>
      </c>
      <c r="AS207" s="168">
        <v>14.498895782977799</v>
      </c>
      <c r="AT207" s="183" t="s">
        <v>54</v>
      </c>
      <c r="AU207" s="190">
        <v>0.906180986436116</v>
      </c>
      <c r="AV207" s="173">
        <v>-35.644776116224001</v>
      </c>
      <c r="AW207" s="170"/>
      <c r="AX207" s="170"/>
      <c r="AY207" s="178">
        <v>14</v>
      </c>
      <c r="AZ207" s="178">
        <v>43</v>
      </c>
      <c r="BA207" s="169"/>
      <c r="BB207" s="186">
        <v>396.8</v>
      </c>
      <c r="BC207" s="182">
        <v>43.783575697759602</v>
      </c>
      <c r="BD207" s="183" t="s">
        <v>55</v>
      </c>
      <c r="BE207" s="180">
        <v>1.36823674055499</v>
      </c>
      <c r="BF207" s="181">
        <v>62.710447767551997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4.2000000000000003E-2</v>
      </c>
      <c r="G208" s="170">
        <v>3.7999999999999999E-2</v>
      </c>
      <c r="H208" s="171"/>
      <c r="I208" s="172">
        <v>5</v>
      </c>
      <c r="J208" s="172">
        <v>5</v>
      </c>
      <c r="K208" s="169"/>
      <c r="L208" s="173">
        <v>1626.9907499999999</v>
      </c>
      <c r="M208" s="173">
        <v>1740.0768</v>
      </c>
      <c r="N208" s="173">
        <v>3367.0675500000002</v>
      </c>
      <c r="O208" s="168">
        <v>896.104770936514</v>
      </c>
      <c r="P208" s="174">
        <v>224.04499999999999</v>
      </c>
      <c r="Q208" s="180">
        <v>3.9996642234216901</v>
      </c>
      <c r="R208" s="181">
        <v>2397.2706868319101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2953.624965</v>
      </c>
      <c r="Y208" s="168">
        <v>786.07197016100599</v>
      </c>
      <c r="Z208" s="179">
        <v>573</v>
      </c>
      <c r="AA208" s="180">
        <v>1.37185335106633</v>
      </c>
      <c r="AB208" s="181">
        <v>473.34822329491402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197.4</v>
      </c>
      <c r="AI208" s="168">
        <v>52.535649836567103</v>
      </c>
      <c r="AJ208" s="183" t="s">
        <v>53</v>
      </c>
      <c r="AK208" s="190">
        <v>0.83389920375503301</v>
      </c>
      <c r="AL208" s="173">
        <v>-75.300584166527798</v>
      </c>
      <c r="AM208" s="170"/>
      <c r="AN208" s="170"/>
      <c r="AO208" s="178">
        <v>40</v>
      </c>
      <c r="AP208" s="178">
        <v>87</v>
      </c>
      <c r="AQ208" s="169"/>
      <c r="AR208" s="182">
        <v>33.4</v>
      </c>
      <c r="AS208" s="168">
        <v>8.8890106613036508</v>
      </c>
      <c r="AT208" s="183" t="s">
        <v>54</v>
      </c>
      <c r="AU208" s="175">
        <v>0.55556316633147795</v>
      </c>
      <c r="AV208" s="176">
        <v>-35.857291216896002</v>
      </c>
      <c r="AW208" s="170"/>
      <c r="AX208" s="170"/>
      <c r="AY208" s="178">
        <v>27</v>
      </c>
      <c r="AZ208" s="178">
        <v>39</v>
      </c>
      <c r="BA208" s="169"/>
      <c r="BB208" s="186">
        <v>129.4</v>
      </c>
      <c r="BC208" s="182">
        <v>34.438262861457801</v>
      </c>
      <c r="BD208" s="183" t="s">
        <v>55</v>
      </c>
      <c r="BE208" s="184">
        <v>1.0761957144205601</v>
      </c>
      <c r="BF208" s="185">
        <v>-9.1145824337918899</v>
      </c>
      <c r="BG208" s="170">
        <v>1.2E-2</v>
      </c>
      <c r="BH208" s="170">
        <v>8.0000000000000002E-3</v>
      </c>
      <c r="BI208" s="178">
        <v>0</v>
      </c>
      <c r="BJ208" s="178">
        <v>15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4.7E-2</v>
      </c>
      <c r="G209" s="170">
        <v>0.04</v>
      </c>
      <c r="H209" s="171"/>
      <c r="I209" s="172">
        <v>5</v>
      </c>
      <c r="J209" s="172">
        <v>5</v>
      </c>
      <c r="K209" s="169"/>
      <c r="L209" s="173">
        <v>1672.1296600000001</v>
      </c>
      <c r="M209" s="173">
        <v>259.303</v>
      </c>
      <c r="N209" s="173">
        <v>1931.4326599999999</v>
      </c>
      <c r="O209" s="168">
        <v>735.85166217715005</v>
      </c>
      <c r="P209" s="174">
        <v>262.75900000000001</v>
      </c>
      <c r="Q209" s="180">
        <v>2.8004812858062</v>
      </c>
      <c r="R209" s="181">
        <v>1136.9226464544299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1508.5229099999999</v>
      </c>
      <c r="Y209" s="168">
        <v>574.728342201592</v>
      </c>
      <c r="Z209" s="179">
        <v>573</v>
      </c>
      <c r="AA209" s="184">
        <v>1.0030163040167399</v>
      </c>
      <c r="AB209" s="185">
        <v>-224.06945700403199</v>
      </c>
      <c r="AC209" s="170">
        <v>4.0000000000000001E-3</v>
      </c>
      <c r="AD209" s="170">
        <v>1E-3</v>
      </c>
      <c r="AE209" s="178">
        <v>0</v>
      </c>
      <c r="AF209" s="178">
        <v>297</v>
      </c>
      <c r="AG209" s="169"/>
      <c r="AH209" s="182">
        <v>179.85</v>
      </c>
      <c r="AI209" s="168">
        <v>68.520598301656804</v>
      </c>
      <c r="AJ209" s="183" t="s">
        <v>53</v>
      </c>
      <c r="AK209" s="184">
        <v>1.0876285444707401</v>
      </c>
      <c r="AL209" s="185">
        <v>-10.644448728192</v>
      </c>
      <c r="AM209" s="170">
        <v>1.2999999999999999E-2</v>
      </c>
      <c r="AN209" s="170">
        <v>8.9999999999999993E-3</v>
      </c>
      <c r="AO209" s="178">
        <v>0</v>
      </c>
      <c r="AP209" s="178">
        <v>19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-41.779542534143999</v>
      </c>
      <c r="AW209" s="170"/>
      <c r="AX209" s="170"/>
      <c r="AY209" s="178">
        <v>36</v>
      </c>
      <c r="AZ209" s="178">
        <v>44</v>
      </c>
      <c r="BA209" s="169"/>
      <c r="BB209" s="186">
        <v>112</v>
      </c>
      <c r="BC209" s="182">
        <v>42.670597774732101</v>
      </c>
      <c r="BD209" s="183" t="s">
        <v>55</v>
      </c>
      <c r="BE209" s="180">
        <v>1.3334561804603799</v>
      </c>
      <c r="BF209" s="181">
        <v>15.240914931712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5.0999999999999997E-2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3957.7535800000001</v>
      </c>
      <c r="M210" s="173">
        <v>895.57006000000001</v>
      </c>
      <c r="N210" s="173">
        <v>4853.3236399999996</v>
      </c>
      <c r="O210" s="168">
        <v>1261.2360807791199</v>
      </c>
      <c r="P210" s="174">
        <v>287.5</v>
      </c>
      <c r="Q210" s="180">
        <v>4.3869081070578098</v>
      </c>
      <c r="R210" s="181">
        <v>3578.8431410160001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3624.0181299999999</v>
      </c>
      <c r="Y210" s="168">
        <v>941.77573184748098</v>
      </c>
      <c r="Z210" s="179">
        <v>573</v>
      </c>
      <c r="AA210" s="180">
        <v>1.64358766465529</v>
      </c>
      <c r="AB210" s="181">
        <v>1083.92308332928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235.25</v>
      </c>
      <c r="AI210" s="168">
        <v>61.134556442497697</v>
      </c>
      <c r="AJ210" s="183" t="s">
        <v>53</v>
      </c>
      <c r="AK210" s="184">
        <v>0.97038978480155103</v>
      </c>
      <c r="AL210" s="185">
        <v>-44.027465864319701</v>
      </c>
      <c r="AM210" s="170">
        <v>1E-3</v>
      </c>
      <c r="AN210" s="170"/>
      <c r="AO210" s="178">
        <v>8</v>
      </c>
      <c r="AP210" s="178">
        <v>56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-28.227610378239898</v>
      </c>
      <c r="AW210" s="170"/>
      <c r="AX210" s="170"/>
      <c r="AY210" s="178">
        <v>19</v>
      </c>
      <c r="AZ210" s="178">
        <v>32</v>
      </c>
      <c r="BA210" s="169"/>
      <c r="BB210" s="186">
        <v>189.6</v>
      </c>
      <c r="BC210" s="182">
        <v>49.2714639808611</v>
      </c>
      <c r="BD210" s="183" t="s">
        <v>55</v>
      </c>
      <c r="BE210" s="180">
        <v>1.53973324940191</v>
      </c>
      <c r="BF210" s="181">
        <v>47.744779243520199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1.7999999999999999E-2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1169.6177299999999</v>
      </c>
      <c r="M211" s="173">
        <v>1205.18577</v>
      </c>
      <c r="N211" s="173">
        <v>2374.8035</v>
      </c>
      <c r="O211" s="168">
        <v>794.36367183874995</v>
      </c>
      <c r="P211" s="174">
        <v>222.37200000000001</v>
      </c>
      <c r="Q211" s="180">
        <v>3.5722288410355199</v>
      </c>
      <c r="R211" s="181">
        <v>1608.9584901358101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1750.0326250000001</v>
      </c>
      <c r="Y211" s="168">
        <v>585.37994483863895</v>
      </c>
      <c r="Z211" s="179">
        <v>573</v>
      </c>
      <c r="AA211" s="184">
        <v>1.02160548837459</v>
      </c>
      <c r="AB211" s="185">
        <v>-223.36866046841899</v>
      </c>
      <c r="AC211" s="170">
        <v>6.0000000000000001E-3</v>
      </c>
      <c r="AD211" s="170">
        <v>2E-3</v>
      </c>
      <c r="AE211" s="178">
        <v>0</v>
      </c>
      <c r="AF211" s="178">
        <v>306</v>
      </c>
      <c r="AG211" s="169"/>
      <c r="AH211" s="182">
        <v>127.55</v>
      </c>
      <c r="AI211" s="168">
        <v>42.665040009850301</v>
      </c>
      <c r="AJ211" s="183" t="s">
        <v>53</v>
      </c>
      <c r="AK211" s="175">
        <v>0.67722285729921095</v>
      </c>
      <c r="AL211" s="176">
        <v>-89.420821962496305</v>
      </c>
      <c r="AM211" s="170"/>
      <c r="AN211" s="170"/>
      <c r="AO211" s="178">
        <v>61</v>
      </c>
      <c r="AP211" s="178">
        <v>99</v>
      </c>
      <c r="AQ211" s="169"/>
      <c r="AR211" s="182">
        <v>7</v>
      </c>
      <c r="AS211" s="168">
        <v>2.3414761275496101</v>
      </c>
      <c r="AT211" s="183" t="s">
        <v>54</v>
      </c>
      <c r="AU211" s="175">
        <v>0.14634225797185099</v>
      </c>
      <c r="AV211" s="176">
        <v>-48.103700815872102</v>
      </c>
      <c r="AW211" s="170"/>
      <c r="AX211" s="170"/>
      <c r="AY211" s="178">
        <v>41</v>
      </c>
      <c r="AZ211" s="178">
        <v>51</v>
      </c>
      <c r="BA211" s="169"/>
      <c r="BB211" s="186">
        <v>93.8</v>
      </c>
      <c r="BC211" s="182">
        <v>31.375780109164701</v>
      </c>
      <c r="BD211" s="183" t="s">
        <v>55</v>
      </c>
      <c r="BE211" s="184">
        <v>0.98049312841139702</v>
      </c>
      <c r="BF211" s="185">
        <v>-16.4074016317442</v>
      </c>
      <c r="BG211" s="170">
        <v>2E-3</v>
      </c>
      <c r="BH211" s="170"/>
      <c r="BI211" s="178">
        <v>2</v>
      </c>
      <c r="BJ211" s="178">
        <v>21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1686.6592800000001</v>
      </c>
      <c r="M212" s="173">
        <v>-167.21639999999999</v>
      </c>
      <c r="N212" s="173">
        <v>1519.4428800000001</v>
      </c>
      <c r="O212" s="168">
        <v>455.52350286582299</v>
      </c>
      <c r="P212" s="174">
        <v>230.685</v>
      </c>
      <c r="Q212" s="180">
        <v>1.9746559284991401</v>
      </c>
      <c r="R212" s="181">
        <v>633.01088316579001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2756.0392099999999</v>
      </c>
      <c r="Y212" s="168">
        <v>826.25062876648406</v>
      </c>
      <c r="Z212" s="179">
        <v>573</v>
      </c>
      <c r="AA212" s="180">
        <v>1.4419731741125399</v>
      </c>
      <c r="AB212" s="181">
        <v>554.22489963737405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136</v>
      </c>
      <c r="AI212" s="168">
        <v>40.772310170522502</v>
      </c>
      <c r="AJ212" s="183" t="s">
        <v>53</v>
      </c>
      <c r="AK212" s="175">
        <v>0.64717952651623001</v>
      </c>
      <c r="AL212" s="176">
        <v>-106.08429590374401</v>
      </c>
      <c r="AM212" s="170"/>
      <c r="AN212" s="170"/>
      <c r="AO212" s="178">
        <v>75</v>
      </c>
      <c r="AP212" s="178">
        <v>117</v>
      </c>
      <c r="AQ212" s="169"/>
      <c r="AR212" s="182">
        <v>13</v>
      </c>
      <c r="AS212" s="168">
        <v>3.89735317806465</v>
      </c>
      <c r="AT212" s="183" t="s">
        <v>54</v>
      </c>
      <c r="AU212" s="175">
        <v>0.24358457362904101</v>
      </c>
      <c r="AV212" s="176">
        <v>-48.481725943808101</v>
      </c>
      <c r="AW212" s="170"/>
      <c r="AX212" s="170"/>
      <c r="AY212" s="178">
        <v>41</v>
      </c>
      <c r="AZ212" s="178">
        <v>52</v>
      </c>
      <c r="BA212" s="169"/>
      <c r="BB212" s="186">
        <v>95.2</v>
      </c>
      <c r="BC212" s="182">
        <v>28.540617119365699</v>
      </c>
      <c r="BD212" s="183" t="s">
        <v>55</v>
      </c>
      <c r="BE212" s="190">
        <v>0.89189428498017997</v>
      </c>
      <c r="BF212" s="173">
        <v>-27.7634518876161</v>
      </c>
      <c r="BG212" s="170"/>
      <c r="BH212" s="170"/>
      <c r="BI212" s="178">
        <v>12</v>
      </c>
      <c r="BJ212" s="178">
        <v>33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0.03</v>
      </c>
      <c r="G213" s="170">
        <v>2.3E-2</v>
      </c>
      <c r="H213" s="171"/>
      <c r="I213" s="172">
        <v>4</v>
      </c>
      <c r="J213" s="172">
        <v>3</v>
      </c>
      <c r="K213" s="169"/>
      <c r="L213" s="173">
        <v>1771.6225300000001</v>
      </c>
      <c r="M213" s="173">
        <v>1778.2512400000001</v>
      </c>
      <c r="N213" s="173">
        <v>3549.8737700000001</v>
      </c>
      <c r="O213" s="168">
        <v>946.99759842665605</v>
      </c>
      <c r="P213" s="174">
        <v>260.827</v>
      </c>
      <c r="Q213" s="180">
        <v>3.6307498779906102</v>
      </c>
      <c r="R213" s="181">
        <v>2423.53493629789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1974.268785</v>
      </c>
      <c r="Y213" s="168">
        <v>526.67444511518897</v>
      </c>
      <c r="Z213" s="179">
        <v>573</v>
      </c>
      <c r="AA213" s="190">
        <v>0.91915260927607101</v>
      </c>
      <c r="AB213" s="173">
        <v>-500.13820396704102</v>
      </c>
      <c r="AC213" s="170"/>
      <c r="AD213" s="170"/>
      <c r="AE213" s="178">
        <v>174</v>
      </c>
      <c r="AF213" s="178">
        <v>604</v>
      </c>
      <c r="AG213" s="169"/>
      <c r="AH213" s="182">
        <v>233.2</v>
      </c>
      <c r="AI213" s="168">
        <v>62.210617689962604</v>
      </c>
      <c r="AJ213" s="183" t="s">
        <v>53</v>
      </c>
      <c r="AK213" s="184">
        <v>0.98747012206289797</v>
      </c>
      <c r="AL213" s="185">
        <v>-38.8552186822401</v>
      </c>
      <c r="AM213" s="170">
        <v>3.0000000000000001E-3</v>
      </c>
      <c r="AN213" s="170"/>
      <c r="AO213" s="178">
        <v>3</v>
      </c>
      <c r="AP213" s="178">
        <v>51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-43.093388871679998</v>
      </c>
      <c r="AW213" s="170"/>
      <c r="AX213" s="170"/>
      <c r="AY213" s="178">
        <v>34</v>
      </c>
      <c r="AZ213" s="178">
        <v>46</v>
      </c>
      <c r="BA213" s="169"/>
      <c r="BB213" s="186">
        <v>135</v>
      </c>
      <c r="BC213" s="182">
        <v>36.0138653007931</v>
      </c>
      <c r="BD213" s="183" t="s">
        <v>55</v>
      </c>
      <c r="BE213" s="184">
        <v>1.1254332906497799</v>
      </c>
      <c r="BF213" s="185">
        <v>-3.1867777433600399</v>
      </c>
      <c r="BG213" s="170">
        <v>1.7000000000000001E-2</v>
      </c>
      <c r="BH213" s="170">
        <v>1.2999999999999999E-2</v>
      </c>
      <c r="BI213" s="178">
        <v>0</v>
      </c>
      <c r="BJ213" s="178">
        <v>9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2.3E-2</v>
      </c>
      <c r="G214" s="170">
        <v>1.7999999999999999E-2</v>
      </c>
      <c r="H214" s="171"/>
      <c r="I214" s="172">
        <v>4</v>
      </c>
      <c r="J214" s="172">
        <v>4</v>
      </c>
      <c r="K214" s="169"/>
      <c r="L214" s="173">
        <v>1539.0305000000001</v>
      </c>
      <c r="M214" s="173">
        <v>2537.7864300000001</v>
      </c>
      <c r="N214" s="173">
        <v>4076.81693</v>
      </c>
      <c r="O214" s="168">
        <v>1311.3119312579599</v>
      </c>
      <c r="P214" s="174">
        <v>237.98699999999999</v>
      </c>
      <c r="Q214" s="180">
        <v>5.5100149640861096</v>
      </c>
      <c r="R214" s="181">
        <v>3224.4611498485101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1925.0515949999999</v>
      </c>
      <c r="Y214" s="168">
        <v>619.19462368663801</v>
      </c>
      <c r="Z214" s="179">
        <v>573</v>
      </c>
      <c r="AA214" s="184">
        <v>1.08061888950548</v>
      </c>
      <c r="AB214" s="185">
        <v>-127.160761249731</v>
      </c>
      <c r="AC214" s="170">
        <v>1.2999999999999999E-2</v>
      </c>
      <c r="AD214" s="170">
        <v>8.0000000000000002E-3</v>
      </c>
      <c r="AE214" s="178">
        <v>0</v>
      </c>
      <c r="AF214" s="178">
        <v>213</v>
      </c>
      <c r="AG214" s="169"/>
      <c r="AH214" s="182">
        <v>83.5</v>
      </c>
      <c r="AI214" s="168">
        <v>26.8578521282877</v>
      </c>
      <c r="AJ214" s="183" t="s">
        <v>53</v>
      </c>
      <c r="AK214" s="175">
        <v>0.42631511314742299</v>
      </c>
      <c r="AL214" s="176">
        <v>-142.13591351436801</v>
      </c>
      <c r="AM214" s="170"/>
      <c r="AN214" s="170"/>
      <c r="AO214" s="178">
        <v>113</v>
      </c>
      <c r="AP214" s="178">
        <v>152</v>
      </c>
      <c r="AQ214" s="169"/>
      <c r="AR214" s="182">
        <v>6.8</v>
      </c>
      <c r="AS214" s="168">
        <v>2.1872262811060601</v>
      </c>
      <c r="AT214" s="183" t="s">
        <v>54</v>
      </c>
      <c r="AU214" s="175">
        <v>0.13670164256912901</v>
      </c>
      <c r="AV214" s="176">
        <v>-50.504358987776101</v>
      </c>
      <c r="AW214" s="170"/>
      <c r="AX214" s="170"/>
      <c r="AY214" s="178">
        <v>43</v>
      </c>
      <c r="AZ214" s="178">
        <v>53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-52.008717975552202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0.03</v>
      </c>
      <c r="G215" s="170">
        <v>0.03</v>
      </c>
      <c r="H215" s="171"/>
      <c r="I215" s="172">
        <v>4</v>
      </c>
      <c r="J215" s="172">
        <v>4</v>
      </c>
      <c r="K215" s="169"/>
      <c r="L215" s="173">
        <v>1384.8727699999999</v>
      </c>
      <c r="M215" s="173">
        <v>5088.6342800000002</v>
      </c>
      <c r="N215" s="173">
        <v>6473.5070500000002</v>
      </c>
      <c r="O215" s="168">
        <v>1727.5414976736299</v>
      </c>
      <c r="P215" s="174">
        <v>287.5</v>
      </c>
      <c r="Q215" s="180">
        <v>6.00883999190828</v>
      </c>
      <c r="R215" s="181">
        <v>5232.4222263663996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2006.9844499999999</v>
      </c>
      <c r="Y215" s="168">
        <v>535.59050693560005</v>
      </c>
      <c r="Z215" s="179">
        <v>573</v>
      </c>
      <c r="AA215" s="190">
        <v>0.93471292658918004</v>
      </c>
      <c r="AB215" s="173">
        <v>-466.55156371148598</v>
      </c>
      <c r="AC215" s="170"/>
      <c r="AD215" s="170"/>
      <c r="AE215" s="178">
        <v>141</v>
      </c>
      <c r="AF215" s="178">
        <v>570</v>
      </c>
      <c r="AG215" s="169"/>
      <c r="AH215" s="182">
        <v>133.44999999999999</v>
      </c>
      <c r="AI215" s="168">
        <v>35.612908286636603</v>
      </c>
      <c r="AJ215" s="183" t="s">
        <v>53</v>
      </c>
      <c r="AK215" s="175">
        <v>0.56528425851804198</v>
      </c>
      <c r="AL215" s="176">
        <v>-138.50945700492801</v>
      </c>
      <c r="AM215" s="170"/>
      <c r="AN215" s="170"/>
      <c r="AO215" s="178">
        <v>103</v>
      </c>
      <c r="AP215" s="178">
        <v>150</v>
      </c>
      <c r="AQ215" s="169"/>
      <c r="AR215" s="182">
        <v>37.200000000000003</v>
      </c>
      <c r="AS215" s="168">
        <v>9.9273150113367006</v>
      </c>
      <c r="AT215" s="183" t="s">
        <v>54</v>
      </c>
      <c r="AU215" s="175">
        <v>0.62045718820854401</v>
      </c>
      <c r="AV215" s="176">
        <v>-31.869068445695898</v>
      </c>
      <c r="AW215" s="170"/>
      <c r="AX215" s="170"/>
      <c r="AY215" s="178">
        <v>23</v>
      </c>
      <c r="AZ215" s="178">
        <v>35</v>
      </c>
      <c r="BA215" s="169"/>
      <c r="BB215" s="186">
        <v>156</v>
      </c>
      <c r="BC215" s="182">
        <v>41.630675853992599</v>
      </c>
      <c r="BD215" s="183" t="s">
        <v>55</v>
      </c>
      <c r="BE215" s="180">
        <v>1.3009586204372701</v>
      </c>
      <c r="BF215" s="181">
        <v>17.861863108608102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4.2999999999999997E-2</v>
      </c>
      <c r="G216" s="170">
        <v>3.7999999999999999E-2</v>
      </c>
      <c r="H216" s="171"/>
      <c r="I216" s="172">
        <v>4</v>
      </c>
      <c r="J216" s="172">
        <v>4</v>
      </c>
      <c r="K216" s="169"/>
      <c r="L216" s="173">
        <v>3967.29547</v>
      </c>
      <c r="M216" s="173">
        <v>4478.9071100000001</v>
      </c>
      <c r="N216" s="173">
        <v>8446.2025799999992</v>
      </c>
      <c r="O216" s="168">
        <v>1724.82578371814</v>
      </c>
      <c r="P216" s="174">
        <v>287.5</v>
      </c>
      <c r="Q216" s="180">
        <v>5.9993940303239697</v>
      </c>
      <c r="R216" s="181">
        <v>6824.3678875327996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3043.58419</v>
      </c>
      <c r="Y216" s="168">
        <v>621.53996853682804</v>
      </c>
      <c r="Z216" s="179">
        <v>573</v>
      </c>
      <c r="AA216" s="184">
        <v>1.0847119869752699</v>
      </c>
      <c r="AB216" s="185">
        <v>-188.80286663897499</v>
      </c>
      <c r="AC216" s="170">
        <v>1.2999999999999999E-2</v>
      </c>
      <c r="AD216" s="170">
        <v>8.0000000000000002E-3</v>
      </c>
      <c r="AE216" s="178">
        <v>0</v>
      </c>
      <c r="AF216" s="178">
        <v>324</v>
      </c>
      <c r="AG216" s="169"/>
      <c r="AH216" s="182">
        <v>218.1</v>
      </c>
      <c r="AI216" s="168">
        <v>44.538891870732897</v>
      </c>
      <c r="AJ216" s="183" t="s">
        <v>53</v>
      </c>
      <c r="AK216" s="175">
        <v>0.70696653763068096</v>
      </c>
      <c r="AL216" s="176">
        <v>-137.29334130585599</v>
      </c>
      <c r="AM216" s="170"/>
      <c r="AN216" s="170"/>
      <c r="AO216" s="178">
        <v>91</v>
      </c>
      <c r="AP216" s="178">
        <v>153</v>
      </c>
      <c r="AQ216" s="169"/>
      <c r="AR216" s="182">
        <v>57.3</v>
      </c>
      <c r="AS216" s="168">
        <v>11.7014145079917</v>
      </c>
      <c r="AT216" s="183" t="s">
        <v>54</v>
      </c>
      <c r="AU216" s="175">
        <v>0.73133840674948303</v>
      </c>
      <c r="AV216" s="176">
        <v>-32.9586263633919</v>
      </c>
      <c r="AW216" s="170"/>
      <c r="AX216" s="170"/>
      <c r="AY216" s="178">
        <v>22</v>
      </c>
      <c r="AZ216" s="178">
        <v>37</v>
      </c>
      <c r="BA216" s="169"/>
      <c r="BB216" s="186">
        <v>195.2</v>
      </c>
      <c r="BC216" s="182">
        <v>39.862410330889801</v>
      </c>
      <c r="BD216" s="183" t="s">
        <v>55</v>
      </c>
      <c r="BE216" s="180">
        <v>1.2457003228403101</v>
      </c>
      <c r="BF216" s="181">
        <v>14.6827472732161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2.8000000000000001E-2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836.24391000000003</v>
      </c>
      <c r="M217" s="173">
        <v>1927.7596100000001</v>
      </c>
      <c r="N217" s="173">
        <v>2764.0035200000002</v>
      </c>
      <c r="O217" s="168">
        <v>961.37338846671196</v>
      </c>
      <c r="P217" s="174">
        <v>287.5</v>
      </c>
      <c r="Q217" s="180">
        <v>3.3439074381450902</v>
      </c>
      <c r="R217" s="181">
        <v>1811.7845624064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1864.4234650000001</v>
      </c>
      <c r="Y217" s="168">
        <v>648.48220746256504</v>
      </c>
      <c r="Z217" s="179">
        <v>573</v>
      </c>
      <c r="AA217" s="184">
        <v>1.1317316011563101</v>
      </c>
      <c r="AB217" s="185">
        <v>-33.390318308287299</v>
      </c>
      <c r="AC217" s="170">
        <v>1.7999999999999999E-2</v>
      </c>
      <c r="AD217" s="170">
        <v>1.2999999999999999E-2</v>
      </c>
      <c r="AE217" s="178">
        <v>0</v>
      </c>
      <c r="AF217" s="178">
        <v>113</v>
      </c>
      <c r="AG217" s="169"/>
      <c r="AH217" s="182">
        <v>113.05</v>
      </c>
      <c r="AI217" s="168">
        <v>39.320956279448502</v>
      </c>
      <c r="AJ217" s="183" t="s">
        <v>53</v>
      </c>
      <c r="AK217" s="175">
        <v>0.62414216316585003</v>
      </c>
      <c r="AL217" s="176">
        <v>-95.610154185727893</v>
      </c>
      <c r="AM217" s="170"/>
      <c r="AN217" s="170"/>
      <c r="AO217" s="178">
        <v>69</v>
      </c>
      <c r="AP217" s="178">
        <v>105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-30.393055031296001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-32.986110062591898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3.2000000000000001E-2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2781.8018000000002</v>
      </c>
      <c r="M218" s="173">
        <v>2147.9164000000001</v>
      </c>
      <c r="N218" s="173">
        <v>4929.7182000000003</v>
      </c>
      <c r="O218" s="168">
        <v>1936.1228828574201</v>
      </c>
      <c r="P218" s="174">
        <v>271.947</v>
      </c>
      <c r="Q218" s="180">
        <v>7.1194860868383198</v>
      </c>
      <c r="R218" s="181">
        <v>4132.0432980293699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2381.7994749999998</v>
      </c>
      <c r="Y218" s="168">
        <v>935.44017707245405</v>
      </c>
      <c r="Z218" s="179">
        <v>573</v>
      </c>
      <c r="AA218" s="180">
        <v>1.63253085003919</v>
      </c>
      <c r="AB218" s="181">
        <v>701.07595597177601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136.85</v>
      </c>
      <c r="AI218" s="168">
        <v>53.747172915287202</v>
      </c>
      <c r="AJ218" s="183" t="s">
        <v>53</v>
      </c>
      <c r="AK218" s="190">
        <v>0.853129728814083</v>
      </c>
      <c r="AL218" s="173">
        <v>-47.941591097344102</v>
      </c>
      <c r="AM218" s="170"/>
      <c r="AN218" s="170"/>
      <c r="AO218" s="178">
        <v>24</v>
      </c>
      <c r="AP218" s="178">
        <v>56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-29.131197739008002</v>
      </c>
      <c r="AW218" s="170"/>
      <c r="AX218" s="170"/>
      <c r="AY218" s="178">
        <v>23</v>
      </c>
      <c r="AZ218" s="178">
        <v>32</v>
      </c>
      <c r="BA218" s="169"/>
      <c r="BB218" s="186">
        <v>79.599999999999994</v>
      </c>
      <c r="BC218" s="182">
        <v>31.262513438486401</v>
      </c>
      <c r="BD218" s="183" t="s">
        <v>55</v>
      </c>
      <c r="BE218" s="184">
        <v>0.97695354495270004</v>
      </c>
      <c r="BF218" s="185">
        <v>-14.262395478016</v>
      </c>
      <c r="BG218" s="170">
        <v>2E-3</v>
      </c>
      <c r="BH218" s="170"/>
      <c r="BI218" s="178">
        <v>2</v>
      </c>
      <c r="BJ218" s="178">
        <v>19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2348.2290200000002</v>
      </c>
      <c r="M219" s="173">
        <v>2706.44697</v>
      </c>
      <c r="N219" s="173">
        <v>5054.6759899999997</v>
      </c>
      <c r="O219" s="168">
        <v>1333.26917781978</v>
      </c>
      <c r="P219" s="174">
        <v>272.346</v>
      </c>
      <c r="Q219" s="180">
        <v>4.8954975575913702</v>
      </c>
      <c r="R219" s="181">
        <v>3865.2183971858799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1631.4659349999999</v>
      </c>
      <c r="Y219" s="168">
        <v>430.33089561066498</v>
      </c>
      <c r="Z219" s="179">
        <v>573</v>
      </c>
      <c r="AA219" s="175">
        <v>0.75101377942524405</v>
      </c>
      <c r="AB219" s="176">
        <v>-871.08303095686597</v>
      </c>
      <c r="AC219" s="170"/>
      <c r="AD219" s="170"/>
      <c r="AE219" s="178">
        <v>541</v>
      </c>
      <c r="AF219" s="178">
        <v>976</v>
      </c>
      <c r="AG219" s="169"/>
      <c r="AH219" s="182">
        <v>89.9</v>
      </c>
      <c r="AI219" s="168">
        <v>23.712874835721699</v>
      </c>
      <c r="AJ219" s="183" t="s">
        <v>53</v>
      </c>
      <c r="AK219" s="175">
        <v>0.37639483866224999</v>
      </c>
      <c r="AL219" s="176">
        <v>-185.249362749184</v>
      </c>
      <c r="AM219" s="170"/>
      <c r="AN219" s="170"/>
      <c r="AO219" s="178">
        <v>149</v>
      </c>
      <c r="AP219" s="178">
        <v>197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-36.879203237887999</v>
      </c>
      <c r="AW219" s="170"/>
      <c r="AX219" s="170"/>
      <c r="AY219" s="178">
        <v>28</v>
      </c>
      <c r="AZ219" s="178">
        <v>40</v>
      </c>
      <c r="BA219" s="169"/>
      <c r="BB219" s="186">
        <v>195.4</v>
      </c>
      <c r="BC219" s="182">
        <v>51.540553313682203</v>
      </c>
      <c r="BD219" s="183" t="s">
        <v>55</v>
      </c>
      <c r="BE219" s="180">
        <v>1.61064229105257</v>
      </c>
      <c r="BF219" s="181">
        <v>55.6415935242239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2.7E-2</v>
      </c>
      <c r="G220" s="170">
        <v>2.1999999999999999E-2</v>
      </c>
      <c r="H220" s="171"/>
      <c r="I220" s="172">
        <v>3</v>
      </c>
      <c r="J220" s="172">
        <v>3</v>
      </c>
      <c r="K220" s="169"/>
      <c r="L220" s="173">
        <v>2801.6782199999998</v>
      </c>
      <c r="M220" s="173">
        <v>2748.3681000000001</v>
      </c>
      <c r="N220" s="173">
        <v>5550.0463200000004</v>
      </c>
      <c r="O220" s="168">
        <v>1354.20728562156</v>
      </c>
      <c r="P220" s="174">
        <v>276.21300000000002</v>
      </c>
      <c r="Q220" s="180">
        <v>4.9027644811126203</v>
      </c>
      <c r="R220" s="181">
        <v>4245.9548456347002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1915.190165</v>
      </c>
      <c r="Y220" s="168">
        <v>467.30501427486598</v>
      </c>
      <c r="Z220" s="179">
        <v>573</v>
      </c>
      <c r="AA220" s="190">
        <v>0.81554103712891102</v>
      </c>
      <c r="AB220" s="173">
        <v>-790.12933412319899</v>
      </c>
      <c r="AC220" s="170"/>
      <c r="AD220" s="170"/>
      <c r="AE220" s="178">
        <v>434</v>
      </c>
      <c r="AF220" s="178">
        <v>903</v>
      </c>
      <c r="AG220" s="169"/>
      <c r="AH220" s="182">
        <v>151.94999999999999</v>
      </c>
      <c r="AI220" s="168">
        <v>37.075690036799003</v>
      </c>
      <c r="AJ220" s="183" t="s">
        <v>53</v>
      </c>
      <c r="AK220" s="175">
        <v>0.58850301645712599</v>
      </c>
      <c r="AL220" s="176">
        <v>-145.49350513920001</v>
      </c>
      <c r="AM220" s="170"/>
      <c r="AN220" s="170"/>
      <c r="AO220" s="178">
        <v>107</v>
      </c>
      <c r="AP220" s="178">
        <v>158</v>
      </c>
      <c r="AQ220" s="169"/>
      <c r="AR220" s="182">
        <v>28.8</v>
      </c>
      <c r="AS220" s="168">
        <v>7.0271791580112604</v>
      </c>
      <c r="AT220" s="183" t="s">
        <v>54</v>
      </c>
      <c r="AU220" s="175">
        <v>0.43919869737570399</v>
      </c>
      <c r="AV220" s="176">
        <v>-46.7412076544</v>
      </c>
      <c r="AW220" s="170"/>
      <c r="AX220" s="170"/>
      <c r="AY220" s="178">
        <v>37</v>
      </c>
      <c r="AZ220" s="178">
        <v>50</v>
      </c>
      <c r="BA220" s="169"/>
      <c r="BB220" s="186">
        <v>146.80000000000001</v>
      </c>
      <c r="BC220" s="182">
        <v>35.819093763751802</v>
      </c>
      <c r="BD220" s="183" t="s">
        <v>55</v>
      </c>
      <c r="BE220" s="184">
        <v>1.11934668011724</v>
      </c>
      <c r="BF220" s="185">
        <v>-4.2824153087998997</v>
      </c>
      <c r="BG220" s="170">
        <v>1.7000000000000001E-2</v>
      </c>
      <c r="BH220" s="170">
        <v>1.2E-2</v>
      </c>
      <c r="BI220" s="178">
        <v>0</v>
      </c>
      <c r="BJ220" s="178">
        <v>11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1.4E-2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726.80858999999998</v>
      </c>
      <c r="M221" s="173">
        <v>1383.31016</v>
      </c>
      <c r="N221" s="173">
        <v>2110.1187500000001</v>
      </c>
      <c r="O221" s="168">
        <v>687.97964361250797</v>
      </c>
      <c r="P221" s="174">
        <v>259.01299999999998</v>
      </c>
      <c r="Q221" s="180">
        <v>2.65615873957102</v>
      </c>
      <c r="R221" s="181">
        <v>1194.94121795514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1145.11196</v>
      </c>
      <c r="Y221" s="168">
        <v>373.35041837679501</v>
      </c>
      <c r="Z221" s="179">
        <v>573</v>
      </c>
      <c r="AA221" s="175">
        <v>0.65157141077974801</v>
      </c>
      <c r="AB221" s="176">
        <v>-879.48420259302304</v>
      </c>
      <c r="AC221" s="170"/>
      <c r="AD221" s="170"/>
      <c r="AE221" s="178">
        <v>613</v>
      </c>
      <c r="AF221" s="178">
        <v>964</v>
      </c>
      <c r="AG221" s="169"/>
      <c r="AH221" s="182">
        <v>103.75</v>
      </c>
      <c r="AI221" s="168">
        <v>33.8264792087164</v>
      </c>
      <c r="AJ221" s="183" t="s">
        <v>53</v>
      </c>
      <c r="AK221" s="175">
        <v>0.53692824140819695</v>
      </c>
      <c r="AL221" s="176">
        <v>-118.84957808614401</v>
      </c>
      <c r="AM221" s="170"/>
      <c r="AN221" s="170"/>
      <c r="AO221" s="178">
        <v>90</v>
      </c>
      <c r="AP221" s="178">
        <v>129</v>
      </c>
      <c r="AQ221" s="169"/>
      <c r="AR221" s="182">
        <v>17.600000000000001</v>
      </c>
      <c r="AS221" s="168">
        <v>5.7382750272135796</v>
      </c>
      <c r="AT221" s="183" t="s">
        <v>54</v>
      </c>
      <c r="AU221" s="175">
        <v>0.358642189200849</v>
      </c>
      <c r="AV221" s="176">
        <v>-38.933226180608003</v>
      </c>
      <c r="AW221" s="170"/>
      <c r="AX221" s="170"/>
      <c r="AY221" s="178">
        <v>32</v>
      </c>
      <c r="AZ221" s="178">
        <v>42</v>
      </c>
      <c r="BA221" s="169"/>
      <c r="BB221" s="186">
        <v>97.8</v>
      </c>
      <c r="BC221" s="182">
        <v>31.886551003493601</v>
      </c>
      <c r="BD221" s="183" t="s">
        <v>55</v>
      </c>
      <c r="BE221" s="184">
        <v>0.99645471885917702</v>
      </c>
      <c r="BF221" s="185">
        <v>-15.266452361215901</v>
      </c>
      <c r="BG221" s="170">
        <v>4.0000000000000001E-3</v>
      </c>
      <c r="BH221" s="170">
        <v>0</v>
      </c>
      <c r="BI221" s="178">
        <v>1</v>
      </c>
      <c r="BJ221" s="178">
        <v>20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2.1999999999999999E-2</v>
      </c>
      <c r="G222" s="170">
        <v>1.7000000000000001E-2</v>
      </c>
      <c r="H222" s="171"/>
      <c r="I222" s="172">
        <v>3</v>
      </c>
      <c r="J222" s="172">
        <v>3</v>
      </c>
      <c r="K222" s="169"/>
      <c r="L222" s="173">
        <v>3938.4114199999999</v>
      </c>
      <c r="M222" s="173">
        <v>2794.0232099999998</v>
      </c>
      <c r="N222" s="173">
        <v>6732.4346299999997</v>
      </c>
      <c r="O222" s="168">
        <v>922.22020954616301</v>
      </c>
      <c r="P222" s="174">
        <v>287.5</v>
      </c>
      <c r="Q222" s="180">
        <v>3.2077224679866498</v>
      </c>
      <c r="R222" s="181">
        <v>4314.5930707119996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3184.6268150000001</v>
      </c>
      <c r="Y222" s="168">
        <v>436.23553291829398</v>
      </c>
      <c r="Z222" s="179">
        <v>573</v>
      </c>
      <c r="AA222" s="175">
        <v>0.76131855657642999</v>
      </c>
      <c r="AB222" s="176">
        <v>-1634.23653620704</v>
      </c>
      <c r="AC222" s="170"/>
      <c r="AD222" s="170"/>
      <c r="AE222" s="178">
        <v>999</v>
      </c>
      <c r="AF222" s="178">
        <v>1836</v>
      </c>
      <c r="AG222" s="169"/>
      <c r="AH222" s="182">
        <v>259.39999999999998</v>
      </c>
      <c r="AI222" s="168">
        <v>35.533047924488301</v>
      </c>
      <c r="AJ222" s="183" t="s">
        <v>53</v>
      </c>
      <c r="AK222" s="175">
        <v>0.56401663372203603</v>
      </c>
      <c r="AL222" s="176">
        <v>-270.42267212223999</v>
      </c>
      <c r="AM222" s="170"/>
      <c r="AN222" s="170"/>
      <c r="AO222" s="178">
        <v>201</v>
      </c>
      <c r="AP222" s="178">
        <v>293</v>
      </c>
      <c r="AQ222" s="169"/>
      <c r="AR222" s="182">
        <v>64.8</v>
      </c>
      <c r="AS222" s="168">
        <v>8.8764128970965395</v>
      </c>
      <c r="AT222" s="183" t="s">
        <v>54</v>
      </c>
      <c r="AU222" s="175">
        <v>0.55477580606853405</v>
      </c>
      <c r="AV222" s="176">
        <v>-69.758138951679996</v>
      </c>
      <c r="AW222" s="170"/>
      <c r="AX222" s="170"/>
      <c r="AY222" s="178">
        <v>53</v>
      </c>
      <c r="AZ222" s="178">
        <v>76</v>
      </c>
      <c r="BA222" s="169"/>
      <c r="BB222" s="186">
        <v>250.4</v>
      </c>
      <c r="BC222" s="182">
        <v>34.300212799891497</v>
      </c>
      <c r="BD222" s="183" t="s">
        <v>55</v>
      </c>
      <c r="BE222" s="184">
        <v>1.07188164999661</v>
      </c>
      <c r="BF222" s="185">
        <v>-18.716277903360002</v>
      </c>
      <c r="BG222" s="170">
        <v>1.2E-2</v>
      </c>
      <c r="BH222" s="170">
        <v>7.0000000000000001E-3</v>
      </c>
      <c r="BI222" s="178">
        <v>0</v>
      </c>
      <c r="BJ222" s="178">
        <v>30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5.6000000000000001E-2</v>
      </c>
      <c r="H223" s="171"/>
      <c r="I223" s="172">
        <v>6</v>
      </c>
      <c r="J223" s="172">
        <v>6</v>
      </c>
      <c r="K223" s="169"/>
      <c r="L223" s="173">
        <v>1491.6829600000001</v>
      </c>
      <c r="M223" s="173">
        <v>1049.9114999999999</v>
      </c>
      <c r="N223" s="173">
        <v>2541.5944599999998</v>
      </c>
      <c r="O223" s="168">
        <v>858.284124566988</v>
      </c>
      <c r="P223" s="174">
        <v>273.31099999999998</v>
      </c>
      <c r="Q223" s="180">
        <v>3.1403204575263599</v>
      </c>
      <c r="R223" s="181">
        <v>1609.2320283562101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1968.96</v>
      </c>
      <c r="Y223" s="168">
        <v>664.908244215884</v>
      </c>
      <c r="Z223" s="179">
        <v>573</v>
      </c>
      <c r="AA223" s="180">
        <v>1.1603983319648901</v>
      </c>
      <c r="AB223" s="181">
        <v>14.250261526653301</v>
      </c>
      <c r="AC223" s="170">
        <v>0.02</v>
      </c>
      <c r="AD223" s="170">
        <v>1.6E-2</v>
      </c>
      <c r="AE223" s="178">
        <v>0</v>
      </c>
      <c r="AF223" s="178">
        <v>68</v>
      </c>
      <c r="AG223" s="169"/>
      <c r="AH223" s="182">
        <v>149.15</v>
      </c>
      <c r="AI223" s="168">
        <v>50.367231749146299</v>
      </c>
      <c r="AJ223" s="183" t="s">
        <v>53</v>
      </c>
      <c r="AK223" s="190">
        <v>0.79947986903406798</v>
      </c>
      <c r="AL223" s="173">
        <v>-65.7657304080643</v>
      </c>
      <c r="AM223" s="170"/>
      <c r="AN223" s="170"/>
      <c r="AO223" s="178">
        <v>38</v>
      </c>
      <c r="AP223" s="178">
        <v>75</v>
      </c>
      <c r="AQ223" s="169"/>
      <c r="AR223" s="182">
        <v>71</v>
      </c>
      <c r="AS223" s="168">
        <v>23.9763557102875</v>
      </c>
      <c r="AT223" s="183" t="s">
        <v>54</v>
      </c>
      <c r="AU223" s="180">
        <v>1.4985222318929701</v>
      </c>
      <c r="AV223" s="181">
        <v>16.4182271979519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237.4</v>
      </c>
      <c r="BC223" s="182">
        <v>80.168828811581093</v>
      </c>
      <c r="BD223" s="183" t="s">
        <v>55</v>
      </c>
      <c r="BE223" s="180">
        <v>2.5052759003619101</v>
      </c>
      <c r="BF223" s="181">
        <v>128.23645439590399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3.2000000000000001E-2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1335.1375700000001</v>
      </c>
      <c r="M224" s="173">
        <v>1118.37438</v>
      </c>
      <c r="N224" s="173">
        <v>2453.5119500000001</v>
      </c>
      <c r="O224" s="168">
        <v>778.35867832545898</v>
      </c>
      <c r="P224" s="174">
        <v>216.041</v>
      </c>
      <c r="Q224" s="180">
        <v>3.6028285294247802</v>
      </c>
      <c r="R224" s="181">
        <v>1669.00451554509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1675.9016449999999</v>
      </c>
      <c r="Y224" s="168">
        <v>531.66751007903702</v>
      </c>
      <c r="Z224" s="179">
        <v>573</v>
      </c>
      <c r="AA224" s="190">
        <v>0.92786650973653895</v>
      </c>
      <c r="AB224" s="173">
        <v>-404.82729044588802</v>
      </c>
      <c r="AC224" s="170"/>
      <c r="AD224" s="170"/>
      <c r="AE224" s="178">
        <v>131</v>
      </c>
      <c r="AF224" s="178">
        <v>492</v>
      </c>
      <c r="AG224" s="169"/>
      <c r="AH224" s="182">
        <v>194.55</v>
      </c>
      <c r="AI224" s="168">
        <v>61.719561165462402</v>
      </c>
      <c r="AJ224" s="183" t="s">
        <v>53</v>
      </c>
      <c r="AK224" s="184">
        <v>0.97967557405495898</v>
      </c>
      <c r="AL224" s="185">
        <v>-34.221244211327999</v>
      </c>
      <c r="AM224" s="170">
        <v>2E-3</v>
      </c>
      <c r="AN224" s="170"/>
      <c r="AO224" s="178">
        <v>5</v>
      </c>
      <c r="AP224" s="178">
        <v>44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-50.100633450495998</v>
      </c>
      <c r="AW224" s="170"/>
      <c r="AX224" s="170"/>
      <c r="AY224" s="178">
        <v>43</v>
      </c>
      <c r="AZ224" s="178">
        <v>53</v>
      </c>
      <c r="BA224" s="169"/>
      <c r="BB224" s="186">
        <v>133.6</v>
      </c>
      <c r="BC224" s="182">
        <v>42.383620517634398</v>
      </c>
      <c r="BD224" s="183" t="s">
        <v>55</v>
      </c>
      <c r="BE224" s="180">
        <v>1.32448814117608</v>
      </c>
      <c r="BF224" s="181">
        <v>17.398733099007998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5.2999999999999999E-2</v>
      </c>
      <c r="G225" s="170">
        <v>4.65E-2</v>
      </c>
      <c r="H225" s="171"/>
      <c r="I225" s="172">
        <v>5</v>
      </c>
      <c r="J225" s="172">
        <v>5</v>
      </c>
      <c r="K225" s="169"/>
      <c r="L225" s="173">
        <v>3303.6810300000002</v>
      </c>
      <c r="M225" s="173">
        <v>928.02701999999999</v>
      </c>
      <c r="N225" s="173">
        <v>4231.7080500000002</v>
      </c>
      <c r="O225" s="168">
        <v>548.89448719081099</v>
      </c>
      <c r="P225" s="174">
        <v>287.5</v>
      </c>
      <c r="Q225" s="180">
        <v>1.9091982163158701</v>
      </c>
      <c r="R225" s="181">
        <v>1678.3180290272001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4930.2639499999996</v>
      </c>
      <c r="Y225" s="168">
        <v>639.50411289611395</v>
      </c>
      <c r="Z225" s="179">
        <v>573</v>
      </c>
      <c r="AA225" s="184">
        <v>1.1160630242515099</v>
      </c>
      <c r="AB225" s="185">
        <v>-158.75337875622401</v>
      </c>
      <c r="AC225" s="170">
        <v>1.6E-2</v>
      </c>
      <c r="AD225" s="170">
        <v>1.2E-2</v>
      </c>
      <c r="AE225" s="178">
        <v>0</v>
      </c>
      <c r="AF225" s="178">
        <v>371</v>
      </c>
      <c r="AG225" s="169"/>
      <c r="AH225" s="182">
        <v>254.1</v>
      </c>
      <c r="AI225" s="168">
        <v>32.959289144529997</v>
      </c>
      <c r="AJ225" s="183" t="s">
        <v>53</v>
      </c>
      <c r="AK225" s="175">
        <v>0.52316331975444397</v>
      </c>
      <c r="AL225" s="176">
        <v>-305.42546546534402</v>
      </c>
      <c r="AM225" s="170"/>
      <c r="AN225" s="170"/>
      <c r="AO225" s="178">
        <v>232</v>
      </c>
      <c r="AP225" s="178">
        <v>329</v>
      </c>
      <c r="AQ225" s="169"/>
      <c r="AR225" s="182">
        <v>134.5</v>
      </c>
      <c r="AS225" s="168">
        <v>17.445983431480801</v>
      </c>
      <c r="AT225" s="183" t="s">
        <v>54</v>
      </c>
      <c r="AU225" s="184">
        <v>1.0903739644675501</v>
      </c>
      <c r="AV225" s="185">
        <v>-7.6017055150080104</v>
      </c>
      <c r="AW225" s="170">
        <v>7.0000000000000001E-3</v>
      </c>
      <c r="AX225" s="170">
        <v>4.4999999999999997E-3</v>
      </c>
      <c r="AY225" s="178">
        <v>0</v>
      </c>
      <c r="AZ225" s="178">
        <v>14</v>
      </c>
      <c r="BA225" s="169"/>
      <c r="BB225" s="186">
        <v>304.39999999999998</v>
      </c>
      <c r="BC225" s="182">
        <v>39.4836978181619</v>
      </c>
      <c r="BD225" s="183" t="s">
        <v>55</v>
      </c>
      <c r="BE225" s="180">
        <v>1.23386555681756</v>
      </c>
      <c r="BF225" s="181">
        <v>20.196588969983999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1.9E-2</v>
      </c>
      <c r="G226" s="170">
        <v>1.4E-2</v>
      </c>
      <c r="H226" s="171"/>
      <c r="I226" s="172">
        <v>4</v>
      </c>
      <c r="J226" s="172">
        <v>4</v>
      </c>
      <c r="K226" s="169"/>
      <c r="L226" s="173">
        <v>800.65576999999996</v>
      </c>
      <c r="M226" s="173">
        <v>1977.68443</v>
      </c>
      <c r="N226" s="173">
        <v>2778.3402000000001</v>
      </c>
      <c r="O226" s="168">
        <v>979.33609165289204</v>
      </c>
      <c r="P226" s="174">
        <v>287.5</v>
      </c>
      <c r="Q226" s="180">
        <v>3.4063864057491902</v>
      </c>
      <c r="R226" s="181">
        <v>1838.738073536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1698.3117950000001</v>
      </c>
      <c r="Y226" s="168">
        <v>598.63728557190598</v>
      </c>
      <c r="Z226" s="179">
        <v>573</v>
      </c>
      <c r="AA226" s="184">
        <v>1.04474220867697</v>
      </c>
      <c r="AB226" s="185">
        <v>-174.35609530911799</v>
      </c>
      <c r="AC226" s="170">
        <v>8.9999999999999993E-3</v>
      </c>
      <c r="AD226" s="170">
        <v>4.0000000000000001E-3</v>
      </c>
      <c r="AE226" s="178">
        <v>0</v>
      </c>
      <c r="AF226" s="178">
        <v>253</v>
      </c>
      <c r="AG226" s="169"/>
      <c r="AH226" s="182">
        <v>116</v>
      </c>
      <c r="AI226" s="168">
        <v>40.888796351049997</v>
      </c>
      <c r="AJ226" s="183" t="s">
        <v>53</v>
      </c>
      <c r="AK226" s="175">
        <v>0.64902851350873003</v>
      </c>
      <c r="AL226" s="176">
        <v>-89.895422494719796</v>
      </c>
      <c r="AM226" s="170"/>
      <c r="AN226" s="170"/>
      <c r="AO226" s="178">
        <v>63</v>
      </c>
      <c r="AP226" s="178">
        <v>99</v>
      </c>
      <c r="AQ226" s="169"/>
      <c r="AR226" s="182">
        <v>8.6</v>
      </c>
      <c r="AS226" s="168">
        <v>3.0314107639571501</v>
      </c>
      <c r="AT226" s="183" t="s">
        <v>54</v>
      </c>
      <c r="AU226" s="175">
        <v>0.189463172747322</v>
      </c>
      <c r="AV226" s="176">
        <v>-43.6909009510399</v>
      </c>
      <c r="AW226" s="170"/>
      <c r="AX226" s="170"/>
      <c r="AY226" s="178">
        <v>37</v>
      </c>
      <c r="AZ226" s="178">
        <v>46</v>
      </c>
      <c r="BA226" s="169"/>
      <c r="BB226" s="186">
        <v>72.400000000000006</v>
      </c>
      <c r="BC226" s="182">
        <v>25.520248757034601</v>
      </c>
      <c r="BD226" s="183" t="s">
        <v>55</v>
      </c>
      <c r="BE226" s="190">
        <v>0.79750777365733205</v>
      </c>
      <c r="BF226" s="173">
        <v>-32.181801902079897</v>
      </c>
      <c r="BG226" s="170"/>
      <c r="BH226" s="170"/>
      <c r="BI226" s="178">
        <v>19</v>
      </c>
      <c r="BJ226" s="178">
        <v>37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4.8000000000000001E-2</v>
      </c>
      <c r="G227" s="170">
        <v>4.3999999999999997E-2</v>
      </c>
      <c r="H227" s="171"/>
      <c r="I227" s="172">
        <v>5</v>
      </c>
      <c r="J227" s="172">
        <v>5</v>
      </c>
      <c r="K227" s="169"/>
      <c r="L227" s="173">
        <v>2867.4492300000002</v>
      </c>
      <c r="M227" s="173">
        <v>1119.54261</v>
      </c>
      <c r="N227" s="173">
        <v>3986.9918400000001</v>
      </c>
      <c r="O227" s="168">
        <v>1338.9158651365101</v>
      </c>
      <c r="P227" s="174">
        <v>252.76900000000001</v>
      </c>
      <c r="Q227" s="180">
        <v>5.2969939554949796</v>
      </c>
      <c r="R227" s="181">
        <v>3119.8935124824998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2487.9791399999999</v>
      </c>
      <c r="Y227" s="168">
        <v>835.51581652464597</v>
      </c>
      <c r="Z227" s="179">
        <v>573</v>
      </c>
      <c r="AA227" s="180">
        <v>1.45814278625593</v>
      </c>
      <c r="AB227" s="181">
        <v>522.36096028838494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140.65</v>
      </c>
      <c r="AI227" s="168">
        <v>47.233233472444397</v>
      </c>
      <c r="AJ227" s="183" t="s">
        <v>53</v>
      </c>
      <c r="AK227" s="175">
        <v>0.749733864641975</v>
      </c>
      <c r="AL227" s="176">
        <v>-75.465087821695903</v>
      </c>
      <c r="AM227" s="170"/>
      <c r="AN227" s="170"/>
      <c r="AO227" s="178">
        <v>47</v>
      </c>
      <c r="AP227" s="178">
        <v>85</v>
      </c>
      <c r="AQ227" s="169"/>
      <c r="AR227" s="182">
        <v>13.3</v>
      </c>
      <c r="AS227" s="168">
        <v>4.4664202288198398</v>
      </c>
      <c r="AT227" s="183" t="s">
        <v>54</v>
      </c>
      <c r="AU227" s="175">
        <v>0.27915126430123999</v>
      </c>
      <c r="AV227" s="176">
        <v>-41.586371510272002</v>
      </c>
      <c r="AW227" s="170"/>
      <c r="AX227" s="170"/>
      <c r="AY227" s="178">
        <v>35</v>
      </c>
      <c r="AZ227" s="178">
        <v>44</v>
      </c>
      <c r="BA227" s="169"/>
      <c r="BB227" s="186">
        <v>108.4</v>
      </c>
      <c r="BC227" s="182">
        <v>36.403003970230898</v>
      </c>
      <c r="BD227" s="183" t="s">
        <v>55</v>
      </c>
      <c r="BE227" s="184">
        <v>1.13759387406972</v>
      </c>
      <c r="BF227" s="185">
        <v>-1.3727430205439399</v>
      </c>
      <c r="BG227" s="170">
        <v>1.7999999999999999E-2</v>
      </c>
      <c r="BH227" s="170">
        <v>1.4E-2</v>
      </c>
      <c r="BI227" s="178">
        <v>0</v>
      </c>
      <c r="BJ227" s="178">
        <v>6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1722.8988899999999</v>
      </c>
      <c r="M228" s="173">
        <v>515.67912999999999</v>
      </c>
      <c r="N228" s="173">
        <v>2238.5780199999999</v>
      </c>
      <c r="O228" s="168">
        <v>675.81528609703196</v>
      </c>
      <c r="P228" s="174">
        <v>266.572</v>
      </c>
      <c r="Q228" s="180">
        <v>2.5352073214629902</v>
      </c>
      <c r="R228" s="181">
        <v>1221.36658438777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1603.110905</v>
      </c>
      <c r="Y228" s="168">
        <v>483.97100535626902</v>
      </c>
      <c r="Z228" s="179">
        <v>573</v>
      </c>
      <c r="AA228" s="190">
        <v>0.84462653639837604</v>
      </c>
      <c r="AB228" s="173">
        <v>-583.39837806726496</v>
      </c>
      <c r="AC228" s="170"/>
      <c r="AD228" s="170"/>
      <c r="AE228" s="178">
        <v>295</v>
      </c>
      <c r="AF228" s="178">
        <v>675</v>
      </c>
      <c r="AG228" s="169"/>
      <c r="AH228" s="182">
        <v>159.35</v>
      </c>
      <c r="AI228" s="168">
        <v>48.1069522158366</v>
      </c>
      <c r="AJ228" s="183" t="s">
        <v>53</v>
      </c>
      <c r="AK228" s="190">
        <v>0.76360241612438995</v>
      </c>
      <c r="AL228" s="173">
        <v>-81.051544211584101</v>
      </c>
      <c r="AM228" s="170"/>
      <c r="AN228" s="170"/>
      <c r="AO228" s="178">
        <v>50</v>
      </c>
      <c r="AP228" s="178">
        <v>92</v>
      </c>
      <c r="AQ228" s="169"/>
      <c r="AR228" s="182">
        <v>30.8</v>
      </c>
      <c r="AS228" s="168">
        <v>9.2983629008331796</v>
      </c>
      <c r="AT228" s="183" t="s">
        <v>54</v>
      </c>
      <c r="AU228" s="175">
        <v>0.58114768130207395</v>
      </c>
      <c r="AV228" s="176">
        <v>-30.254360434688</v>
      </c>
      <c r="AW228" s="170"/>
      <c r="AX228" s="170"/>
      <c r="AY228" s="178">
        <v>23</v>
      </c>
      <c r="AZ228" s="178">
        <v>33</v>
      </c>
      <c r="BA228" s="169"/>
      <c r="BB228" s="186">
        <v>105.8</v>
      </c>
      <c r="BC228" s="182">
        <v>31.940480354160702</v>
      </c>
      <c r="BD228" s="183" t="s">
        <v>55</v>
      </c>
      <c r="BE228" s="184">
        <v>0.99814001106752204</v>
      </c>
      <c r="BF228" s="185">
        <v>-16.308720869376</v>
      </c>
      <c r="BG228" s="170">
        <v>4.0000000000000001E-3</v>
      </c>
      <c r="BH228" s="170">
        <v>0</v>
      </c>
      <c r="BI228" s="178">
        <v>1</v>
      </c>
      <c r="BJ228" s="178">
        <v>22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1200.98542</v>
      </c>
      <c r="M229" s="173">
        <v>1790.3992499999999</v>
      </c>
      <c r="N229" s="173">
        <v>2991.3846699999999</v>
      </c>
      <c r="O229" s="168">
        <v>781.61501072835995</v>
      </c>
      <c r="P229" s="174">
        <v>255.06700000000001</v>
      </c>
      <c r="Q229" s="180">
        <v>3.0643517614131199</v>
      </c>
      <c r="R229" s="181">
        <v>1866.81562305388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1765.65239</v>
      </c>
      <c r="Y229" s="168">
        <v>461.34501710620998</v>
      </c>
      <c r="Z229" s="179">
        <v>573</v>
      </c>
      <c r="AA229" s="190">
        <v>0.80513964590961595</v>
      </c>
      <c r="AB229" s="173">
        <v>-760.65663429606695</v>
      </c>
      <c r="AC229" s="170"/>
      <c r="AD229" s="170"/>
      <c r="AE229" s="178">
        <v>428</v>
      </c>
      <c r="AF229" s="178">
        <v>866</v>
      </c>
      <c r="AG229" s="169"/>
      <c r="AH229" s="182">
        <v>109.4</v>
      </c>
      <c r="AI229" s="168">
        <v>28.5849837472365</v>
      </c>
      <c r="AJ229" s="183" t="s">
        <v>53</v>
      </c>
      <c r="AK229" s="175">
        <v>0.45372990074978597</v>
      </c>
      <c r="AL229" s="176">
        <v>-168.361725184384</v>
      </c>
      <c r="AM229" s="170"/>
      <c r="AN229" s="170"/>
      <c r="AO229" s="178">
        <v>132</v>
      </c>
      <c r="AP229" s="178">
        <v>180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-60.542660364288103</v>
      </c>
      <c r="AW229" s="170"/>
      <c r="AX229" s="170"/>
      <c r="AY229" s="178">
        <v>52</v>
      </c>
      <c r="AZ229" s="178">
        <v>64</v>
      </c>
      <c r="BA229" s="169"/>
      <c r="BB229" s="186">
        <v>103.6</v>
      </c>
      <c r="BC229" s="182">
        <v>27.069509288973499</v>
      </c>
      <c r="BD229" s="183" t="s">
        <v>55</v>
      </c>
      <c r="BE229" s="190">
        <v>0.84592216528042297</v>
      </c>
      <c r="BF229" s="173">
        <v>-37.485320728576198</v>
      </c>
      <c r="BG229" s="170"/>
      <c r="BH229" s="170"/>
      <c r="BI229" s="178">
        <v>19</v>
      </c>
      <c r="BJ229" s="178">
        <v>44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3.7999999999999999E-2</v>
      </c>
      <c r="G230" s="170">
        <v>3.3000000000000002E-2</v>
      </c>
      <c r="H230" s="171"/>
      <c r="I230" s="172">
        <v>5</v>
      </c>
      <c r="J230" s="172">
        <v>5</v>
      </c>
      <c r="K230" s="169"/>
      <c r="L230" s="173">
        <v>4027.0110100000002</v>
      </c>
      <c r="M230" s="173">
        <v>3703.9573599999999</v>
      </c>
      <c r="N230" s="173">
        <v>7730.9683699999996</v>
      </c>
      <c r="O230" s="168">
        <v>1283.6619169114399</v>
      </c>
      <c r="P230" s="174">
        <v>287.5</v>
      </c>
      <c r="Q230" s="180">
        <v>4.46491101534414</v>
      </c>
      <c r="R230" s="181">
        <v>5736.2868339888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3570.6159849999999</v>
      </c>
      <c r="Y230" s="168">
        <v>592.87058755095404</v>
      </c>
      <c r="Z230" s="179">
        <v>573</v>
      </c>
      <c r="AA230" s="184">
        <v>1.03467816326519</v>
      </c>
      <c r="AB230" s="185">
        <v>-404.87104155449703</v>
      </c>
      <c r="AC230" s="170">
        <v>8.0000000000000002E-3</v>
      </c>
      <c r="AD230" s="170">
        <v>3.0000000000000001E-3</v>
      </c>
      <c r="AE230" s="178">
        <v>0</v>
      </c>
      <c r="AF230" s="178">
        <v>571</v>
      </c>
      <c r="AG230" s="169"/>
      <c r="AH230" s="182">
        <v>332.85</v>
      </c>
      <c r="AI230" s="168">
        <v>55.266927582058401</v>
      </c>
      <c r="AJ230" s="183" t="s">
        <v>53</v>
      </c>
      <c r="AK230" s="190">
        <v>0.87725281876283201</v>
      </c>
      <c r="AL230" s="173">
        <v>-104.24543223897599</v>
      </c>
      <c r="AM230" s="170"/>
      <c r="AN230" s="170"/>
      <c r="AO230" s="178">
        <v>47</v>
      </c>
      <c r="AP230" s="178">
        <v>123</v>
      </c>
      <c r="AQ230" s="169"/>
      <c r="AR230" s="182">
        <v>48.7</v>
      </c>
      <c r="AS230" s="168">
        <v>8.0862231432965093</v>
      </c>
      <c r="AT230" s="183" t="s">
        <v>54</v>
      </c>
      <c r="AU230" s="175">
        <v>0.50538894645603205</v>
      </c>
      <c r="AV230" s="176">
        <v>-62.308363743232</v>
      </c>
      <c r="AW230" s="170"/>
      <c r="AX230" s="170"/>
      <c r="AY230" s="178">
        <v>48</v>
      </c>
      <c r="AZ230" s="178">
        <v>67</v>
      </c>
      <c r="BA230" s="169"/>
      <c r="BB230" s="186">
        <v>245.2</v>
      </c>
      <c r="BC230" s="182">
        <v>40.713386339554503</v>
      </c>
      <c r="BD230" s="183" t="s">
        <v>55</v>
      </c>
      <c r="BE230" s="180">
        <v>1.27229332311108</v>
      </c>
      <c r="BF230" s="181">
        <v>23.183272513535901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3269.0573199999999</v>
      </c>
      <c r="M231" s="173">
        <v>2044.62851</v>
      </c>
      <c r="N231" s="173">
        <v>5313.6858300000004</v>
      </c>
      <c r="O231" s="168">
        <v>931.46155967513198</v>
      </c>
      <c r="P231" s="174">
        <v>221.803</v>
      </c>
      <c r="Q231" s="180">
        <v>4.1994993741073499</v>
      </c>
      <c r="R231" s="181">
        <v>3856.043970615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2971.6316550000001</v>
      </c>
      <c r="Y231" s="168">
        <v>520.91161289945796</v>
      </c>
      <c r="Z231" s="179">
        <v>573</v>
      </c>
      <c r="AA231" s="190">
        <v>0.90909531047025804</v>
      </c>
      <c r="AB231" s="173">
        <v>-794.00174683679802</v>
      </c>
      <c r="AC231" s="170"/>
      <c r="AD231" s="170"/>
      <c r="AE231" s="178">
        <v>298</v>
      </c>
      <c r="AF231" s="178">
        <v>951</v>
      </c>
      <c r="AG231" s="169"/>
      <c r="AH231" s="182">
        <v>273.14999999999998</v>
      </c>
      <c r="AI231" s="168">
        <v>47.8817779532258</v>
      </c>
      <c r="AJ231" s="183" t="s">
        <v>53</v>
      </c>
      <c r="AK231" s="175">
        <v>0.760028221479775</v>
      </c>
      <c r="AL231" s="176">
        <v>-140.8725206208</v>
      </c>
      <c r="AM231" s="170"/>
      <c r="AN231" s="170"/>
      <c r="AO231" s="178">
        <v>87</v>
      </c>
      <c r="AP231" s="178">
        <v>159</v>
      </c>
      <c r="AQ231" s="169"/>
      <c r="AR231" s="182">
        <v>22.6</v>
      </c>
      <c r="AS231" s="168">
        <v>3.9616627557858402</v>
      </c>
      <c r="AT231" s="183" t="s">
        <v>54</v>
      </c>
      <c r="AU231" s="175">
        <v>0.24760392223661501</v>
      </c>
      <c r="AV231" s="176">
        <v>-82.548576665599896</v>
      </c>
      <c r="AW231" s="170"/>
      <c r="AX231" s="170"/>
      <c r="AY231" s="178">
        <v>69</v>
      </c>
      <c r="AZ231" s="178">
        <v>87</v>
      </c>
      <c r="BA231" s="169"/>
      <c r="BB231" s="186">
        <v>254.6</v>
      </c>
      <c r="BC231" s="182">
        <v>44.6300591868618</v>
      </c>
      <c r="BD231" s="183" t="s">
        <v>55</v>
      </c>
      <c r="BE231" s="180">
        <v>1.3946893495894299</v>
      </c>
      <c r="BF231" s="181">
        <v>44.3028466688001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5.6000000000000001E-2</v>
      </c>
      <c r="G232" s="170">
        <v>5.1999999999999998E-2</v>
      </c>
      <c r="H232" s="171"/>
      <c r="I232" s="172">
        <v>6</v>
      </c>
      <c r="J232" s="172">
        <v>6</v>
      </c>
      <c r="K232" s="169"/>
      <c r="L232" s="173">
        <v>663.61536000000001</v>
      </c>
      <c r="M232" s="173">
        <v>619.00946999999996</v>
      </c>
      <c r="N232" s="173">
        <v>1282.62483</v>
      </c>
      <c r="O232" s="168">
        <v>522.17957777459003</v>
      </c>
      <c r="P232" s="174">
        <v>232.92099999999999</v>
      </c>
      <c r="Q232" s="180">
        <v>2.24187418813499</v>
      </c>
      <c r="R232" s="181">
        <v>623.54065302876597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2009.63285</v>
      </c>
      <c r="Y232" s="168">
        <v>818.15758478256305</v>
      </c>
      <c r="Z232" s="179">
        <v>573</v>
      </c>
      <c r="AA232" s="180">
        <v>1.4278491881022</v>
      </c>
      <c r="AB232" s="181">
        <v>388.24519751474998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157.19999999999999</v>
      </c>
      <c r="AI232" s="168">
        <v>63.9989400689877</v>
      </c>
      <c r="AJ232" s="183" t="s">
        <v>53</v>
      </c>
      <c r="AK232" s="184">
        <v>1.0158561915712301</v>
      </c>
      <c r="AL232" s="185">
        <v>-21.0677523674882</v>
      </c>
      <c r="AM232" s="170">
        <v>6.0000000000000001E-3</v>
      </c>
      <c r="AN232" s="170">
        <v>2E-3</v>
      </c>
      <c r="AO232" s="178">
        <v>0</v>
      </c>
      <c r="AP232" s="178">
        <v>29</v>
      </c>
      <c r="AQ232" s="169"/>
      <c r="AR232" s="182">
        <v>10</v>
      </c>
      <c r="AS232" s="168">
        <v>4.0711793937015104</v>
      </c>
      <c r="AT232" s="183" t="s">
        <v>54</v>
      </c>
      <c r="AU232" s="175">
        <v>0.25444871210634401</v>
      </c>
      <c r="AV232" s="176">
        <v>-35.274349807616098</v>
      </c>
      <c r="AW232" s="170"/>
      <c r="AX232" s="170"/>
      <c r="AY232" s="178">
        <v>30</v>
      </c>
      <c r="AZ232" s="178">
        <v>38</v>
      </c>
      <c r="BA232" s="169"/>
      <c r="BB232" s="186">
        <v>98.6</v>
      </c>
      <c r="BC232" s="182">
        <v>40.141828821896802</v>
      </c>
      <c r="BD232" s="183" t="s">
        <v>55</v>
      </c>
      <c r="BE232" s="180">
        <v>1.2544321506842799</v>
      </c>
      <c r="BF232" s="181">
        <v>8.0513003847678792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4.2000000000000003E-2</v>
      </c>
      <c r="G233" s="170">
        <v>3.5000000000000003E-2</v>
      </c>
      <c r="H233" s="171"/>
      <c r="I233" s="172">
        <v>5</v>
      </c>
      <c r="J233" s="172">
        <v>4</v>
      </c>
      <c r="K233" s="169"/>
      <c r="L233" s="173">
        <v>857.91168000000005</v>
      </c>
      <c r="M233" s="173">
        <v>1851.83419</v>
      </c>
      <c r="N233" s="173">
        <v>2709.7458700000002</v>
      </c>
      <c r="O233" s="168">
        <v>814.63261757978</v>
      </c>
      <c r="P233" s="174">
        <v>222.845</v>
      </c>
      <c r="Q233" s="180">
        <v>3.6556019546311602</v>
      </c>
      <c r="R233" s="181">
        <v>1855.81612573851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2010.3578399999999</v>
      </c>
      <c r="Y233" s="168">
        <v>604.37515104367799</v>
      </c>
      <c r="Z233" s="179">
        <v>573</v>
      </c>
      <c r="AA233" s="184">
        <v>1.0547559355038001</v>
      </c>
      <c r="AB233" s="185">
        <v>-185.346544041985</v>
      </c>
      <c r="AC233" s="170">
        <v>0.01</v>
      </c>
      <c r="AD233" s="170">
        <v>5.0000000000000001E-3</v>
      </c>
      <c r="AE233" s="178">
        <v>0</v>
      </c>
      <c r="AF233" s="178">
        <v>277</v>
      </c>
      <c r="AG233" s="169"/>
      <c r="AH233" s="182">
        <v>205.65</v>
      </c>
      <c r="AI233" s="168">
        <v>61.824689783651799</v>
      </c>
      <c r="AJ233" s="183" t="s">
        <v>53</v>
      </c>
      <c r="AK233" s="184">
        <v>0.981344282280188</v>
      </c>
      <c r="AL233" s="185">
        <v>-35.762523899903996</v>
      </c>
      <c r="AM233" s="170">
        <v>2E-3</v>
      </c>
      <c r="AN233" s="170"/>
      <c r="AO233" s="178">
        <v>4</v>
      </c>
      <c r="AP233" s="178">
        <v>46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-32.111117180927998</v>
      </c>
      <c r="AW233" s="170"/>
      <c r="AX233" s="170"/>
      <c r="AY233" s="178">
        <v>25</v>
      </c>
      <c r="AZ233" s="178">
        <v>35</v>
      </c>
      <c r="BA233" s="169"/>
      <c r="BB233" s="186">
        <v>167.6</v>
      </c>
      <c r="BC233" s="182">
        <v>50.385694178167</v>
      </c>
      <c r="BD233" s="183" t="s">
        <v>55</v>
      </c>
      <c r="BE233" s="180">
        <v>1.5745529430677201</v>
      </c>
      <c r="BF233" s="181">
        <v>44.977765638144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3.5000000000000003E-2</v>
      </c>
      <c r="G234" s="170">
        <v>3.1E-2</v>
      </c>
      <c r="H234" s="171"/>
      <c r="I234" s="172">
        <v>5</v>
      </c>
      <c r="J234" s="172">
        <v>5</v>
      </c>
      <c r="K234" s="169"/>
      <c r="L234" s="173">
        <v>1182.6841899999999</v>
      </c>
      <c r="M234" s="173">
        <v>915.76314000000002</v>
      </c>
      <c r="N234" s="173">
        <v>2098.44733</v>
      </c>
      <c r="O234" s="168">
        <v>922.510179506908</v>
      </c>
      <c r="P234" s="174">
        <v>212.5</v>
      </c>
      <c r="Q234" s="180">
        <v>4.3412243741501602</v>
      </c>
      <c r="R234" s="181">
        <v>1541.5972075888001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1703.2826250000001</v>
      </c>
      <c r="Y234" s="168">
        <v>748.78961109772001</v>
      </c>
      <c r="Z234" s="179">
        <v>573</v>
      </c>
      <c r="AA234" s="180">
        <v>1.306788152003</v>
      </c>
      <c r="AB234" s="181">
        <v>201.75264786297799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123.3</v>
      </c>
      <c r="AI234" s="168">
        <v>54.204603330788302</v>
      </c>
      <c r="AJ234" s="183" t="s">
        <v>53</v>
      </c>
      <c r="AK234" s="190">
        <v>0.86039052906013203</v>
      </c>
      <c r="AL234" s="173">
        <v>-41.789683350143797</v>
      </c>
      <c r="AM234" s="170"/>
      <c r="AN234" s="170"/>
      <c r="AO234" s="178">
        <v>21</v>
      </c>
      <c r="AP234" s="178">
        <v>49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-22.327538628607901</v>
      </c>
      <c r="AW234" s="170"/>
      <c r="AX234" s="170"/>
      <c r="AY234" s="178">
        <v>17</v>
      </c>
      <c r="AZ234" s="178">
        <v>25</v>
      </c>
      <c r="BA234" s="169"/>
      <c r="BB234" s="186">
        <v>73.599999999999994</v>
      </c>
      <c r="BC234" s="182">
        <v>32.355708070932799</v>
      </c>
      <c r="BD234" s="183" t="s">
        <v>55</v>
      </c>
      <c r="BE234" s="184">
        <v>1.01111587721665</v>
      </c>
      <c r="BF234" s="185">
        <v>-10.2550772572159</v>
      </c>
      <c r="BG234" s="170">
        <v>5.0000000000000001E-3</v>
      </c>
      <c r="BH234" s="170">
        <v>1E-3</v>
      </c>
      <c r="BI234" s="178">
        <v>0</v>
      </c>
      <c r="BJ234" s="178">
        <v>14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6.3E-2</v>
      </c>
      <c r="H235" s="171"/>
      <c r="I235" s="172">
        <v>5</v>
      </c>
      <c r="J235" s="172">
        <v>5</v>
      </c>
      <c r="K235" s="169"/>
      <c r="L235" s="173">
        <v>966.06984</v>
      </c>
      <c r="M235" s="173">
        <v>1969.1160600000001</v>
      </c>
      <c r="N235" s="173">
        <v>2935.1858999999999</v>
      </c>
      <c r="O235" s="168">
        <v>999.16663104644795</v>
      </c>
      <c r="P235" s="174">
        <v>229.05500000000001</v>
      </c>
      <c r="Q235" s="180">
        <v>4.36212538930147</v>
      </c>
      <c r="R235" s="181">
        <v>2160.02841253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1941.42091</v>
      </c>
      <c r="Y235" s="168">
        <v>660.87909119753795</v>
      </c>
      <c r="Z235" s="179">
        <v>573</v>
      </c>
      <c r="AA235" s="180">
        <v>1.1533666513045999</v>
      </c>
      <c r="AB235" s="181">
        <v>2.30043535283176</v>
      </c>
      <c r="AC235" s="170">
        <v>0.02</v>
      </c>
      <c r="AD235" s="170">
        <v>1.4999999999999999E-2</v>
      </c>
      <c r="AE235" s="178">
        <v>0</v>
      </c>
      <c r="AF235" s="178">
        <v>79</v>
      </c>
      <c r="AG235" s="169"/>
      <c r="AH235" s="182">
        <v>218.5</v>
      </c>
      <c r="AI235" s="168">
        <v>74.379584912713298</v>
      </c>
      <c r="AJ235" s="183" t="s">
        <v>53</v>
      </c>
      <c r="AK235" s="180">
        <v>1.1806283319478299</v>
      </c>
      <c r="AL235" s="181">
        <v>5.2982724209920198</v>
      </c>
      <c r="AM235" s="170">
        <v>0.02</v>
      </c>
      <c r="AN235" s="170">
        <v>1.7999999999999999E-2</v>
      </c>
      <c r="AO235" s="178">
        <v>0</v>
      </c>
      <c r="AP235" s="178">
        <v>4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-29.046470496255999</v>
      </c>
      <c r="AW235" s="170"/>
      <c r="AX235" s="170"/>
      <c r="AY235" s="178">
        <v>22</v>
      </c>
      <c r="AZ235" s="178">
        <v>32</v>
      </c>
      <c r="BA235" s="169"/>
      <c r="BB235" s="186">
        <v>128.6</v>
      </c>
      <c r="BC235" s="182">
        <v>43.776725948626698</v>
      </c>
      <c r="BD235" s="183" t="s">
        <v>55</v>
      </c>
      <c r="BE235" s="180">
        <v>1.3680226858945801</v>
      </c>
      <c r="BF235" s="181">
        <v>20.307059007488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1451.7116100000001</v>
      </c>
      <c r="M236" s="173">
        <v>-42.561160000000001</v>
      </c>
      <c r="N236" s="173">
        <v>1409.1504500000001</v>
      </c>
      <c r="O236" s="168">
        <v>434.18661568816799</v>
      </c>
      <c r="P236" s="174">
        <v>242.61199999999999</v>
      </c>
      <c r="Q236" s="180">
        <v>1.78963371839879</v>
      </c>
      <c r="R236" s="181">
        <v>502.07024598349102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1261.8269250000001</v>
      </c>
      <c r="Y236" s="168">
        <v>388.79337699530799</v>
      </c>
      <c r="Z236" s="179">
        <v>573</v>
      </c>
      <c r="AA236" s="175">
        <v>0.67852247294120005</v>
      </c>
      <c r="AB236" s="176">
        <v>-880.51128127775905</v>
      </c>
      <c r="AC236" s="170"/>
      <c r="AD236" s="170"/>
      <c r="AE236" s="178">
        <v>598</v>
      </c>
      <c r="AF236" s="178">
        <v>970</v>
      </c>
      <c r="AG236" s="169"/>
      <c r="AH236" s="182">
        <v>140.30000000000001</v>
      </c>
      <c r="AI236" s="168">
        <v>43.229154261739701</v>
      </c>
      <c r="AJ236" s="183" t="s">
        <v>53</v>
      </c>
      <c r="AK236" s="175">
        <v>0.68617705177364596</v>
      </c>
      <c r="AL236" s="176">
        <v>-95.245038386559798</v>
      </c>
      <c r="AM236" s="170"/>
      <c r="AN236" s="170"/>
      <c r="AO236" s="178">
        <v>65</v>
      </c>
      <c r="AP236" s="178">
        <v>106</v>
      </c>
      <c r="AQ236" s="169"/>
      <c r="AR236" s="182">
        <v>12.8</v>
      </c>
      <c r="AS236" s="168">
        <v>3.9439285427674098</v>
      </c>
      <c r="AT236" s="183" t="s">
        <v>54</v>
      </c>
      <c r="AU236" s="175">
        <v>0.246495533922963</v>
      </c>
      <c r="AV236" s="176">
        <v>-47.020962129920001</v>
      </c>
      <c r="AW236" s="170"/>
      <c r="AX236" s="170"/>
      <c r="AY236" s="178">
        <v>40</v>
      </c>
      <c r="AZ236" s="178">
        <v>50</v>
      </c>
      <c r="BA236" s="169"/>
      <c r="BB236" s="186">
        <v>84</v>
      </c>
      <c r="BC236" s="182">
        <v>25.8820310619111</v>
      </c>
      <c r="BD236" s="183" t="s">
        <v>55</v>
      </c>
      <c r="BE236" s="190">
        <v>0.80881347068472298</v>
      </c>
      <c r="BF236" s="173">
        <v>-35.641924259839897</v>
      </c>
      <c r="BG236" s="170"/>
      <c r="BH236" s="170"/>
      <c r="BI236" s="178">
        <v>20</v>
      </c>
      <c r="BJ236" s="178">
        <v>41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0.05</v>
      </c>
      <c r="G237" s="170">
        <v>0.04</v>
      </c>
      <c r="H237" s="171"/>
      <c r="I237" s="172">
        <v>7</v>
      </c>
      <c r="J237" s="172">
        <v>7</v>
      </c>
      <c r="K237" s="169"/>
      <c r="L237" s="173">
        <v>973.97928000000002</v>
      </c>
      <c r="M237" s="173">
        <v>1938.3076100000001</v>
      </c>
      <c r="N237" s="173">
        <v>2912.2868899999999</v>
      </c>
      <c r="O237" s="168">
        <v>1019.67951755302</v>
      </c>
      <c r="P237" s="174">
        <v>215.88200000000001</v>
      </c>
      <c r="Q237" s="180">
        <v>4.72331883877776</v>
      </c>
      <c r="R237" s="181">
        <v>2201.9908858987501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1652.8358499999999</v>
      </c>
      <c r="Y237" s="168">
        <v>578.70770490002496</v>
      </c>
      <c r="Z237" s="179">
        <v>573</v>
      </c>
      <c r="AA237" s="184">
        <v>1.00996109057596</v>
      </c>
      <c r="AB237" s="185">
        <v>-232.45153083776199</v>
      </c>
      <c r="AC237" s="170">
        <v>5.0000000000000001E-3</v>
      </c>
      <c r="AD237" s="170">
        <v>1E-3</v>
      </c>
      <c r="AE237" s="178">
        <v>0</v>
      </c>
      <c r="AF237" s="178">
        <v>312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-25.7829057465602</v>
      </c>
      <c r="AM237" s="170">
        <v>5.0000000000000001E-3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0.156722350079946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26.313444700159899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3.5000000000000003E-2</v>
      </c>
      <c r="G238" s="170">
        <v>3.1E-2</v>
      </c>
      <c r="H238" s="171"/>
      <c r="I238" s="172">
        <v>4</v>
      </c>
      <c r="J238" s="172">
        <v>4</v>
      </c>
      <c r="K238" s="169"/>
      <c r="L238" s="173">
        <v>6164.6352299999999</v>
      </c>
      <c r="M238" s="173">
        <v>-1779.73397</v>
      </c>
      <c r="N238" s="173">
        <v>4384.9012599999996</v>
      </c>
      <c r="O238" s="168">
        <v>476.54512700540698</v>
      </c>
      <c r="P238" s="174">
        <v>232.92099999999999</v>
      </c>
      <c r="Q238" s="180">
        <v>2.0459517476114502</v>
      </c>
      <c r="R238" s="181">
        <v>1915.92502074252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5320.7460350000001</v>
      </c>
      <c r="Y238" s="168">
        <v>578.25146899946196</v>
      </c>
      <c r="Z238" s="179">
        <v>573</v>
      </c>
      <c r="AA238" s="184">
        <v>1.0091648673638101</v>
      </c>
      <c r="AB238" s="185">
        <v>-753.08751841312005</v>
      </c>
      <c r="AC238" s="170">
        <v>5.0000000000000001E-3</v>
      </c>
      <c r="AD238" s="170">
        <v>1E-3</v>
      </c>
      <c r="AE238" s="178">
        <v>0</v>
      </c>
      <c r="AF238" s="178">
        <v>1007</v>
      </c>
      <c r="AG238" s="169"/>
      <c r="AH238" s="182">
        <v>551.79999999999995</v>
      </c>
      <c r="AI238" s="168">
        <v>59.9688762618987</v>
      </c>
      <c r="AJ238" s="183" t="s">
        <v>53</v>
      </c>
      <c r="AK238" s="190">
        <v>0.95188692479204295</v>
      </c>
      <c r="AL238" s="173">
        <v>-116.00368911872</v>
      </c>
      <c r="AM238" s="170"/>
      <c r="AN238" s="170"/>
      <c r="AO238" s="178">
        <v>28</v>
      </c>
      <c r="AP238" s="178">
        <v>144</v>
      </c>
      <c r="AQ238" s="169"/>
      <c r="AR238" s="182">
        <v>49.8</v>
      </c>
      <c r="AS238" s="168">
        <v>5.4121965165686001</v>
      </c>
      <c r="AT238" s="183" t="s">
        <v>54</v>
      </c>
      <c r="AU238" s="175">
        <v>0.33826228228553701</v>
      </c>
      <c r="AV238" s="176">
        <v>-119.80093691904</v>
      </c>
      <c r="AW238" s="170"/>
      <c r="AX238" s="170"/>
      <c r="AY238" s="178">
        <v>98</v>
      </c>
      <c r="AZ238" s="178">
        <v>127</v>
      </c>
      <c r="BA238" s="169"/>
      <c r="BB238" s="186">
        <v>363</v>
      </c>
      <c r="BC238" s="182">
        <v>39.450348102698896</v>
      </c>
      <c r="BD238" s="183" t="s">
        <v>55</v>
      </c>
      <c r="BE238" s="180">
        <v>1.2328233782093401</v>
      </c>
      <c r="BF238" s="181">
        <v>23.798126161919999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4.3999999999999997E-2</v>
      </c>
      <c r="G239" s="170">
        <v>3.5999999999999997E-2</v>
      </c>
      <c r="H239" s="171"/>
      <c r="I239" s="172">
        <v>4</v>
      </c>
      <c r="J239" s="172">
        <v>4</v>
      </c>
      <c r="K239" s="169"/>
      <c r="L239" s="173">
        <v>2035.1780699999999</v>
      </c>
      <c r="M239" s="173">
        <v>12.19712</v>
      </c>
      <c r="N239" s="173">
        <v>2047.37519</v>
      </c>
      <c r="O239" s="168">
        <v>820.77242801165698</v>
      </c>
      <c r="P239" s="174">
        <v>245.339</v>
      </c>
      <c r="Q239" s="180">
        <v>3.3454625151796402</v>
      </c>
      <c r="R239" s="181">
        <v>1342.36767364666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1668.197535</v>
      </c>
      <c r="Y239" s="168">
        <v>668.76386306361906</v>
      </c>
      <c r="Z239" s="179">
        <v>573</v>
      </c>
      <c r="AA239" s="180">
        <v>1.16712716066949</v>
      </c>
      <c r="AB239" s="181">
        <v>21.6215447560351</v>
      </c>
      <c r="AC239" s="170">
        <v>0.02</v>
      </c>
      <c r="AD239" s="170">
        <v>1.7000000000000001E-2</v>
      </c>
      <c r="AE239" s="178">
        <v>0</v>
      </c>
      <c r="AF239" s="178">
        <v>47</v>
      </c>
      <c r="AG239" s="169"/>
      <c r="AH239" s="182">
        <v>87.7</v>
      </c>
      <c r="AI239" s="168">
        <v>35.158061057007501</v>
      </c>
      <c r="AJ239" s="183" t="s">
        <v>53</v>
      </c>
      <c r="AK239" s="175">
        <v>0.55806446122234099</v>
      </c>
      <c r="AL239" s="176">
        <v>-93.337150759807599</v>
      </c>
      <c r="AM239" s="170"/>
      <c r="AN239" s="170"/>
      <c r="AO239" s="178">
        <v>70</v>
      </c>
      <c r="AP239" s="178">
        <v>101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-34.9776890818559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4">
        <v>1.08991993727183</v>
      </c>
      <c r="BF239" s="185">
        <v>-4.9553781637118304</v>
      </c>
      <c r="BG239" s="170">
        <v>1.4E-2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-577.922160212074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-639.76855950080096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-92.510704604800097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-29.526528153600001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-23.453056307200001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3.2000000000000001E-2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6714.7305999999999</v>
      </c>
      <c r="M241" s="173">
        <v>-1884.73027</v>
      </c>
      <c r="N241" s="173">
        <v>4830.0003299999998</v>
      </c>
      <c r="O241" s="168">
        <v>1436.0282668754601</v>
      </c>
      <c r="P241" s="174">
        <v>217.09100000000001</v>
      </c>
      <c r="Q241" s="180">
        <v>6.61486780601434</v>
      </c>
      <c r="R241" s="181">
        <v>3988.84060567399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1748.8745449999999</v>
      </c>
      <c r="Y241" s="168">
        <v>519.96544725680496</v>
      </c>
      <c r="Z241" s="179">
        <v>573</v>
      </c>
      <c r="AA241" s="190">
        <v>0.90744406153020096</v>
      </c>
      <c r="AB241" s="173">
        <v>-471.32123482873902</v>
      </c>
      <c r="AC241" s="170"/>
      <c r="AD241" s="170"/>
      <c r="AE241" s="178">
        <v>179</v>
      </c>
      <c r="AF241" s="178">
        <v>564</v>
      </c>
      <c r="AG241" s="169"/>
      <c r="AH241" s="182">
        <v>207.7</v>
      </c>
      <c r="AI241" s="168">
        <v>61.752184399961301</v>
      </c>
      <c r="AJ241" s="183" t="s">
        <v>53</v>
      </c>
      <c r="AK241" s="184">
        <v>0.98019340317398895</v>
      </c>
      <c r="AL241" s="185">
        <v>-36.405295164416302</v>
      </c>
      <c r="AM241" s="170">
        <v>2E-3</v>
      </c>
      <c r="AN241" s="170"/>
      <c r="AO241" s="178">
        <v>5</v>
      </c>
      <c r="AP241" s="178">
        <v>47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-40.494995597312098</v>
      </c>
      <c r="AW241" s="170"/>
      <c r="AX241" s="170"/>
      <c r="AY241" s="178">
        <v>33</v>
      </c>
      <c r="AZ241" s="178">
        <v>44</v>
      </c>
      <c r="BA241" s="169"/>
      <c r="BB241" s="186">
        <v>141</v>
      </c>
      <c r="BC241" s="182">
        <v>41.921319212299203</v>
      </c>
      <c r="BD241" s="183" t="s">
        <v>55</v>
      </c>
      <c r="BE241" s="180">
        <v>1.3100412253843501</v>
      </c>
      <c r="BF241" s="181">
        <v>17.010008805375801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4.2000000000000003E-2</v>
      </c>
      <c r="G242" s="170">
        <v>3.5999999999999997E-2</v>
      </c>
      <c r="H242" s="171"/>
      <c r="I242" s="172">
        <v>5</v>
      </c>
      <c r="J242" s="172">
        <v>4</v>
      </c>
      <c r="K242" s="169"/>
      <c r="L242" s="173">
        <v>200.47361000000001</v>
      </c>
      <c r="M242" s="173">
        <v>781.61608999999999</v>
      </c>
      <c r="N242" s="173">
        <v>982.08969999999999</v>
      </c>
      <c r="O242" s="168">
        <v>423.73246116393898</v>
      </c>
      <c r="P242" s="174">
        <v>215.88200000000001</v>
      </c>
      <c r="Q242" s="180">
        <v>1.9627966257675</v>
      </c>
      <c r="R242" s="181">
        <v>405.683912692511</v>
      </c>
      <c r="S242" s="170">
        <v>0.01</v>
      </c>
      <c r="T242" s="170">
        <v>0.01</v>
      </c>
      <c r="U242" s="177">
        <v>0</v>
      </c>
      <c r="V242" s="178">
        <v>0</v>
      </c>
      <c r="W242" s="169"/>
      <c r="X242" s="177">
        <v>1301.5187550000001</v>
      </c>
      <c r="Y242" s="168">
        <v>561.55333398484504</v>
      </c>
      <c r="Z242" s="179">
        <v>573</v>
      </c>
      <c r="AA242" s="184">
        <v>0.98002327047965898</v>
      </c>
      <c r="AB242" s="185">
        <v>-228.39349394707</v>
      </c>
      <c r="AC242" s="170">
        <v>2E-3</v>
      </c>
      <c r="AD242" s="170"/>
      <c r="AE242" s="178">
        <v>27</v>
      </c>
      <c r="AF242" s="178">
        <v>293</v>
      </c>
      <c r="AG242" s="169"/>
      <c r="AH242" s="182">
        <v>154.80000000000001</v>
      </c>
      <c r="AI242" s="168">
        <v>66.790014179130296</v>
      </c>
      <c r="AJ242" s="183" t="s">
        <v>53</v>
      </c>
      <c r="AK242" s="184">
        <v>1.06015895522429</v>
      </c>
      <c r="AL242" s="185">
        <v>-13.410247266431799</v>
      </c>
      <c r="AM242" s="170">
        <v>0.01</v>
      </c>
      <c r="AN242" s="170">
        <v>6.0000000000000001E-3</v>
      </c>
      <c r="AO242" s="178">
        <v>0</v>
      </c>
      <c r="AP242" s="178">
        <v>21</v>
      </c>
      <c r="AQ242" s="169"/>
      <c r="AR242" s="182">
        <v>27.8</v>
      </c>
      <c r="AS242" s="168">
        <v>11.9945891096888</v>
      </c>
      <c r="AT242" s="183" t="s">
        <v>54</v>
      </c>
      <c r="AU242" s="175">
        <v>0.74966181935554699</v>
      </c>
      <c r="AV242" s="176">
        <v>-14.920062797823901</v>
      </c>
      <c r="AW242" s="170"/>
      <c r="AX242" s="170"/>
      <c r="AY242" s="178">
        <v>10</v>
      </c>
      <c r="AZ242" s="178">
        <v>17</v>
      </c>
      <c r="BA242" s="169"/>
      <c r="BB242" s="186">
        <v>111.2</v>
      </c>
      <c r="BC242" s="182">
        <v>47.9783564387551</v>
      </c>
      <c r="BD242" s="183" t="s">
        <v>55</v>
      </c>
      <c r="BE242" s="180">
        <v>1.4993236387111</v>
      </c>
      <c r="BF242" s="181">
        <v>25.7598744043521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4.4999999999999998E-2</v>
      </c>
      <c r="G243" s="170">
        <v>0.04</v>
      </c>
      <c r="H243" s="171"/>
      <c r="I243" s="172">
        <v>5</v>
      </c>
      <c r="J243" s="172">
        <v>5</v>
      </c>
      <c r="K243" s="169"/>
      <c r="L243" s="173">
        <v>1101.8741500000001</v>
      </c>
      <c r="M243" s="173">
        <v>1654.2549899999999</v>
      </c>
      <c r="N243" s="173">
        <v>2756.12914</v>
      </c>
      <c r="O243" s="168">
        <v>987.76307448011096</v>
      </c>
      <c r="P243" s="174">
        <v>245.339</v>
      </c>
      <c r="Q243" s="180">
        <v>4.0261151895137397</v>
      </c>
      <c r="R243" s="181">
        <v>1967.5126648555099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2012.3160700000001</v>
      </c>
      <c r="Y243" s="168">
        <v>721.18954053398795</v>
      </c>
      <c r="Z243" s="179">
        <v>573</v>
      </c>
      <c r="AA243" s="180">
        <v>1.2586204895881099</v>
      </c>
      <c r="AB243" s="181">
        <v>170.467687729793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-84.956890197247901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-38.630321319936002</v>
      </c>
      <c r="AW243" s="170"/>
      <c r="AX243" s="170"/>
      <c r="AY243" s="178">
        <v>32</v>
      </c>
      <c r="AZ243" s="178">
        <v>41</v>
      </c>
      <c r="BA243" s="169"/>
      <c r="BB243" s="186">
        <v>98.2</v>
      </c>
      <c r="BC243" s="182">
        <v>35.1936825115339</v>
      </c>
      <c r="BD243" s="183" t="s">
        <v>55</v>
      </c>
      <c r="BE243" s="184">
        <v>1.0998025784854299</v>
      </c>
      <c r="BF243" s="185">
        <v>-4.6606426398719503</v>
      </c>
      <c r="BG243" s="170">
        <v>1.4999999999999999E-2</v>
      </c>
      <c r="BH243" s="170">
        <v>0.01</v>
      </c>
      <c r="BI243" s="178">
        <v>0</v>
      </c>
      <c r="BJ243" s="178">
        <v>9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2.1999999999999999E-2</v>
      </c>
      <c r="G244" s="170">
        <v>1.4999999999999999E-2</v>
      </c>
      <c r="H244" s="171"/>
      <c r="I244" s="172">
        <v>4</v>
      </c>
      <c r="J244" s="172">
        <v>4</v>
      </c>
      <c r="K244" s="169"/>
      <c r="L244" s="173">
        <v>1773.9681</v>
      </c>
      <c r="M244" s="173">
        <v>1874.5771999999999</v>
      </c>
      <c r="N244" s="173">
        <v>3648.5453000000002</v>
      </c>
      <c r="O244" s="168">
        <v>1019.59672886624</v>
      </c>
      <c r="P244" s="174">
        <v>213.536</v>
      </c>
      <c r="Q244" s="180">
        <v>4.7748235841555502</v>
      </c>
      <c r="R244" s="181">
        <v>2768.2773463215899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2053.9829800000002</v>
      </c>
      <c r="Y244" s="168">
        <v>573.99159263691297</v>
      </c>
      <c r="Z244" s="179">
        <v>573</v>
      </c>
      <c r="AA244" s="184">
        <v>1.00173052816215</v>
      </c>
      <c r="AB244" s="185">
        <v>-308.11773115750498</v>
      </c>
      <c r="AC244" s="170">
        <v>4.0000000000000001E-3</v>
      </c>
      <c r="AD244" s="170">
        <v>1E-3</v>
      </c>
      <c r="AE244" s="178">
        <v>0</v>
      </c>
      <c r="AF244" s="178">
        <v>407</v>
      </c>
      <c r="AG244" s="169"/>
      <c r="AH244" s="182">
        <v>173.05</v>
      </c>
      <c r="AI244" s="168">
        <v>48.359332123491001</v>
      </c>
      <c r="AJ244" s="183" t="s">
        <v>53</v>
      </c>
      <c r="AK244" s="190">
        <v>0.767608446404619</v>
      </c>
      <c r="AL244" s="173">
        <v>-86.657408033023998</v>
      </c>
      <c r="AM244" s="170"/>
      <c r="AN244" s="170"/>
      <c r="AO244" s="178">
        <v>53</v>
      </c>
      <c r="AP244" s="178">
        <v>98</v>
      </c>
      <c r="AQ244" s="169"/>
      <c r="AR244" s="182">
        <v>42.8</v>
      </c>
      <c r="AS244" s="168">
        <v>11.960586043833599</v>
      </c>
      <c r="AT244" s="183" t="s">
        <v>54</v>
      </c>
      <c r="AU244" s="175">
        <v>0.74753662773960305</v>
      </c>
      <c r="AV244" s="176">
        <v>-23.157436960767999</v>
      </c>
      <c r="AW244" s="170"/>
      <c r="AX244" s="170"/>
      <c r="AY244" s="178">
        <v>15</v>
      </c>
      <c r="AZ244" s="178">
        <v>26</v>
      </c>
      <c r="BA244" s="169"/>
      <c r="BB244" s="186">
        <v>118.8</v>
      </c>
      <c r="BC244" s="182">
        <v>33.199009859986901</v>
      </c>
      <c r="BD244" s="183" t="s">
        <v>55</v>
      </c>
      <c r="BE244" s="184">
        <v>1.03746905812459</v>
      </c>
      <c r="BF244" s="185">
        <v>-13.114873921536001</v>
      </c>
      <c r="BG244" s="170">
        <v>8.0000000000000002E-3</v>
      </c>
      <c r="BH244" s="170">
        <v>4.0000000000000001E-3</v>
      </c>
      <c r="BI244" s="178">
        <v>0</v>
      </c>
      <c r="BJ244" s="178">
        <v>19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0</v>
      </c>
      <c r="G245" s="170"/>
      <c r="H245" s="171"/>
      <c r="I245" s="172">
        <v>2</v>
      </c>
      <c r="J245" s="172">
        <v>2</v>
      </c>
      <c r="K245" s="169"/>
      <c r="L245" s="173">
        <v>1055.4539299999999</v>
      </c>
      <c r="M245" s="173">
        <v>-632.9384</v>
      </c>
      <c r="N245" s="173">
        <v>422.51553000000001</v>
      </c>
      <c r="O245" s="168">
        <v>137.171326006133</v>
      </c>
      <c r="P245" s="174">
        <v>252.38499999999999</v>
      </c>
      <c r="Q245" s="175">
        <v>0.54350031105704899</v>
      </c>
      <c r="R245" s="176">
        <v>-473.045853605003</v>
      </c>
      <c r="S245" s="170"/>
      <c r="T245" s="170"/>
      <c r="U245" s="177">
        <v>355</v>
      </c>
      <c r="V245" s="178">
        <v>511</v>
      </c>
      <c r="W245" s="169"/>
      <c r="X245" s="177">
        <v>1095.18487</v>
      </c>
      <c r="Y245" s="168">
        <v>355.55606876688</v>
      </c>
      <c r="Z245" s="179">
        <v>573</v>
      </c>
      <c r="AA245" s="175">
        <v>0.62051669941863896</v>
      </c>
      <c r="AB245" s="176">
        <v>-938.04481007475295</v>
      </c>
      <c r="AC245" s="170"/>
      <c r="AD245" s="170"/>
      <c r="AE245" s="178">
        <v>670</v>
      </c>
      <c r="AF245" s="178">
        <v>1023</v>
      </c>
      <c r="AG245" s="169"/>
      <c r="AH245" s="182">
        <v>82.6</v>
      </c>
      <c r="AI245" s="168">
        <v>26.816414364950301</v>
      </c>
      <c r="AJ245" s="183" t="s">
        <v>53</v>
      </c>
      <c r="AK245" s="175">
        <v>0.42565737087222799</v>
      </c>
      <c r="AL245" s="176">
        <v>-140.94881299251199</v>
      </c>
      <c r="AM245" s="170"/>
      <c r="AN245" s="170"/>
      <c r="AO245" s="178">
        <v>112</v>
      </c>
      <c r="AP245" s="178">
        <v>151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-41.474301712383998</v>
      </c>
      <c r="AW245" s="170"/>
      <c r="AX245" s="170"/>
      <c r="AY245" s="178">
        <v>34</v>
      </c>
      <c r="AZ245" s="178">
        <v>44</v>
      </c>
      <c r="BA245" s="169"/>
      <c r="BB245" s="186">
        <v>94.4</v>
      </c>
      <c r="BC245" s="182">
        <v>30.647330702800399</v>
      </c>
      <c r="BD245" s="183" t="s">
        <v>55</v>
      </c>
      <c r="BE245" s="190">
        <v>0.95772908446251304</v>
      </c>
      <c r="BF245" s="173">
        <v>-19.148603424768002</v>
      </c>
      <c r="BG245" s="170">
        <v>0</v>
      </c>
      <c r="BH245" s="170"/>
      <c r="BI245" s="178">
        <v>5</v>
      </c>
      <c r="BJ245" s="178">
        <v>24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3.6999999999999998E-2</v>
      </c>
      <c r="G246" s="170">
        <v>2.8000000000000001E-2</v>
      </c>
      <c r="H246" s="171"/>
      <c r="I246" s="172">
        <v>5</v>
      </c>
      <c r="J246" s="172">
        <v>5</v>
      </c>
      <c r="K246" s="169"/>
      <c r="L246" s="173">
        <v>5328.52934</v>
      </c>
      <c r="M246" s="173">
        <v>663.23071000000004</v>
      </c>
      <c r="N246" s="173">
        <v>5991.7600499999999</v>
      </c>
      <c r="O246" s="168">
        <v>996.60486895880695</v>
      </c>
      <c r="P246" s="174">
        <v>220.02799999999999</v>
      </c>
      <c r="Q246" s="180">
        <v>4.5294456567291803</v>
      </c>
      <c r="R246" s="181">
        <v>4467.8412085529699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3544.4366150000001</v>
      </c>
      <c r="Y246" s="168">
        <v>589.543432772291</v>
      </c>
      <c r="Z246" s="179">
        <v>573</v>
      </c>
      <c r="AA246" s="184">
        <v>1.0288716104228499</v>
      </c>
      <c r="AB246" s="185">
        <v>-424.17418066758103</v>
      </c>
      <c r="AC246" s="170">
        <v>7.0000000000000001E-3</v>
      </c>
      <c r="AD246" s="170">
        <v>3.0000000000000001E-3</v>
      </c>
      <c r="AE246" s="178">
        <v>0</v>
      </c>
      <c r="AF246" s="178">
        <v>590</v>
      </c>
      <c r="AG246" s="169"/>
      <c r="AH246" s="182">
        <v>328.75</v>
      </c>
      <c r="AI246" s="168">
        <v>54.680736200410401</v>
      </c>
      <c r="AJ246" s="183" t="s">
        <v>53</v>
      </c>
      <c r="AK246" s="190">
        <v>0.86794819365730802</v>
      </c>
      <c r="AL246" s="173">
        <v>-107.589406853504</v>
      </c>
      <c r="AM246" s="170"/>
      <c r="AN246" s="170"/>
      <c r="AO246" s="178">
        <v>51</v>
      </c>
      <c r="AP246" s="178">
        <v>126</v>
      </c>
      <c r="AQ246" s="169"/>
      <c r="AR246" s="182">
        <v>33.799999999999997</v>
      </c>
      <c r="AS246" s="168">
        <v>5.6219281629623499</v>
      </c>
      <c r="AT246" s="183" t="s">
        <v>54</v>
      </c>
      <c r="AU246" s="175">
        <v>0.35137051018514698</v>
      </c>
      <c r="AV246" s="176">
        <v>-77.016357296127893</v>
      </c>
      <c r="AW246" s="170"/>
      <c r="AX246" s="170"/>
      <c r="AY246" s="178">
        <v>63</v>
      </c>
      <c r="AZ246" s="178">
        <v>82</v>
      </c>
      <c r="BA246" s="169"/>
      <c r="BB246" s="186">
        <v>221.2</v>
      </c>
      <c r="BC246" s="182">
        <v>36.792026912641198</v>
      </c>
      <c r="BD246" s="183" t="s">
        <v>55</v>
      </c>
      <c r="BE246" s="180">
        <v>1.1497508410200401</v>
      </c>
      <c r="BF246" s="181">
        <v>-0.43271459225581999</v>
      </c>
      <c r="BG246" s="170">
        <v>0.02</v>
      </c>
      <c r="BH246" s="170">
        <v>1.4999999999999999E-2</v>
      </c>
      <c r="BI246" s="178">
        <v>0</v>
      </c>
      <c r="BJ246" s="178">
        <v>10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1.2E-2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3658.4410800000001</v>
      </c>
      <c r="M247" s="173">
        <v>3454.1523299999999</v>
      </c>
      <c r="N247" s="173">
        <v>7112.5934100000004</v>
      </c>
      <c r="O247" s="168">
        <v>831.28167163074204</v>
      </c>
      <c r="P247" s="174">
        <v>215.38300000000001</v>
      </c>
      <c r="Q247" s="180">
        <v>3.8595509934894698</v>
      </c>
      <c r="R247" s="181">
        <v>4989.6242816890499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4778.2725549999996</v>
      </c>
      <c r="Y247" s="168">
        <v>558.45880230453099</v>
      </c>
      <c r="Z247" s="179">
        <v>573</v>
      </c>
      <c r="AA247" s="184">
        <v>0.97462269163094295</v>
      </c>
      <c r="AB247" s="185">
        <v>-869.62588880557098</v>
      </c>
      <c r="AC247" s="170">
        <v>2E-3</v>
      </c>
      <c r="AD247" s="170"/>
      <c r="AE247" s="178">
        <v>125</v>
      </c>
      <c r="AF247" s="178">
        <v>1105</v>
      </c>
      <c r="AG247" s="169"/>
      <c r="AH247" s="182">
        <v>281.89999999999998</v>
      </c>
      <c r="AI247" s="168">
        <v>32.946956155716201</v>
      </c>
      <c r="AJ247" s="183" t="s">
        <v>53</v>
      </c>
      <c r="AK247" s="175">
        <v>0.52296755802724204</v>
      </c>
      <c r="AL247" s="176">
        <v>-339.07312732940801</v>
      </c>
      <c r="AM247" s="170"/>
      <c r="AN247" s="170"/>
      <c r="AO247" s="178">
        <v>258</v>
      </c>
      <c r="AP247" s="178">
        <v>365</v>
      </c>
      <c r="AQ247" s="169"/>
      <c r="AR247" s="182">
        <v>69.5</v>
      </c>
      <c r="AS247" s="168">
        <v>8.1227862817391898</v>
      </c>
      <c r="AT247" s="183" t="s">
        <v>54</v>
      </c>
      <c r="AU247" s="175">
        <v>0.50767414260869903</v>
      </c>
      <c r="AV247" s="176">
        <v>-88.207460909056095</v>
      </c>
      <c r="AW247" s="170"/>
      <c r="AX247" s="170"/>
      <c r="AY247" s="178">
        <v>68</v>
      </c>
      <c r="AZ247" s="178">
        <v>95</v>
      </c>
      <c r="BA247" s="169"/>
      <c r="BB247" s="186">
        <v>252.6</v>
      </c>
      <c r="BC247" s="182">
        <v>29.522529708882299</v>
      </c>
      <c r="BD247" s="183" t="s">
        <v>55</v>
      </c>
      <c r="BE247" s="190">
        <v>0.92257905340257196</v>
      </c>
      <c r="BF247" s="173">
        <v>-62.814921818112097</v>
      </c>
      <c r="BG247" s="170"/>
      <c r="BH247" s="170"/>
      <c r="BI247" s="178">
        <v>22</v>
      </c>
      <c r="BJ247" s="178">
        <v>76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4709.9885000000004</v>
      </c>
      <c r="M248" s="173">
        <v>2003.3647599999999</v>
      </c>
      <c r="N248" s="173">
        <v>6713.3532599999999</v>
      </c>
      <c r="O248" s="168">
        <v>875.99088286131405</v>
      </c>
      <c r="P248" s="174">
        <v>245.339</v>
      </c>
      <c r="Q248" s="180">
        <v>3.5705325401233199</v>
      </c>
      <c r="R248" s="181">
        <v>4547.3506067227099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3472.87968</v>
      </c>
      <c r="Y248" s="168">
        <v>453.15817880173898</v>
      </c>
      <c r="Z248" s="179">
        <v>573</v>
      </c>
      <c r="AA248" s="190">
        <v>0.79085196998558305</v>
      </c>
      <c r="AB248" s="173">
        <v>-1585.9145611434301</v>
      </c>
      <c r="AC248" s="170"/>
      <c r="AD248" s="170"/>
      <c r="AE248" s="178">
        <v>919</v>
      </c>
      <c r="AF248" s="178">
        <v>1797</v>
      </c>
      <c r="AG248" s="169"/>
      <c r="AH248" s="182">
        <v>317.3</v>
      </c>
      <c r="AI248" s="168">
        <v>41.402842419750002</v>
      </c>
      <c r="AJ248" s="183" t="s">
        <v>53</v>
      </c>
      <c r="AK248" s="175">
        <v>0.65718797491666703</v>
      </c>
      <c r="AL248" s="176">
        <v>-238.902508188544</v>
      </c>
      <c r="AM248" s="170"/>
      <c r="AN248" s="170"/>
      <c r="AO248" s="178">
        <v>166</v>
      </c>
      <c r="AP248" s="178">
        <v>263</v>
      </c>
      <c r="AQ248" s="169"/>
      <c r="AR248" s="182">
        <v>37.4</v>
      </c>
      <c r="AS248" s="168">
        <v>4.8801333328038101</v>
      </c>
      <c r="AT248" s="183" t="s">
        <v>54</v>
      </c>
      <c r="AU248" s="175">
        <v>0.30500833330023802</v>
      </c>
      <c r="AV248" s="176">
        <v>-103.857779857408</v>
      </c>
      <c r="AW248" s="170"/>
      <c r="AX248" s="170"/>
      <c r="AY248" s="178">
        <v>86</v>
      </c>
      <c r="AZ248" s="178">
        <v>110</v>
      </c>
      <c r="BA248" s="169"/>
      <c r="BB248" s="186">
        <v>188.2</v>
      </c>
      <c r="BC248" s="182">
        <v>24.557248482183901</v>
      </c>
      <c r="BD248" s="183" t="s">
        <v>55</v>
      </c>
      <c r="BE248" s="190">
        <v>0.76741401506824602</v>
      </c>
      <c r="BF248" s="173">
        <v>-94.315559714816004</v>
      </c>
      <c r="BG248" s="170"/>
      <c r="BH248" s="170"/>
      <c r="BI248" s="178">
        <v>58</v>
      </c>
      <c r="BJ248" s="178">
        <v>107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1.4E-2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1576.8494000000001</v>
      </c>
      <c r="M249" s="173">
        <v>1063.92509</v>
      </c>
      <c r="N249" s="173">
        <v>2640.7744899999998</v>
      </c>
      <c r="O249" s="168">
        <v>632.60098114395896</v>
      </c>
      <c r="P249" s="174">
        <v>233.489</v>
      </c>
      <c r="Q249" s="180">
        <v>2.7093395455201699</v>
      </c>
      <c r="R249" s="181">
        <v>1517.92806880847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2331.4804749999998</v>
      </c>
      <c r="Y249" s="168">
        <v>558.50919553641404</v>
      </c>
      <c r="Z249" s="179">
        <v>573</v>
      </c>
      <c r="AA249" s="184">
        <v>0.97471063793440504</v>
      </c>
      <c r="AB249" s="185">
        <v>-424.07117558201799</v>
      </c>
      <c r="AC249" s="170">
        <v>2E-3</v>
      </c>
      <c r="AD249" s="170"/>
      <c r="AE249" s="178">
        <v>61</v>
      </c>
      <c r="AF249" s="178">
        <v>539</v>
      </c>
      <c r="AG249" s="169"/>
      <c r="AH249" s="182">
        <v>150.69999999999999</v>
      </c>
      <c r="AI249" s="168">
        <v>36.100381997553598</v>
      </c>
      <c r="AJ249" s="183" t="s">
        <v>53</v>
      </c>
      <c r="AK249" s="175">
        <v>0.57302193646910404</v>
      </c>
      <c r="AL249" s="176">
        <v>-152.26641184409601</v>
      </c>
      <c r="AM249" s="170"/>
      <c r="AN249" s="170"/>
      <c r="AO249" s="178">
        <v>113</v>
      </c>
      <c r="AP249" s="178">
        <v>165</v>
      </c>
      <c r="AQ249" s="169"/>
      <c r="AR249" s="182">
        <v>30.6</v>
      </c>
      <c r="AS249" s="168">
        <v>7.3302700008303798</v>
      </c>
      <c r="AT249" s="183" t="s">
        <v>54</v>
      </c>
      <c r="AU249" s="175">
        <v>0.45814187505189902</v>
      </c>
      <c r="AV249" s="176">
        <v>-46.343850627072101</v>
      </c>
      <c r="AW249" s="170"/>
      <c r="AX249" s="170"/>
      <c r="AY249" s="178">
        <v>37</v>
      </c>
      <c r="AZ249" s="178">
        <v>50</v>
      </c>
      <c r="BA249" s="169"/>
      <c r="BB249" s="186">
        <v>131.4</v>
      </c>
      <c r="BC249" s="182">
        <v>31.477041768271601</v>
      </c>
      <c r="BD249" s="183" t="s">
        <v>55</v>
      </c>
      <c r="BE249" s="184">
        <v>0.98365755525848897</v>
      </c>
      <c r="BF249" s="185">
        <v>-22.487701254144099</v>
      </c>
      <c r="BG249" s="170">
        <v>2E-3</v>
      </c>
      <c r="BH249" s="170"/>
      <c r="BI249" s="178">
        <v>3</v>
      </c>
      <c r="BJ249" s="178">
        <v>29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7.0000000000000007E-2</v>
      </c>
      <c r="G250" s="170">
        <v>6.5000000000000002E-2</v>
      </c>
      <c r="H250" s="171"/>
      <c r="I250" s="172">
        <v>5</v>
      </c>
      <c r="J250" s="172">
        <v>5</v>
      </c>
      <c r="K250" s="169"/>
      <c r="L250" s="173">
        <v>865.56267000000003</v>
      </c>
      <c r="M250" s="173">
        <v>176.8116</v>
      </c>
      <c r="N250" s="173">
        <v>1042.37427</v>
      </c>
      <c r="O250" s="168">
        <v>408.24491119725297</v>
      </c>
      <c r="P250" s="174">
        <v>240.12899999999999</v>
      </c>
      <c r="Q250" s="180">
        <v>1.7001066559942899</v>
      </c>
      <c r="R250" s="181">
        <v>336.05672527059897</v>
      </c>
      <c r="S250" s="170">
        <v>0.01</v>
      </c>
      <c r="T250" s="170">
        <v>0.01</v>
      </c>
      <c r="U250" s="177">
        <v>0</v>
      </c>
      <c r="V250" s="178">
        <v>0</v>
      </c>
      <c r="W250" s="169"/>
      <c r="X250" s="177">
        <v>1687.9969550000001</v>
      </c>
      <c r="Y250" s="168">
        <v>661.10243396089197</v>
      </c>
      <c r="Z250" s="179">
        <v>573</v>
      </c>
      <c r="AA250" s="180">
        <v>1.15375642925112</v>
      </c>
      <c r="AB250" s="181">
        <v>2.5697340897950198</v>
      </c>
      <c r="AC250" s="170">
        <v>0.02</v>
      </c>
      <c r="AD250" s="170">
        <v>1.4999999999999999E-2</v>
      </c>
      <c r="AE250" s="178">
        <v>0</v>
      </c>
      <c r="AF250" s="178">
        <v>68</v>
      </c>
      <c r="AG250" s="169"/>
      <c r="AH250" s="182">
        <v>223.55</v>
      </c>
      <c r="AI250" s="168">
        <v>87.553149118066599</v>
      </c>
      <c r="AJ250" s="183" t="s">
        <v>53</v>
      </c>
      <c r="AK250" s="180">
        <v>1.3897325256836</v>
      </c>
      <c r="AL250" s="181">
        <v>38.241247962752396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-35.262540199935898</v>
      </c>
      <c r="AW250" s="170"/>
      <c r="AX250" s="170"/>
      <c r="AY250" s="178">
        <v>30</v>
      </c>
      <c r="AZ250" s="178">
        <v>38</v>
      </c>
      <c r="BA250" s="169"/>
      <c r="BB250" s="186">
        <v>99.6</v>
      </c>
      <c r="BC250" s="182">
        <v>39.008247157948702</v>
      </c>
      <c r="BD250" s="183" t="s">
        <v>55</v>
      </c>
      <c r="BE250" s="180">
        <v>1.2190077236859</v>
      </c>
      <c r="BF250" s="181">
        <v>5.4749196001281897</v>
      </c>
      <c r="BG250" s="170">
        <v>0.02</v>
      </c>
      <c r="BH250" s="170">
        <v>0.02</v>
      </c>
      <c r="BI250" s="178">
        <v>0</v>
      </c>
      <c r="BJ250" s="178">
        <v>0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928.72492</v>
      </c>
      <c r="M251" s="173">
        <v>655.20746999999994</v>
      </c>
      <c r="N251" s="173">
        <v>1583.9323899999999</v>
      </c>
      <c r="O251" s="168">
        <v>703.51141470416997</v>
      </c>
      <c r="P251" s="174">
        <v>255.477</v>
      </c>
      <c r="Q251" s="180">
        <v>2.7537172219188801</v>
      </c>
      <c r="R251" s="181">
        <v>921.30439800578199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1188.0812599999999</v>
      </c>
      <c r="Y251" s="168">
        <v>527.69217504675998</v>
      </c>
      <c r="Z251" s="179">
        <v>573</v>
      </c>
      <c r="AA251" s="190">
        <v>0.920928752263106</v>
      </c>
      <c r="AB251" s="173">
        <v>-298.10277775168299</v>
      </c>
      <c r="AC251" s="170"/>
      <c r="AD251" s="170"/>
      <c r="AE251" s="178">
        <v>103</v>
      </c>
      <c r="AF251" s="178">
        <v>361</v>
      </c>
      <c r="AG251" s="169"/>
      <c r="AH251" s="182">
        <v>63.8</v>
      </c>
      <c r="AI251" s="168">
        <v>28.337085939713599</v>
      </c>
      <c r="AJ251" s="183" t="s">
        <v>53</v>
      </c>
      <c r="AK251" s="175">
        <v>0.44979501491608997</v>
      </c>
      <c r="AL251" s="176">
        <v>-99.6024334700803</v>
      </c>
      <c r="AM251" s="170"/>
      <c r="AN251" s="170"/>
      <c r="AO251" s="178">
        <v>79</v>
      </c>
      <c r="AP251" s="178">
        <v>107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-33.699030722560103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-21.398061445120099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249.59396000000001</v>
      </c>
      <c r="M252" s="173">
        <v>1950.9358099999999</v>
      </c>
      <c r="N252" s="173">
        <v>2200.5297700000001</v>
      </c>
      <c r="O252" s="168">
        <v>774.95925380059396</v>
      </c>
      <c r="P252" s="174">
        <v>222.37200000000001</v>
      </c>
      <c r="Q252" s="180">
        <v>3.4849677738231102</v>
      </c>
      <c r="R252" s="181">
        <v>1473.1169330488499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909.82177999999999</v>
      </c>
      <c r="Y252" s="168">
        <v>320.41139244406901</v>
      </c>
      <c r="Z252" s="179">
        <v>573</v>
      </c>
      <c r="AA252" s="175">
        <v>0.55918218576626399</v>
      </c>
      <c r="AB252" s="176">
        <v>-964.54889424409805</v>
      </c>
      <c r="AC252" s="170"/>
      <c r="AD252" s="170"/>
      <c r="AE252" s="178">
        <v>718</v>
      </c>
      <c r="AF252" s="178">
        <v>1043</v>
      </c>
      <c r="AG252" s="169"/>
      <c r="AH252" s="182">
        <v>110.3</v>
      </c>
      <c r="AI252" s="168">
        <v>38.844285071501403</v>
      </c>
      <c r="AJ252" s="183" t="s">
        <v>53</v>
      </c>
      <c r="AK252" s="175">
        <v>0.616575953515896</v>
      </c>
      <c r="AL252" s="176">
        <v>-95.782639576576202</v>
      </c>
      <c r="AM252" s="170"/>
      <c r="AN252" s="170"/>
      <c r="AO252" s="178">
        <v>69</v>
      </c>
      <c r="AP252" s="178">
        <v>105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-45.3384481464321</v>
      </c>
      <c r="AW252" s="170"/>
      <c r="AX252" s="170"/>
      <c r="AY252" s="178">
        <v>39</v>
      </c>
      <c r="AZ252" s="178">
        <v>48</v>
      </c>
      <c r="BA252" s="169"/>
      <c r="BB252" s="186">
        <v>54.4</v>
      </c>
      <c r="BC252" s="182">
        <v>19.1580154840406</v>
      </c>
      <c r="BD252" s="183" t="s">
        <v>55</v>
      </c>
      <c r="BE252" s="175">
        <v>0.59868798387626798</v>
      </c>
      <c r="BF252" s="176">
        <v>-50.276896292864102</v>
      </c>
      <c r="BG252" s="170"/>
      <c r="BH252" s="170"/>
      <c r="BI252" s="178">
        <v>37</v>
      </c>
      <c r="BJ252" s="178">
        <v>55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0.04</v>
      </c>
      <c r="G253" s="170">
        <v>3.4000000000000002E-2</v>
      </c>
      <c r="H253" s="171"/>
      <c r="I253" s="172">
        <v>6</v>
      </c>
      <c r="J253" s="172">
        <v>5</v>
      </c>
      <c r="K253" s="169"/>
      <c r="L253" s="173">
        <v>836.37577999999996</v>
      </c>
      <c r="M253" s="173">
        <v>339.08438999999998</v>
      </c>
      <c r="N253" s="173">
        <v>1175.4601700000001</v>
      </c>
      <c r="O253" s="168">
        <v>452.36865668403402</v>
      </c>
      <c r="P253" s="174">
        <v>286.47199999999998</v>
      </c>
      <c r="Q253" s="180">
        <v>1.57910251851502</v>
      </c>
      <c r="R253" s="181">
        <v>317.92869249123203</v>
      </c>
      <c r="S253" s="170">
        <v>0.01</v>
      </c>
      <c r="T253" s="170">
        <v>0.01</v>
      </c>
      <c r="U253" s="177">
        <v>0</v>
      </c>
      <c r="V253" s="178">
        <v>0</v>
      </c>
      <c r="W253" s="169"/>
      <c r="X253" s="177">
        <v>1985.717245</v>
      </c>
      <c r="Y253" s="168">
        <v>764.19113603395999</v>
      </c>
      <c r="Z253" s="179">
        <v>573</v>
      </c>
      <c r="AA253" s="180">
        <v>1.3336669040732301</v>
      </c>
      <c r="AB253" s="181">
        <v>270.48665837190299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158.9</v>
      </c>
      <c r="AI253" s="168">
        <v>61.151693082967697</v>
      </c>
      <c r="AJ253" s="183" t="s">
        <v>53</v>
      </c>
      <c r="AK253" s="184">
        <v>0.97066179496774097</v>
      </c>
      <c r="AL253" s="185">
        <v>-29.685561880576099</v>
      </c>
      <c r="AM253" s="170">
        <v>1E-3</v>
      </c>
      <c r="AN253" s="170"/>
      <c r="AO253" s="178">
        <v>5</v>
      </c>
      <c r="AP253" s="178">
        <v>38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-26.294745874432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-8.9894917488640491</v>
      </c>
      <c r="BG253" s="170">
        <v>8.9999999999999993E-3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2508.60232</v>
      </c>
      <c r="M254" s="173">
        <v>1907.7647099999999</v>
      </c>
      <c r="N254" s="173">
        <v>4416.3670300000003</v>
      </c>
      <c r="O254" s="168">
        <v>1290.5444435071499</v>
      </c>
      <c r="P254" s="174">
        <v>237.096</v>
      </c>
      <c r="Q254" s="180">
        <v>5.4431303923606897</v>
      </c>
      <c r="R254" s="181">
        <v>3481.67422423874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2460.007865</v>
      </c>
      <c r="Y254" s="168">
        <v>718.85997236955996</v>
      </c>
      <c r="Z254" s="179">
        <v>573</v>
      </c>
      <c r="AA254" s="180">
        <v>1.25455492560133</v>
      </c>
      <c r="AB254" s="181">
        <v>201.09595716013001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120.25</v>
      </c>
      <c r="AI254" s="168">
        <v>35.139282645114399</v>
      </c>
      <c r="AJ254" s="183" t="s">
        <v>53</v>
      </c>
      <c r="AK254" s="175">
        <v>0.55776639119229299</v>
      </c>
      <c r="AL254" s="176">
        <v>-128.11204222323201</v>
      </c>
      <c r="AM254" s="170"/>
      <c r="AN254" s="170"/>
      <c r="AO254" s="178">
        <v>96</v>
      </c>
      <c r="AP254" s="178">
        <v>139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-48.076074215423901</v>
      </c>
      <c r="AW254" s="170"/>
      <c r="AX254" s="170"/>
      <c r="AY254" s="178">
        <v>40</v>
      </c>
      <c r="AZ254" s="178">
        <v>51</v>
      </c>
      <c r="BA254" s="169"/>
      <c r="BB254" s="186">
        <v>149.6</v>
      </c>
      <c r="BC254" s="182">
        <v>43.715897577622599</v>
      </c>
      <c r="BD254" s="183" t="s">
        <v>55</v>
      </c>
      <c r="BE254" s="180">
        <v>1.36612179930071</v>
      </c>
      <c r="BF254" s="181">
        <v>23.4478515691521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0.08</v>
      </c>
      <c r="H255" s="171"/>
      <c r="I255" s="172">
        <v>6</v>
      </c>
      <c r="J255" s="172">
        <v>6</v>
      </c>
      <c r="K255" s="169"/>
      <c r="L255" s="173">
        <v>2477.3892099999998</v>
      </c>
      <c r="M255" s="173">
        <v>829.45393000000001</v>
      </c>
      <c r="N255" s="173">
        <v>3306.8431399999999</v>
      </c>
      <c r="O255" s="168">
        <v>1251.4000577672</v>
      </c>
      <c r="P255" s="174">
        <v>265.19900000000001</v>
      </c>
      <c r="Q255" s="180">
        <v>4.7187208766518696</v>
      </c>
      <c r="R255" s="181">
        <v>2499.5304387700398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2016.01143</v>
      </c>
      <c r="Y255" s="168">
        <v>762.91396753742799</v>
      </c>
      <c r="Z255" s="179">
        <v>573</v>
      </c>
      <c r="AA255" s="180">
        <v>1.33143798872151</v>
      </c>
      <c r="AB255" s="181">
        <v>271.69799818176199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199.3</v>
      </c>
      <c r="AI255" s="168">
        <v>75.420581186987306</v>
      </c>
      <c r="AJ255" s="183" t="s">
        <v>53</v>
      </c>
      <c r="AK255" s="180">
        <v>1.1971520823331301</v>
      </c>
      <c r="AL255" s="181">
        <v>7.5168478105603098</v>
      </c>
      <c r="AM255" s="170">
        <v>0.02</v>
      </c>
      <c r="AN255" s="170">
        <v>0.02</v>
      </c>
      <c r="AO255" s="178">
        <v>0</v>
      </c>
      <c r="AP255" s="178">
        <v>1</v>
      </c>
      <c r="AQ255" s="169"/>
      <c r="AR255" s="182">
        <v>59.2</v>
      </c>
      <c r="AS255" s="168">
        <v>22.402902189009801</v>
      </c>
      <c r="AT255" s="183" t="s">
        <v>54</v>
      </c>
      <c r="AU255" s="180">
        <v>1.4001813868131101</v>
      </c>
      <c r="AV255" s="181">
        <v>10.4931676979201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169.8</v>
      </c>
      <c r="BC255" s="182">
        <v>64.256972832666506</v>
      </c>
      <c r="BD255" s="183" t="s">
        <v>55</v>
      </c>
      <c r="BE255" s="180">
        <v>2.0080304010208301</v>
      </c>
      <c r="BF255" s="181">
        <v>72.386335395840106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2.8000000000000001E-2</v>
      </c>
      <c r="G256" s="170">
        <v>1.9E-2</v>
      </c>
      <c r="H256" s="171"/>
      <c r="I256" s="172">
        <v>5</v>
      </c>
      <c r="J256" s="172">
        <v>5</v>
      </c>
      <c r="K256" s="169"/>
      <c r="L256" s="173">
        <v>1040.4178999999999</v>
      </c>
      <c r="M256" s="173">
        <v>2526.2619300000001</v>
      </c>
      <c r="N256" s="173">
        <v>3566.67983</v>
      </c>
      <c r="O256" s="168">
        <v>1169.53328029212</v>
      </c>
      <c r="P256" s="174">
        <v>266.08300000000003</v>
      </c>
      <c r="Q256" s="180">
        <v>4.3953701675496699</v>
      </c>
      <c r="R256" s="181">
        <v>2631.8745672954501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1895.6180400000001</v>
      </c>
      <c r="Y256" s="168">
        <v>621.58323431630197</v>
      </c>
      <c r="Z256" s="179">
        <v>573</v>
      </c>
      <c r="AA256" s="184">
        <v>1.0847874944438101</v>
      </c>
      <c r="AB256" s="185">
        <v>-117.45087281932599</v>
      </c>
      <c r="AC256" s="170">
        <v>1.2999999999999999E-2</v>
      </c>
      <c r="AD256" s="170">
        <v>8.0000000000000002E-3</v>
      </c>
      <c r="AE256" s="178">
        <v>0</v>
      </c>
      <c r="AF256" s="178">
        <v>202</v>
      </c>
      <c r="AG256" s="169"/>
      <c r="AH256" s="182">
        <v>120.75</v>
      </c>
      <c r="AI256" s="168">
        <v>39.594567027697998</v>
      </c>
      <c r="AJ256" s="183" t="s">
        <v>53</v>
      </c>
      <c r="AK256" s="175">
        <v>0.62848519091584099</v>
      </c>
      <c r="AL256" s="176">
        <v>-100.58218413196801</v>
      </c>
      <c r="AM256" s="170"/>
      <c r="AN256" s="170"/>
      <c r="AO256" s="178">
        <v>72</v>
      </c>
      <c r="AP256" s="178">
        <v>110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-50.711348350975904</v>
      </c>
      <c r="AW256" s="170"/>
      <c r="AX256" s="170"/>
      <c r="AY256" s="178">
        <v>44</v>
      </c>
      <c r="AZ256" s="178">
        <v>54</v>
      </c>
      <c r="BA256" s="169"/>
      <c r="BB256" s="186">
        <v>98.4</v>
      </c>
      <c r="BC256" s="182">
        <v>32.265883192757599</v>
      </c>
      <c r="BD256" s="183" t="s">
        <v>55</v>
      </c>
      <c r="BE256" s="184">
        <v>1.0083088497736801</v>
      </c>
      <c r="BF256" s="185">
        <v>-14.022696701951901</v>
      </c>
      <c r="BG256" s="170">
        <v>5.0000000000000001E-3</v>
      </c>
      <c r="BH256" s="170">
        <v>1E-3</v>
      </c>
      <c r="BI256" s="178">
        <v>0</v>
      </c>
      <c r="BJ256" s="178">
        <v>19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4.4999999999999998E-2</v>
      </c>
      <c r="H257" s="171"/>
      <c r="I257" s="172">
        <v>5</v>
      </c>
      <c r="J257" s="172">
        <v>5</v>
      </c>
      <c r="K257" s="169"/>
      <c r="L257" s="173">
        <v>1897.5000700000001</v>
      </c>
      <c r="M257" s="173">
        <v>2524.7166400000001</v>
      </c>
      <c r="N257" s="173">
        <v>4422.2167099999997</v>
      </c>
      <c r="O257" s="168">
        <v>1552.01119480079</v>
      </c>
      <c r="P257" s="174">
        <v>263.75299999999999</v>
      </c>
      <c r="Q257" s="180">
        <v>5.8843357034831403</v>
      </c>
      <c r="R257" s="181">
        <v>3556.4616092322999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1880.67527</v>
      </c>
      <c r="Y257" s="168">
        <v>660.03754773587298</v>
      </c>
      <c r="Z257" s="179">
        <v>573</v>
      </c>
      <c r="AA257" s="180">
        <v>1.15189798906784</v>
      </c>
      <c r="AB257" s="181">
        <v>-0.16655071820741801</v>
      </c>
      <c r="AC257" s="170">
        <v>0.02</v>
      </c>
      <c r="AD257" s="170">
        <v>1.4999999999999999E-2</v>
      </c>
      <c r="AE257" s="178">
        <v>0</v>
      </c>
      <c r="AF257" s="178">
        <v>79</v>
      </c>
      <c r="AG257" s="169"/>
      <c r="AH257" s="182">
        <v>164.25</v>
      </c>
      <c r="AI257" s="168">
        <v>57.644809258122002</v>
      </c>
      <c r="AJ257" s="183" t="s">
        <v>53</v>
      </c>
      <c r="AK257" s="190">
        <v>0.91499697235114297</v>
      </c>
      <c r="AL257" s="173">
        <v>-42.544126885247898</v>
      </c>
      <c r="AM257" s="170"/>
      <c r="AN257" s="170"/>
      <c r="AO257" s="178">
        <v>16</v>
      </c>
      <c r="AP257" s="178">
        <v>52</v>
      </c>
      <c r="AQ257" s="169"/>
      <c r="AR257" s="182">
        <v>33.9</v>
      </c>
      <c r="AS257" s="168">
        <v>11.897467481585</v>
      </c>
      <c r="AT257" s="183" t="s">
        <v>54</v>
      </c>
      <c r="AU257" s="175">
        <v>0.74359171759906195</v>
      </c>
      <c r="AV257" s="176">
        <v>-18.619143335935998</v>
      </c>
      <c r="AW257" s="170"/>
      <c r="AX257" s="170"/>
      <c r="AY257" s="178">
        <v>12</v>
      </c>
      <c r="AZ257" s="178">
        <v>21</v>
      </c>
      <c r="BA257" s="169"/>
      <c r="BB257" s="186">
        <v>113</v>
      </c>
      <c r="BC257" s="182">
        <v>39.658224938616598</v>
      </c>
      <c r="BD257" s="183" t="s">
        <v>55</v>
      </c>
      <c r="BE257" s="180">
        <v>1.23931952933177</v>
      </c>
      <c r="BF257" s="181">
        <v>7.9617133281280399</v>
      </c>
      <c r="BG257" s="170">
        <v>0.02</v>
      </c>
      <c r="BH257" s="170">
        <v>0.02</v>
      </c>
      <c r="BI257" s="178">
        <v>0</v>
      </c>
      <c r="BJ257" s="178">
        <v>0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2.9000000000000001E-2</v>
      </c>
      <c r="G258" s="170">
        <v>0.02</v>
      </c>
      <c r="H258" s="171"/>
      <c r="I258" s="172">
        <v>5</v>
      </c>
      <c r="J258" s="172">
        <v>5</v>
      </c>
      <c r="K258" s="169"/>
      <c r="L258" s="173">
        <v>3798.9518400000002</v>
      </c>
      <c r="M258" s="173">
        <v>-1031.5922599999999</v>
      </c>
      <c r="N258" s="173">
        <v>2767.3595799999998</v>
      </c>
      <c r="O258" s="168">
        <v>352.38081098584303</v>
      </c>
      <c r="P258" s="174">
        <v>267.36500000000001</v>
      </c>
      <c r="Q258" s="180">
        <v>1.3179765900018401</v>
      </c>
      <c r="R258" s="181">
        <v>348.50156663002201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4828.6669899999997</v>
      </c>
      <c r="Y258" s="168">
        <v>614.85670391874805</v>
      </c>
      <c r="Z258" s="179">
        <v>573</v>
      </c>
      <c r="AA258" s="184">
        <v>1.07304834889834</v>
      </c>
      <c r="AB258" s="185">
        <v>-355.27870843097401</v>
      </c>
      <c r="AC258" s="170">
        <v>1.2E-2</v>
      </c>
      <c r="AD258" s="170">
        <v>7.0000000000000001E-3</v>
      </c>
      <c r="AE258" s="178">
        <v>0</v>
      </c>
      <c r="AF258" s="178">
        <v>572</v>
      </c>
      <c r="AG258" s="169"/>
      <c r="AH258" s="182">
        <v>420.3</v>
      </c>
      <c r="AI258" s="168">
        <v>53.518760600438398</v>
      </c>
      <c r="AJ258" s="183" t="s">
        <v>53</v>
      </c>
      <c r="AK258" s="190">
        <v>0.84950413651489598</v>
      </c>
      <c r="AL258" s="173">
        <v>-149.66261605785601</v>
      </c>
      <c r="AM258" s="170"/>
      <c r="AN258" s="170"/>
      <c r="AO258" s="178">
        <v>75</v>
      </c>
      <c r="AP258" s="178">
        <v>174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-83.152410427391999</v>
      </c>
      <c r="AW258" s="170"/>
      <c r="AX258" s="170"/>
      <c r="AY258" s="178">
        <v>65</v>
      </c>
      <c r="AZ258" s="178">
        <v>90</v>
      </c>
      <c r="BA258" s="169"/>
      <c r="BB258" s="186">
        <v>258.2</v>
      </c>
      <c r="BC258" s="182">
        <v>32.877811056467301</v>
      </c>
      <c r="BD258" s="183" t="s">
        <v>55</v>
      </c>
      <c r="BE258" s="184">
        <v>1.0274315955146001</v>
      </c>
      <c r="BF258" s="185">
        <v>-31.304820854783902</v>
      </c>
      <c r="BG258" s="170">
        <v>7.0000000000000001E-3</v>
      </c>
      <c r="BH258" s="170">
        <v>3.0000000000000001E-3</v>
      </c>
      <c r="BI258" s="178">
        <v>0</v>
      </c>
      <c r="BJ258" s="178">
        <v>44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1.5E-3</v>
      </c>
      <c r="G259" s="170"/>
      <c r="H259" s="171"/>
      <c r="I259" s="172">
        <v>2</v>
      </c>
      <c r="J259" s="172">
        <v>1</v>
      </c>
      <c r="K259" s="169"/>
      <c r="L259" s="173">
        <v>4377.8224399999999</v>
      </c>
      <c r="M259" s="173">
        <v>-2040.3157699999999</v>
      </c>
      <c r="N259" s="173">
        <v>2337.5066700000002</v>
      </c>
      <c r="O259" s="168">
        <v>262.345297139693</v>
      </c>
      <c r="P259" s="174">
        <v>266.08300000000003</v>
      </c>
      <c r="Q259" s="184">
        <v>0.98595286861502796</v>
      </c>
      <c r="R259" s="185">
        <v>-393.666157381289</v>
      </c>
      <c r="S259" s="170">
        <v>1.5E-3</v>
      </c>
      <c r="T259" s="170"/>
      <c r="U259" s="177">
        <v>34</v>
      </c>
      <c r="V259" s="178">
        <v>508</v>
      </c>
      <c r="W259" s="169"/>
      <c r="X259" s="177">
        <v>3632.368375</v>
      </c>
      <c r="Y259" s="168">
        <v>407.67146160066198</v>
      </c>
      <c r="Z259" s="179">
        <v>573</v>
      </c>
      <c r="AA259" s="175">
        <v>0.71146851937288402</v>
      </c>
      <c r="AB259" s="176">
        <v>-2249.1123287258201</v>
      </c>
      <c r="AC259" s="170"/>
      <c r="AD259" s="170"/>
      <c r="AE259" s="178">
        <v>1474</v>
      </c>
      <c r="AF259" s="178">
        <v>2495</v>
      </c>
      <c r="AG259" s="169"/>
      <c r="AH259" s="182">
        <v>413.45</v>
      </c>
      <c r="AI259" s="168">
        <v>46.402718116053897</v>
      </c>
      <c r="AJ259" s="183" t="s">
        <v>53</v>
      </c>
      <c r="AK259" s="175">
        <v>0.73655108120720503</v>
      </c>
      <c r="AL259" s="176">
        <v>-233.204946482944</v>
      </c>
      <c r="AM259" s="170"/>
      <c r="AN259" s="170"/>
      <c r="AO259" s="178">
        <v>148</v>
      </c>
      <c r="AP259" s="178">
        <v>261</v>
      </c>
      <c r="AQ259" s="169"/>
      <c r="AR259" s="182">
        <v>63.6</v>
      </c>
      <c r="AS259" s="168">
        <v>7.1380163796856504</v>
      </c>
      <c r="AT259" s="183" t="s">
        <v>54</v>
      </c>
      <c r="AU259" s="175">
        <v>0.44612602373035298</v>
      </c>
      <c r="AV259" s="176">
        <v>-100.629827678208</v>
      </c>
      <c r="AW259" s="170"/>
      <c r="AX259" s="170"/>
      <c r="AY259" s="178">
        <v>79</v>
      </c>
      <c r="AZ259" s="178">
        <v>108</v>
      </c>
      <c r="BA259" s="169"/>
      <c r="BB259" s="186">
        <v>271.2</v>
      </c>
      <c r="BC259" s="182">
        <v>30.437579279414301</v>
      </c>
      <c r="BD259" s="183" t="s">
        <v>55</v>
      </c>
      <c r="BE259" s="190">
        <v>0.95117435248169602</v>
      </c>
      <c r="BF259" s="173">
        <v>-57.259655356415998</v>
      </c>
      <c r="BG259" s="170"/>
      <c r="BH259" s="170"/>
      <c r="BI259" s="178">
        <v>14</v>
      </c>
      <c r="BJ259" s="178">
        <v>71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5.6000000000000001E-2</v>
      </c>
      <c r="G260" s="170">
        <v>5.0999999999999997E-2</v>
      </c>
      <c r="H260" s="171"/>
      <c r="I260" s="172">
        <v>5</v>
      </c>
      <c r="J260" s="172">
        <v>5</v>
      </c>
      <c r="K260" s="169"/>
      <c r="L260" s="173">
        <v>1155.0283400000001</v>
      </c>
      <c r="M260" s="173">
        <v>1825.43724</v>
      </c>
      <c r="N260" s="173">
        <v>2980.46558</v>
      </c>
      <c r="O260" s="168">
        <v>800.43488175745404</v>
      </c>
      <c r="P260" s="174">
        <v>287.5</v>
      </c>
      <c r="Q260" s="180">
        <v>2.7841213278520098</v>
      </c>
      <c r="R260" s="181">
        <v>1747.2232231344001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2866.6980549999998</v>
      </c>
      <c r="Y260" s="168">
        <v>769.88143533207597</v>
      </c>
      <c r="Z260" s="179">
        <v>573</v>
      </c>
      <c r="AA260" s="180">
        <v>1.34359761838059</v>
      </c>
      <c r="AB260" s="181">
        <v>408.79241853395098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238.05</v>
      </c>
      <c r="AI260" s="168">
        <v>63.9307915115604</v>
      </c>
      <c r="AJ260" s="183" t="s">
        <v>53</v>
      </c>
      <c r="AK260" s="184">
        <v>1.01477446843747</v>
      </c>
      <c r="AL260" s="185">
        <v>-32.190933852288097</v>
      </c>
      <c r="AM260" s="170">
        <v>6.0000000000000001E-3</v>
      </c>
      <c r="AN260" s="170">
        <v>1E-3</v>
      </c>
      <c r="AO260" s="178">
        <v>0</v>
      </c>
      <c r="AP260" s="178">
        <v>44</v>
      </c>
      <c r="AQ260" s="169"/>
      <c r="AR260" s="182">
        <v>31.2</v>
      </c>
      <c r="AS260" s="168">
        <v>8.3790829454345008</v>
      </c>
      <c r="AT260" s="183" t="s">
        <v>54</v>
      </c>
      <c r="AU260" s="175">
        <v>0.52369268408965597</v>
      </c>
      <c r="AV260" s="176">
        <v>-37.432618121216002</v>
      </c>
      <c r="AW260" s="170"/>
      <c r="AX260" s="170"/>
      <c r="AY260" s="178">
        <v>29</v>
      </c>
      <c r="AZ260" s="178">
        <v>41</v>
      </c>
      <c r="BA260" s="169"/>
      <c r="BB260" s="186">
        <v>154.80000000000001</v>
      </c>
      <c r="BC260" s="182">
        <v>41.573142306194299</v>
      </c>
      <c r="BD260" s="183" t="s">
        <v>55</v>
      </c>
      <c r="BE260" s="180">
        <v>1.2991606970685701</v>
      </c>
      <c r="BF260" s="181">
        <v>17.534763757567902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3.5999999999999997E-2</v>
      </c>
      <c r="G261" s="170">
        <v>2.7E-2</v>
      </c>
      <c r="H261" s="171"/>
      <c r="I261" s="172">
        <v>5</v>
      </c>
      <c r="J261" s="172">
        <v>5</v>
      </c>
      <c r="K261" s="169"/>
      <c r="L261" s="173">
        <v>376.62234000000001</v>
      </c>
      <c r="M261" s="173">
        <v>969.24396000000002</v>
      </c>
      <c r="N261" s="173">
        <v>1345.8662999999999</v>
      </c>
      <c r="O261" s="168">
        <v>541.04235664938403</v>
      </c>
      <c r="P261" s="174">
        <v>263.75299999999999</v>
      </c>
      <c r="Q261" s="180">
        <v>2.0513220954809399</v>
      </c>
      <c r="R261" s="181">
        <v>590.042540769006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1341.867765</v>
      </c>
      <c r="Y261" s="168">
        <v>539.43493338635597</v>
      </c>
      <c r="Z261" s="179">
        <v>573</v>
      </c>
      <c r="AA261" s="190">
        <v>0.94142222231475703</v>
      </c>
      <c r="AB261" s="173">
        <v>-300.14963021203403</v>
      </c>
      <c r="AC261" s="170"/>
      <c r="AD261" s="170"/>
      <c r="AE261" s="178">
        <v>84</v>
      </c>
      <c r="AF261" s="178">
        <v>369</v>
      </c>
      <c r="AG261" s="169"/>
      <c r="AH261" s="182">
        <v>159.6</v>
      </c>
      <c r="AI261" s="168">
        <v>64.159686680052502</v>
      </c>
      <c r="AJ261" s="183" t="s">
        <v>53</v>
      </c>
      <c r="AK261" s="184">
        <v>1.0184077250801999</v>
      </c>
      <c r="AL261" s="185">
        <v>-20.935943976192199</v>
      </c>
      <c r="AM261" s="170">
        <v>6.0000000000000001E-3</v>
      </c>
      <c r="AN261" s="170">
        <v>2E-3</v>
      </c>
      <c r="AO261" s="178">
        <v>0</v>
      </c>
      <c r="AP261" s="178">
        <v>29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-29.450398470143998</v>
      </c>
      <c r="AW261" s="170"/>
      <c r="AX261" s="170"/>
      <c r="AY261" s="178">
        <v>24</v>
      </c>
      <c r="AZ261" s="178">
        <v>32</v>
      </c>
      <c r="BA261" s="169"/>
      <c r="BB261" s="186">
        <v>91.6</v>
      </c>
      <c r="BC261" s="182">
        <v>36.8234793226367</v>
      </c>
      <c r="BD261" s="183" t="s">
        <v>55</v>
      </c>
      <c r="BE261" s="180">
        <v>1.1507337288324</v>
      </c>
      <c r="BF261" s="181">
        <v>-0.10079694028807799</v>
      </c>
      <c r="BG261" s="170">
        <v>0.02</v>
      </c>
      <c r="BH261" s="170">
        <v>1.4999999999999999E-2</v>
      </c>
      <c r="BI261" s="178">
        <v>0</v>
      </c>
      <c r="BJ261" s="178">
        <v>4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0.06</v>
      </c>
      <c r="G262" s="170">
        <v>0.06</v>
      </c>
      <c r="H262" s="171"/>
      <c r="I262" s="172">
        <v>5</v>
      </c>
      <c r="J262" s="172">
        <v>5</v>
      </c>
      <c r="K262" s="169"/>
      <c r="L262" s="173">
        <v>419.31195000000002</v>
      </c>
      <c r="M262" s="173">
        <v>233.81218000000001</v>
      </c>
      <c r="N262" s="173">
        <v>653.12413000000004</v>
      </c>
      <c r="O262" s="168">
        <v>246.8785970081</v>
      </c>
      <c r="P262" s="174">
        <v>266.08300000000003</v>
      </c>
      <c r="Q262" s="190">
        <v>0.92782551688044701</v>
      </c>
      <c r="R262" s="173">
        <v>-157.80312310005399</v>
      </c>
      <c r="S262" s="170"/>
      <c r="T262" s="170"/>
      <c r="U262" s="177">
        <v>51</v>
      </c>
      <c r="V262" s="178">
        <v>192</v>
      </c>
      <c r="W262" s="169"/>
      <c r="X262" s="177">
        <v>1927.890795</v>
      </c>
      <c r="Y262" s="168">
        <v>728.73586014105797</v>
      </c>
      <c r="Z262" s="179">
        <v>573</v>
      </c>
      <c r="AA262" s="180">
        <v>1.27179033183431</v>
      </c>
      <c r="AB262" s="181">
        <v>181.58864106182699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276.95</v>
      </c>
      <c r="AI262" s="168">
        <v>104.6861144778</v>
      </c>
      <c r="AJ262" s="183" t="s">
        <v>53</v>
      </c>
      <c r="AK262" s="180">
        <v>1.66168435679048</v>
      </c>
      <c r="AL262" s="181">
        <v>84.948192498944294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33.200000000000003</v>
      </c>
      <c r="AS262" s="168">
        <v>12.5494818583244</v>
      </c>
      <c r="AT262" s="183" t="s">
        <v>54</v>
      </c>
      <c r="AU262" s="190">
        <v>0.78434261614527601</v>
      </c>
      <c r="AV262" s="173">
        <v>-15.562363809791901</v>
      </c>
      <c r="AW262" s="170"/>
      <c r="AX262" s="170"/>
      <c r="AY262" s="178">
        <v>10</v>
      </c>
      <c r="AZ262" s="178">
        <v>18</v>
      </c>
      <c r="BA262" s="169"/>
      <c r="BB262" s="186">
        <v>173.8</v>
      </c>
      <c r="BC262" s="182">
        <v>65.695781535445306</v>
      </c>
      <c r="BD262" s="183" t="s">
        <v>55</v>
      </c>
      <c r="BE262" s="180">
        <v>2.0529931729826698</v>
      </c>
      <c r="BF262" s="181">
        <v>76.275272380416197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2.7E-2</v>
      </c>
      <c r="G263" s="170">
        <v>2.1999999999999999E-2</v>
      </c>
      <c r="H263" s="171"/>
      <c r="I263" s="172">
        <v>3</v>
      </c>
      <c r="J263" s="172">
        <v>3</v>
      </c>
      <c r="K263" s="169"/>
      <c r="L263" s="173">
        <v>1152.6405999999999</v>
      </c>
      <c r="M263" s="173">
        <v>1138.8378299999999</v>
      </c>
      <c r="N263" s="173">
        <v>2291.4784300000001</v>
      </c>
      <c r="O263" s="168">
        <v>900.07066624818503</v>
      </c>
      <c r="P263" s="174">
        <v>287.5</v>
      </c>
      <c r="Q263" s="180">
        <v>3.1306805782545601</v>
      </c>
      <c r="R263" s="181">
        <v>1448.2805740143999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1337.447995</v>
      </c>
      <c r="Y263" s="168">
        <v>525.33669624459401</v>
      </c>
      <c r="Z263" s="179">
        <v>573</v>
      </c>
      <c r="AA263" s="190">
        <v>0.91681796901325296</v>
      </c>
      <c r="AB263" s="173">
        <v>-343.08199275564601</v>
      </c>
      <c r="AC263" s="170"/>
      <c r="AD263" s="170"/>
      <c r="AE263" s="178">
        <v>122</v>
      </c>
      <c r="AF263" s="178">
        <v>414</v>
      </c>
      <c r="AG263" s="169"/>
      <c r="AH263" s="182">
        <v>123.45</v>
      </c>
      <c r="AI263" s="168">
        <v>48.489971493355199</v>
      </c>
      <c r="AJ263" s="183" t="s">
        <v>53</v>
      </c>
      <c r="AK263" s="190">
        <v>0.76968208719611497</v>
      </c>
      <c r="AL263" s="173">
        <v>-61.320312789887801</v>
      </c>
      <c r="AM263" s="170"/>
      <c r="AN263" s="170"/>
      <c r="AO263" s="178">
        <v>37</v>
      </c>
      <c r="AP263" s="178">
        <v>70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-37.1257937244159</v>
      </c>
      <c r="AW263" s="170"/>
      <c r="AX263" s="170"/>
      <c r="AY263" s="178">
        <v>31</v>
      </c>
      <c r="AZ263" s="178">
        <v>40</v>
      </c>
      <c r="BA263" s="169"/>
      <c r="BB263" s="186">
        <v>91.6</v>
      </c>
      <c r="BC263" s="182">
        <v>35.979598127106797</v>
      </c>
      <c r="BD263" s="183" t="s">
        <v>55</v>
      </c>
      <c r="BE263" s="184">
        <v>1.1243624414720901</v>
      </c>
      <c r="BF263" s="185">
        <v>-2.2515874488318701</v>
      </c>
      <c r="BG263" s="170">
        <v>1.7000000000000001E-2</v>
      </c>
      <c r="BH263" s="170">
        <v>1.2E-2</v>
      </c>
      <c r="BI263" s="178">
        <v>0</v>
      </c>
      <c r="BJ263" s="178">
        <v>7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2.5999999999999999E-2</v>
      </c>
      <c r="G264" s="170">
        <v>2.1000000000000001E-2</v>
      </c>
      <c r="H264" s="171"/>
      <c r="I264" s="172">
        <v>4</v>
      </c>
      <c r="J264" s="172">
        <v>4</v>
      </c>
      <c r="K264" s="169"/>
      <c r="L264" s="173">
        <v>2295.4466000000002</v>
      </c>
      <c r="M264" s="173">
        <v>-1212.5643700000001</v>
      </c>
      <c r="N264" s="173">
        <v>1082.8822299999999</v>
      </c>
      <c r="O264" s="168">
        <v>467.71867546350899</v>
      </c>
      <c r="P264" s="174">
        <v>247.95</v>
      </c>
      <c r="Q264" s="180">
        <v>1.8863427120931999</v>
      </c>
      <c r="R264" s="181">
        <v>421.56002117628202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1475.8856049999999</v>
      </c>
      <c r="Y264" s="168">
        <v>637.46475949306205</v>
      </c>
      <c r="Z264" s="179">
        <v>573</v>
      </c>
      <c r="AA264" s="184">
        <v>1.1125039432688699</v>
      </c>
      <c r="AB264" s="185">
        <v>-52.396813455294001</v>
      </c>
      <c r="AC264" s="170">
        <v>1.6E-2</v>
      </c>
      <c r="AD264" s="170">
        <v>1.0999999999999999E-2</v>
      </c>
      <c r="AE264" s="178">
        <v>0</v>
      </c>
      <c r="AF264" s="178">
        <v>117</v>
      </c>
      <c r="AG264" s="169"/>
      <c r="AH264" s="182">
        <v>68.849999999999994</v>
      </c>
      <c r="AI264" s="168">
        <v>29.7377036149745</v>
      </c>
      <c r="AJ264" s="183" t="s">
        <v>53</v>
      </c>
      <c r="AK264" s="175">
        <v>0.472027041507531</v>
      </c>
      <c r="AL264" s="176">
        <v>-99.181051243775698</v>
      </c>
      <c r="AM264" s="170"/>
      <c r="AN264" s="170"/>
      <c r="AO264" s="178">
        <v>78</v>
      </c>
      <c r="AP264" s="178">
        <v>107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-36.674552696831903</v>
      </c>
      <c r="AW264" s="170"/>
      <c r="AX264" s="170"/>
      <c r="AY264" s="178">
        <v>32</v>
      </c>
      <c r="AZ264" s="178">
        <v>39</v>
      </c>
      <c r="BA264" s="169"/>
      <c r="BB264" s="186">
        <v>63</v>
      </c>
      <c r="BC264" s="182">
        <v>27.210970628081199</v>
      </c>
      <c r="BD264" s="183" t="s">
        <v>55</v>
      </c>
      <c r="BE264" s="190">
        <v>0.85034283212753803</v>
      </c>
      <c r="BF264" s="173">
        <v>-22.349105393663901</v>
      </c>
      <c r="BG264" s="170"/>
      <c r="BH264" s="170"/>
      <c r="BI264" s="178">
        <v>12</v>
      </c>
      <c r="BJ264" s="178">
        <v>26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9807.5955400000003</v>
      </c>
      <c r="M265" s="173">
        <v>1216.0934299999999</v>
      </c>
      <c r="N265" s="173">
        <v>11023.688969999999</v>
      </c>
      <c r="O265" s="168">
        <v>1263.56476392335</v>
      </c>
      <c r="P265" s="174">
        <v>287.5</v>
      </c>
      <c r="Q265" s="180">
        <v>4.3950078745159997</v>
      </c>
      <c r="R265" s="181">
        <v>8134.208437536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3624.8172800000002</v>
      </c>
      <c r="Y265" s="168">
        <v>415.48626808440298</v>
      </c>
      <c r="Z265" s="179">
        <v>573</v>
      </c>
      <c r="AA265" s="175">
        <v>0.72510692510366903</v>
      </c>
      <c r="AB265" s="176">
        <v>-2134.0430507891201</v>
      </c>
      <c r="AC265" s="170"/>
      <c r="AD265" s="170"/>
      <c r="AE265" s="178">
        <v>1375</v>
      </c>
      <c r="AF265" s="178">
        <v>2374</v>
      </c>
      <c r="AG265" s="169"/>
      <c r="AH265" s="182">
        <v>493.25</v>
      </c>
      <c r="AI265" s="168">
        <v>56.537636493675002</v>
      </c>
      <c r="AJ265" s="183" t="s">
        <v>53</v>
      </c>
      <c r="AK265" s="190">
        <v>0.89742280148690401</v>
      </c>
      <c r="AL265" s="173">
        <v>-139.92312537472</v>
      </c>
      <c r="AM265" s="170"/>
      <c r="AN265" s="170"/>
      <c r="AO265" s="178">
        <v>57</v>
      </c>
      <c r="AP265" s="178">
        <v>167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-136.20587311104001</v>
      </c>
      <c r="AW265" s="170"/>
      <c r="AX265" s="170"/>
      <c r="AY265" s="178">
        <v>115</v>
      </c>
      <c r="AZ265" s="178">
        <v>143</v>
      </c>
      <c r="BA265" s="169"/>
      <c r="BB265" s="186">
        <v>278</v>
      </c>
      <c r="BC265" s="182">
        <v>31.8651048053556</v>
      </c>
      <c r="BD265" s="183" t="s">
        <v>55</v>
      </c>
      <c r="BE265" s="184">
        <v>0.99578452516736105</v>
      </c>
      <c r="BF265" s="185">
        <v>-43.611746222080001</v>
      </c>
      <c r="BG265" s="170">
        <v>4.0000000000000001E-3</v>
      </c>
      <c r="BH265" s="170">
        <v>0</v>
      </c>
      <c r="BI265" s="178">
        <v>2</v>
      </c>
      <c r="BJ265" s="178">
        <v>58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1543.88888</v>
      </c>
      <c r="M266" s="173">
        <v>3164.4145699999999</v>
      </c>
      <c r="N266" s="173">
        <v>4708.3034500000003</v>
      </c>
      <c r="O266" s="168">
        <v>2409.8874902798898</v>
      </c>
      <c r="P266" s="174">
        <v>242.66300000000001</v>
      </c>
      <c r="Q266" s="180">
        <v>9.9310050987579093</v>
      </c>
      <c r="R266" s="181">
        <v>4162.1386338044704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1775.426105</v>
      </c>
      <c r="Y266" s="168">
        <v>908.73012026356503</v>
      </c>
      <c r="Z266" s="179">
        <v>573</v>
      </c>
      <c r="AA266" s="180">
        <v>1.5859164402505499</v>
      </c>
      <c r="AB266" s="181">
        <v>485.76744389369901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165</v>
      </c>
      <c r="AI266" s="168">
        <v>84.453230366063707</v>
      </c>
      <c r="AJ266" s="183" t="s">
        <v>53</v>
      </c>
      <c r="AK266" s="180">
        <v>1.340527466128</v>
      </c>
      <c r="AL266" s="181">
        <v>23.205068674176299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44.7</v>
      </c>
      <c r="AS266" s="168">
        <v>22.879147862806299</v>
      </c>
      <c r="AT266" s="183" t="s">
        <v>54</v>
      </c>
      <c r="AU266" s="180">
        <v>1.4299467414253999</v>
      </c>
      <c r="AV266" s="181">
        <v>8.6885888696320901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103.8</v>
      </c>
      <c r="BC266" s="182">
        <v>53.128759466650997</v>
      </c>
      <c r="BD266" s="183" t="s">
        <v>55</v>
      </c>
      <c r="BE266" s="180">
        <v>1.6602737333328399</v>
      </c>
      <c r="BF266" s="181">
        <v>31.7771777392642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-400.57072134080101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-909.22667908966605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-106.644143145984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-60.177977470976103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0.08</v>
      </c>
      <c r="G268" s="170">
        <v>7.85E-2</v>
      </c>
      <c r="H268" s="171"/>
      <c r="I268" s="172">
        <v>6</v>
      </c>
      <c r="J268" s="172">
        <v>6</v>
      </c>
      <c r="K268" s="169"/>
      <c r="L268" s="173">
        <v>992.47204999999997</v>
      </c>
      <c r="M268" s="173">
        <v>1199.2650599999999</v>
      </c>
      <c r="N268" s="173">
        <v>2191.73711</v>
      </c>
      <c r="O268" s="168">
        <v>1146.9031503875899</v>
      </c>
      <c r="P268" s="174">
        <v>245.202</v>
      </c>
      <c r="Q268" s="180">
        <v>4.67738089570065</v>
      </c>
      <c r="R268" s="181">
        <v>1651.9304944984001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1393.3266249999999</v>
      </c>
      <c r="Y268" s="168">
        <v>729.10692091689896</v>
      </c>
      <c r="Z268" s="179">
        <v>573</v>
      </c>
      <c r="AA268" s="180">
        <v>1.2724379073593399</v>
      </c>
      <c r="AB268" s="181">
        <v>131.88018213894301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167.2</v>
      </c>
      <c r="AI268" s="168">
        <v>87.493251754451705</v>
      </c>
      <c r="AJ268" s="183" t="s">
        <v>53</v>
      </c>
      <c r="AK268" s="180">
        <v>1.38878177388019</v>
      </c>
      <c r="AL268" s="181">
        <v>28.506935601664001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35.799999999999997</v>
      </c>
      <c r="AS268" s="168">
        <v>18.733602947424501</v>
      </c>
      <c r="AT268" s="183" t="s">
        <v>54</v>
      </c>
      <c r="AU268" s="180">
        <v>1.17085018421403</v>
      </c>
      <c r="AV268" s="181">
        <v>0.57636459724798805</v>
      </c>
      <c r="AW268" s="170">
        <v>0.01</v>
      </c>
      <c r="AX268" s="170">
        <v>8.5000000000000006E-3</v>
      </c>
      <c r="AY268" s="178">
        <v>0</v>
      </c>
      <c r="AZ268" s="178">
        <v>1</v>
      </c>
      <c r="BA268" s="169"/>
      <c r="BB268" s="186">
        <v>130</v>
      </c>
      <c r="BC268" s="182">
        <v>68.027049809083294</v>
      </c>
      <c r="BD268" s="183" t="s">
        <v>55</v>
      </c>
      <c r="BE268" s="180">
        <v>2.1258453065338498</v>
      </c>
      <c r="BF268" s="181">
        <v>59.552729194496003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2.5000000000000001E-2</v>
      </c>
      <c r="G269" s="170">
        <v>0.02</v>
      </c>
      <c r="H269" s="171"/>
      <c r="I269" s="172">
        <v>3</v>
      </c>
      <c r="J269" s="172">
        <v>3</v>
      </c>
      <c r="K269" s="169"/>
      <c r="L269" s="173">
        <v>2153.5802699999999</v>
      </c>
      <c r="M269" s="173">
        <v>1048.6427900000001</v>
      </c>
      <c r="N269" s="173">
        <v>3202.2230599999998</v>
      </c>
      <c r="O269" s="168">
        <v>739.65504334929597</v>
      </c>
      <c r="P269" s="174">
        <v>287.5</v>
      </c>
      <c r="Q269" s="180">
        <v>2.5727131942584198</v>
      </c>
      <c r="R269" s="181">
        <v>1768.3434603024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2337.7933849999999</v>
      </c>
      <c r="Y269" s="168">
        <v>539.98757585733995</v>
      </c>
      <c r="Z269" s="179">
        <v>573</v>
      </c>
      <c r="AA269" s="190">
        <v>0.94238669434090805</v>
      </c>
      <c r="AB269" s="173">
        <v>-519.990999788605</v>
      </c>
      <c r="AC269" s="170"/>
      <c r="AD269" s="170"/>
      <c r="AE269" s="178">
        <v>143</v>
      </c>
      <c r="AF269" s="178">
        <v>640</v>
      </c>
      <c r="AG269" s="169"/>
      <c r="AH269" s="182">
        <v>206.8</v>
      </c>
      <c r="AI269" s="168">
        <v>47.767023126938099</v>
      </c>
      <c r="AJ269" s="183" t="s">
        <v>53</v>
      </c>
      <c r="AK269" s="175">
        <v>0.75820671630060499</v>
      </c>
      <c r="AL269" s="176">
        <v>-107.40666010764799</v>
      </c>
      <c r="AM269" s="170"/>
      <c r="AN269" s="170"/>
      <c r="AO269" s="178">
        <v>66</v>
      </c>
      <c r="AP269" s="178">
        <v>121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-49.198516852735899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4">
        <v>1.10293779222016</v>
      </c>
      <c r="BF269" s="185">
        <v>-6.7970337054717902</v>
      </c>
      <c r="BG269" s="170">
        <v>1.4999999999999999E-2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1867.4073800000001</v>
      </c>
      <c r="M270" s="173">
        <v>2981.4194600000001</v>
      </c>
      <c r="N270" s="173">
        <v>4848.8268399999997</v>
      </c>
      <c r="O270" s="168">
        <v>1410.7278342168199</v>
      </c>
      <c r="P270" s="174">
        <v>242.35900000000001</v>
      </c>
      <c r="Q270" s="180">
        <v>5.82081884401578</v>
      </c>
      <c r="R270" s="181">
        <v>3889.1940685003901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1372.88536</v>
      </c>
      <c r="Y270" s="168">
        <v>399.430141444436</v>
      </c>
      <c r="Z270" s="179">
        <v>573</v>
      </c>
      <c r="AA270" s="175">
        <v>0.69708576168313496</v>
      </c>
      <c r="AB270" s="176">
        <v>-895.93724641970903</v>
      </c>
      <c r="AC270" s="170"/>
      <c r="AD270" s="170"/>
      <c r="AE270" s="178">
        <v>597</v>
      </c>
      <c r="AF270" s="178">
        <v>991</v>
      </c>
      <c r="AG270" s="169"/>
      <c r="AH270" s="182">
        <v>126.3</v>
      </c>
      <c r="AI270" s="168">
        <v>36.745986470736597</v>
      </c>
      <c r="AJ270" s="183" t="s">
        <v>53</v>
      </c>
      <c r="AK270" s="175">
        <v>0.58326962651962799</v>
      </c>
      <c r="AL270" s="176">
        <v>-123.15170018227199</v>
      </c>
      <c r="AM270" s="170"/>
      <c r="AN270" s="170"/>
      <c r="AO270" s="178">
        <v>91</v>
      </c>
      <c r="AP270" s="178">
        <v>134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-47.5528127447039</v>
      </c>
      <c r="AW270" s="170"/>
      <c r="AX270" s="170"/>
      <c r="AY270" s="178">
        <v>40</v>
      </c>
      <c r="AZ270" s="178">
        <v>51</v>
      </c>
      <c r="BA270" s="169"/>
      <c r="BB270" s="186">
        <v>94.6</v>
      </c>
      <c r="BC270" s="182">
        <v>27.5231220913039</v>
      </c>
      <c r="BD270" s="183" t="s">
        <v>55</v>
      </c>
      <c r="BE270" s="190">
        <v>0.860097565353246</v>
      </c>
      <c r="BF270" s="173">
        <v>-32.105625489407799</v>
      </c>
      <c r="BG270" s="170"/>
      <c r="BH270" s="170"/>
      <c r="BI270" s="178">
        <v>16</v>
      </c>
      <c r="BJ270" s="178">
        <v>38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4.7E-2</v>
      </c>
      <c r="G271" s="170">
        <v>4.2000000000000003E-2</v>
      </c>
      <c r="H271" s="171"/>
      <c r="I271" s="172">
        <v>4</v>
      </c>
      <c r="J271" s="172">
        <v>4</v>
      </c>
      <c r="K271" s="169"/>
      <c r="L271" s="173">
        <v>1274.1777500000001</v>
      </c>
      <c r="M271" s="173">
        <v>130.97725</v>
      </c>
      <c r="N271" s="173">
        <v>1405.155</v>
      </c>
      <c r="O271" s="168">
        <v>523.03891910147695</v>
      </c>
      <c r="P271" s="174">
        <v>212.5</v>
      </c>
      <c r="Q271" s="180">
        <v>2.4613596193010698</v>
      </c>
      <c r="R271" s="181">
        <v>747.49467791359905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1842.40508</v>
      </c>
      <c r="Y271" s="168">
        <v>685.79591688480696</v>
      </c>
      <c r="Z271" s="179">
        <v>573</v>
      </c>
      <c r="AA271" s="180">
        <v>1.19685151288797</v>
      </c>
      <c r="AB271" s="181">
        <v>69.043364444669095</v>
      </c>
      <c r="AC271" s="170">
        <v>0.02</v>
      </c>
      <c r="AD271" s="170">
        <v>0.02</v>
      </c>
      <c r="AE271" s="178">
        <v>0</v>
      </c>
      <c r="AF271" s="178">
        <v>5</v>
      </c>
      <c r="AG271" s="169"/>
      <c r="AH271" s="182">
        <v>153.9</v>
      </c>
      <c r="AI271" s="168">
        <v>57.2859859942265</v>
      </c>
      <c r="AJ271" s="183" t="s">
        <v>53</v>
      </c>
      <c r="AK271" s="190">
        <v>0.90930136498772196</v>
      </c>
      <c r="AL271" s="173">
        <v>-41.076942547968301</v>
      </c>
      <c r="AM271" s="170"/>
      <c r="AN271" s="170"/>
      <c r="AO271" s="178">
        <v>16</v>
      </c>
      <c r="AP271" s="178">
        <v>50</v>
      </c>
      <c r="AQ271" s="169"/>
      <c r="AR271" s="182">
        <v>16</v>
      </c>
      <c r="AS271" s="168">
        <v>5.9556580630774798</v>
      </c>
      <c r="AT271" s="183" t="s">
        <v>54</v>
      </c>
      <c r="AU271" s="175">
        <v>0.37222862894234199</v>
      </c>
      <c r="AV271" s="176">
        <v>-33.517953662976097</v>
      </c>
      <c r="AW271" s="170"/>
      <c r="AX271" s="170"/>
      <c r="AY271" s="178">
        <v>27</v>
      </c>
      <c r="AZ271" s="178">
        <v>36</v>
      </c>
      <c r="BA271" s="169"/>
      <c r="BB271" s="186">
        <v>96.4</v>
      </c>
      <c r="BC271" s="182">
        <v>35.882839830041803</v>
      </c>
      <c r="BD271" s="183" t="s">
        <v>55</v>
      </c>
      <c r="BE271" s="184">
        <v>1.1213387446888099</v>
      </c>
      <c r="BF271" s="185">
        <v>-2.6359073259521502</v>
      </c>
      <c r="BG271" s="170">
        <v>1.7000000000000001E-2</v>
      </c>
      <c r="BH271" s="170">
        <v>1.2E-2</v>
      </c>
      <c r="BI271" s="178">
        <v>0</v>
      </c>
      <c r="BJ271" s="178">
        <v>7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578.85206000000005</v>
      </c>
      <c r="M272" s="173">
        <v>258.11588999999998</v>
      </c>
      <c r="N272" s="173">
        <v>836.96794999999997</v>
      </c>
      <c r="O272" s="168">
        <v>836.96794999999997</v>
      </c>
      <c r="P272" s="174">
        <v>212.5</v>
      </c>
      <c r="Q272" s="180">
        <v>3.9386727058823499</v>
      </c>
      <c r="R272" s="181">
        <v>592.16795000000002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350.40894500000002</v>
      </c>
      <c r="Y272" s="168">
        <v>350.40894500000002</v>
      </c>
      <c r="Z272" s="179">
        <v>573</v>
      </c>
      <c r="AA272" s="175">
        <v>0.61153393542757395</v>
      </c>
      <c r="AB272" s="176">
        <v>-309.68705499999999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-20.876000000000001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-17.431999999999999</v>
      </c>
      <c r="AW272" s="170"/>
      <c r="AX272" s="170"/>
      <c r="AY272" s="178">
        <v>15</v>
      </c>
      <c r="AZ272" s="178">
        <v>19</v>
      </c>
      <c r="BA272" s="169"/>
      <c r="BB272" s="186">
        <v>48.2</v>
      </c>
      <c r="BC272" s="182">
        <v>48.2</v>
      </c>
      <c r="BD272" s="183" t="s">
        <v>55</v>
      </c>
      <c r="BE272" s="180">
        <v>1.5062500000000001</v>
      </c>
      <c r="BF272" s="181">
        <v>11.336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867.99607000000003</v>
      </c>
      <c r="M273" s="173">
        <v>-702.06025</v>
      </c>
      <c r="N273" s="173">
        <v>165.93582000000001</v>
      </c>
      <c r="O273" s="168">
        <v>63.210329736507902</v>
      </c>
      <c r="P273" s="174">
        <v>212.5</v>
      </c>
      <c r="Q273" s="175">
        <v>0.29746037523062502</v>
      </c>
      <c r="R273" s="176">
        <v>-476.69789042880001</v>
      </c>
      <c r="S273" s="170"/>
      <c r="T273" s="170"/>
      <c r="U273" s="177">
        <v>392</v>
      </c>
      <c r="V273" s="178">
        <v>504</v>
      </c>
      <c r="W273" s="169"/>
      <c r="X273" s="177">
        <v>1369.5794900000001</v>
      </c>
      <c r="Y273" s="168">
        <v>521.71719863293094</v>
      </c>
      <c r="Z273" s="179">
        <v>573</v>
      </c>
      <c r="AA273" s="190">
        <v>0.91050121925467897</v>
      </c>
      <c r="AB273" s="173">
        <v>-363.26340917977598</v>
      </c>
      <c r="AC273" s="170"/>
      <c r="AD273" s="170"/>
      <c r="AE273" s="178">
        <v>135</v>
      </c>
      <c r="AF273" s="178">
        <v>436</v>
      </c>
      <c r="AG273" s="169"/>
      <c r="AH273" s="182">
        <v>78.2</v>
      </c>
      <c r="AI273" s="168">
        <v>29.7889134810972</v>
      </c>
      <c r="AJ273" s="183" t="s">
        <v>53</v>
      </c>
      <c r="AK273" s="175">
        <v>0.47283989652535202</v>
      </c>
      <c r="AL273" s="176">
        <v>-112.321994150656</v>
      </c>
      <c r="AM273" s="170"/>
      <c r="AN273" s="170"/>
      <c r="AO273" s="178">
        <v>88</v>
      </c>
      <c r="AP273" s="178">
        <v>121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-42.386538196991999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-53.173076393983997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3120.8884400000002</v>
      </c>
      <c r="M274" s="173">
        <v>-69.28322</v>
      </c>
      <c r="N274" s="173">
        <v>3051.6052199999999</v>
      </c>
      <c r="O274" s="168">
        <v>677.91549070868302</v>
      </c>
      <c r="P274" s="174">
        <v>218.52799999999999</v>
      </c>
      <c r="Q274" s="180">
        <v>3.1021905234509202</v>
      </c>
      <c r="R274" s="181">
        <v>1918.3900976968901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2350.1375699999999</v>
      </c>
      <c r="Y274" s="168">
        <v>522.08413249452406</v>
      </c>
      <c r="Z274" s="179">
        <v>573</v>
      </c>
      <c r="AA274" s="190">
        <v>0.91114159248607995</v>
      </c>
      <c r="AB274" s="173">
        <v>-621.25403693222097</v>
      </c>
      <c r="AC274" s="170"/>
      <c r="AD274" s="170"/>
      <c r="AE274" s="178">
        <v>230</v>
      </c>
      <c r="AF274" s="178">
        <v>746</v>
      </c>
      <c r="AG274" s="169"/>
      <c r="AH274" s="182">
        <v>170.9</v>
      </c>
      <c r="AI274" s="168">
        <v>37.965512905405802</v>
      </c>
      <c r="AJ274" s="183" t="s">
        <v>53</v>
      </c>
      <c r="AK274" s="175">
        <v>0.60262718897469603</v>
      </c>
      <c r="AL274" s="176">
        <v>-155.79750652134399</v>
      </c>
      <c r="AM274" s="170"/>
      <c r="AN274" s="170"/>
      <c r="AO274" s="178">
        <v>113</v>
      </c>
      <c r="AP274" s="178">
        <v>170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-63.6707953070079</v>
      </c>
      <c r="AW274" s="170"/>
      <c r="AX274" s="170"/>
      <c r="AY274" s="178">
        <v>53</v>
      </c>
      <c r="AZ274" s="178">
        <v>68</v>
      </c>
      <c r="BA274" s="169"/>
      <c r="BB274" s="186">
        <v>127.4</v>
      </c>
      <c r="BC274" s="182">
        <v>28.3019680757677</v>
      </c>
      <c r="BD274" s="183" t="s">
        <v>55</v>
      </c>
      <c r="BE274" s="190">
        <v>0.88443650236774196</v>
      </c>
      <c r="BF274" s="173">
        <v>-38.541590614015803</v>
      </c>
      <c r="BG274" s="170"/>
      <c r="BH274" s="170"/>
      <c r="BI274" s="178">
        <v>17</v>
      </c>
      <c r="BJ274" s="178">
        <v>46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7071.8955900000001</v>
      </c>
      <c r="M275" s="173">
        <v>3728.4103300000002</v>
      </c>
      <c r="N275" s="173">
        <v>10800.305920000001</v>
      </c>
      <c r="O275" s="168">
        <v>1244.85378947662</v>
      </c>
      <c r="P275" s="174">
        <v>246.08699999999999</v>
      </c>
      <c r="Q275" s="180">
        <v>5.0585922437049504</v>
      </c>
      <c r="R275" s="181">
        <v>8340.7377594464306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4197.3262699999996</v>
      </c>
      <c r="Y275" s="168">
        <v>483.78791782217201</v>
      </c>
      <c r="Z275" s="179">
        <v>573</v>
      </c>
      <c r="AA275" s="190">
        <v>0.84430701190605895</v>
      </c>
      <c r="AB275" s="173">
        <v>-1529.6424686867199</v>
      </c>
      <c r="AC275" s="170"/>
      <c r="AD275" s="170"/>
      <c r="AE275" s="178">
        <v>775</v>
      </c>
      <c r="AF275" s="178">
        <v>1769</v>
      </c>
      <c r="AG275" s="169"/>
      <c r="AH275" s="182">
        <v>483.65</v>
      </c>
      <c r="AI275" s="168">
        <v>55.7459705067659</v>
      </c>
      <c r="AJ275" s="183" t="s">
        <v>53</v>
      </c>
      <c r="AK275" s="190">
        <v>0.88485667471056895</v>
      </c>
      <c r="AL275" s="173">
        <v>-146.01671996031999</v>
      </c>
      <c r="AM275" s="170"/>
      <c r="AN275" s="170"/>
      <c r="AO275" s="178">
        <v>63</v>
      </c>
      <c r="AP275" s="178">
        <v>173</v>
      </c>
      <c r="AQ275" s="169"/>
      <c r="AR275" s="182">
        <v>50.7</v>
      </c>
      <c r="AS275" s="168">
        <v>5.84373142705061</v>
      </c>
      <c r="AT275" s="183" t="s">
        <v>54</v>
      </c>
      <c r="AU275" s="175">
        <v>0.36523321419066301</v>
      </c>
      <c r="AV275" s="176">
        <v>-109.21535745024001</v>
      </c>
      <c r="AW275" s="170"/>
      <c r="AX275" s="170"/>
      <c r="AY275" s="178">
        <v>89</v>
      </c>
      <c r="AZ275" s="178">
        <v>116</v>
      </c>
      <c r="BA275" s="169"/>
      <c r="BB275" s="186">
        <v>558.79999999999995</v>
      </c>
      <c r="BC275" s="182">
        <v>64.407832769938494</v>
      </c>
      <c r="BD275" s="183" t="s">
        <v>55</v>
      </c>
      <c r="BE275" s="180">
        <v>2.0127447740605802</v>
      </c>
      <c r="BF275" s="181">
        <v>238.96928509951999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1029.15381</v>
      </c>
      <c r="M276" s="173">
        <v>567.52021999999999</v>
      </c>
      <c r="N276" s="173">
        <v>1596.6740299999999</v>
      </c>
      <c r="O276" s="168">
        <v>840.830604682429</v>
      </c>
      <c r="P276" s="174">
        <v>246.08699999999999</v>
      </c>
      <c r="Q276" s="180">
        <v>3.4168022068716701</v>
      </c>
      <c r="R276" s="181">
        <v>1058.3436347372101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967.31460500000003</v>
      </c>
      <c r="Y276" s="168">
        <v>509.401235918076</v>
      </c>
      <c r="Z276" s="179">
        <v>573</v>
      </c>
      <c r="AA276" s="190">
        <v>0.88900739252718297</v>
      </c>
      <c r="AB276" s="173">
        <v>-286.15801438086203</v>
      </c>
      <c r="AC276" s="170"/>
      <c r="AD276" s="170"/>
      <c r="AE276" s="178">
        <v>121</v>
      </c>
      <c r="AF276" s="178">
        <v>339</v>
      </c>
      <c r="AG276" s="169"/>
      <c r="AH276" s="182">
        <v>106.2</v>
      </c>
      <c r="AI276" s="168">
        <v>55.926387314807101</v>
      </c>
      <c r="AJ276" s="183" t="s">
        <v>53</v>
      </c>
      <c r="AK276" s="190">
        <v>0.88772043356836705</v>
      </c>
      <c r="AL276" s="173">
        <v>-31.6163612931838</v>
      </c>
      <c r="AM276" s="170"/>
      <c r="AN276" s="170"/>
      <c r="AO276" s="178">
        <v>14</v>
      </c>
      <c r="AP276" s="178">
        <v>38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-19.200980645887999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13.398038708224099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1347.90382</v>
      </c>
      <c r="M277" s="173">
        <v>2921.6687299999999</v>
      </c>
      <c r="N277" s="173">
        <v>4269.5725499999999</v>
      </c>
      <c r="O277" s="168">
        <v>2293.7726320874099</v>
      </c>
      <c r="P277" s="174">
        <v>246.08699999999999</v>
      </c>
      <c r="Q277" s="180">
        <v>9.3209825471780707</v>
      </c>
      <c r="R277" s="181">
        <v>3741.8870240691399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1601.1507449999999</v>
      </c>
      <c r="Y277" s="168">
        <v>860.197529311773</v>
      </c>
      <c r="Z277" s="179">
        <v>573</v>
      </c>
      <c r="AA277" s="180">
        <v>1.50121732864184</v>
      </c>
      <c r="AB277" s="181">
        <v>372.46411645651398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142.80000000000001</v>
      </c>
      <c r="AI277" s="168">
        <v>76.717453100095895</v>
      </c>
      <c r="AJ277" s="183" t="s">
        <v>53</v>
      </c>
      <c r="AK277" s="180">
        <v>1.2177373507951701</v>
      </c>
      <c r="AL277" s="181">
        <v>7.7088000030722696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48</v>
      </c>
      <c r="AS277" s="168">
        <v>25.787379193309501</v>
      </c>
      <c r="AT277" s="183" t="s">
        <v>54</v>
      </c>
      <c r="AU277" s="180">
        <v>1.6117111995818501</v>
      </c>
      <c r="AV277" s="181">
        <v>13.6911238103041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107.8</v>
      </c>
      <c r="BC277" s="182">
        <v>57.914155771640999</v>
      </c>
      <c r="BD277" s="183" t="s">
        <v>55</v>
      </c>
      <c r="BE277" s="180">
        <v>1.8098173678637799</v>
      </c>
      <c r="BF277" s="181">
        <v>39.182247620608102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2.5999999999999999E-2</v>
      </c>
      <c r="G278" s="170">
        <v>2.1000000000000001E-2</v>
      </c>
      <c r="H278" s="171"/>
      <c r="I278" s="172">
        <v>3</v>
      </c>
      <c r="J278" s="172">
        <v>3</v>
      </c>
      <c r="K278" s="169"/>
      <c r="L278" s="173">
        <v>1050.3257000000001</v>
      </c>
      <c r="M278" s="173">
        <v>646.50264000000004</v>
      </c>
      <c r="N278" s="173">
        <v>1696.82834</v>
      </c>
      <c r="O278" s="168">
        <v>417.425674627609</v>
      </c>
      <c r="P278" s="174">
        <v>212.5</v>
      </c>
      <c r="Q278" s="180">
        <v>1.9643561158946301</v>
      </c>
      <c r="R278" s="181">
        <v>701.72046120799996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1494.8112000000001</v>
      </c>
      <c r="Y278" s="168">
        <v>367.728755403099</v>
      </c>
      <c r="Z278" s="179">
        <v>573</v>
      </c>
      <c r="AA278" s="175">
        <v>0.64176048063367996</v>
      </c>
      <c r="AB278" s="176">
        <v>-1188.46792728384</v>
      </c>
      <c r="AC278" s="170"/>
      <c r="AD278" s="170"/>
      <c r="AE278" s="178">
        <v>835</v>
      </c>
      <c r="AF278" s="178">
        <v>1301</v>
      </c>
      <c r="AG278" s="169"/>
      <c r="AH278" s="182">
        <v>155.5</v>
      </c>
      <c r="AI278" s="168">
        <v>38.2535409590066</v>
      </c>
      <c r="AJ278" s="183" t="s">
        <v>53</v>
      </c>
      <c r="AK278" s="175">
        <v>0.60719906284137504</v>
      </c>
      <c r="AL278" s="176">
        <v>-139.52021818303999</v>
      </c>
      <c r="AM278" s="170"/>
      <c r="AN278" s="170"/>
      <c r="AO278" s="178">
        <v>101</v>
      </c>
      <c r="AP278" s="178">
        <v>152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-51.525769697279998</v>
      </c>
      <c r="AW278" s="170"/>
      <c r="AX278" s="170"/>
      <c r="AY278" s="178">
        <v>42</v>
      </c>
      <c r="AZ278" s="178">
        <v>55</v>
      </c>
      <c r="BA278" s="169"/>
      <c r="BB278" s="186">
        <v>144.4</v>
      </c>
      <c r="BC278" s="182">
        <v>35.522902343926397</v>
      </c>
      <c r="BD278" s="183" t="s">
        <v>55</v>
      </c>
      <c r="BE278" s="184">
        <v>1.1100906982476999</v>
      </c>
      <c r="BF278" s="185">
        <v>-5.4515393945600001</v>
      </c>
      <c r="BG278" s="170">
        <v>1.6E-2</v>
      </c>
      <c r="BH278" s="170">
        <v>1.0999999999999999E-2</v>
      </c>
      <c r="BI278" s="178">
        <v>0</v>
      </c>
      <c r="BJ278" s="178">
        <v>12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0.01</v>
      </c>
      <c r="G279" s="170">
        <v>0.01</v>
      </c>
      <c r="H279" s="171"/>
      <c r="I279" s="172">
        <v>3</v>
      </c>
      <c r="J279" s="172">
        <v>3</v>
      </c>
      <c r="K279" s="169"/>
      <c r="L279" s="173">
        <v>1628.7787499999999</v>
      </c>
      <c r="M279" s="173">
        <v>381.83647999999999</v>
      </c>
      <c r="N279" s="173">
        <v>2010.6152300000001</v>
      </c>
      <c r="O279" s="168">
        <v>722.12209346680299</v>
      </c>
      <c r="P279" s="174">
        <v>243.43</v>
      </c>
      <c r="Q279" s="180">
        <v>2.9664465902592201</v>
      </c>
      <c r="R279" s="181">
        <v>1229.8060448403201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763.57512499999996</v>
      </c>
      <c r="Y279" s="168">
        <v>274.24166471880102</v>
      </c>
      <c r="Z279" s="179">
        <v>573</v>
      </c>
      <c r="AA279" s="175">
        <v>0.47860674470995002</v>
      </c>
      <c r="AB279" s="176">
        <v>-1074.3399351671701</v>
      </c>
      <c r="AC279" s="170"/>
      <c r="AD279" s="170"/>
      <c r="AE279" s="178">
        <v>832</v>
      </c>
      <c r="AF279" s="178">
        <v>1151</v>
      </c>
      <c r="AG279" s="169"/>
      <c r="AH279" s="182">
        <v>152.19999999999999</v>
      </c>
      <c r="AI279" s="168">
        <v>54.663359247332203</v>
      </c>
      <c r="AJ279" s="183" t="s">
        <v>53</v>
      </c>
      <c r="AK279" s="190">
        <v>0.867672369005272</v>
      </c>
      <c r="AL279" s="173">
        <v>-49.874430699008101</v>
      </c>
      <c r="AM279" s="170"/>
      <c r="AN279" s="170"/>
      <c r="AO279" s="178">
        <v>24</v>
      </c>
      <c r="AP279" s="178">
        <v>59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-42.520490336256003</v>
      </c>
      <c r="AW279" s="170"/>
      <c r="AX279" s="170"/>
      <c r="AY279" s="178">
        <v>36</v>
      </c>
      <c r="AZ279" s="178">
        <v>45</v>
      </c>
      <c r="BA279" s="169"/>
      <c r="BB279" s="186">
        <v>84.8</v>
      </c>
      <c r="BC279" s="182">
        <v>30.456326308631802</v>
      </c>
      <c r="BD279" s="183" t="s">
        <v>55</v>
      </c>
      <c r="BE279" s="190">
        <v>0.95176019714474502</v>
      </c>
      <c r="BF279" s="173">
        <v>-17.840980672512</v>
      </c>
      <c r="BG279" s="170"/>
      <c r="BH279" s="170"/>
      <c r="BI279" s="178">
        <v>5</v>
      </c>
      <c r="BJ279" s="178">
        <v>23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>
        <v>0.01</v>
      </c>
      <c r="G280" s="170">
        <v>0.01</v>
      </c>
      <c r="H280" s="171"/>
      <c r="I280" s="172">
        <v>2</v>
      </c>
      <c r="J280" s="172">
        <v>2</v>
      </c>
      <c r="K280" s="169"/>
      <c r="L280" s="173">
        <v>1761.6659</v>
      </c>
      <c r="M280" s="173">
        <v>-198.69099</v>
      </c>
      <c r="N280" s="173">
        <v>1562.9749099999999</v>
      </c>
      <c r="O280" s="168">
        <v>339.05559940634799</v>
      </c>
      <c r="P280" s="174">
        <v>254.44499999999999</v>
      </c>
      <c r="Q280" s="180">
        <v>1.3325300139768801</v>
      </c>
      <c r="R280" s="181">
        <v>211.75048921090601</v>
      </c>
      <c r="S280" s="170">
        <v>0.01</v>
      </c>
      <c r="T280" s="170">
        <v>0.01</v>
      </c>
      <c r="U280" s="177">
        <v>0</v>
      </c>
      <c r="V280" s="178">
        <v>0</v>
      </c>
      <c r="W280" s="169"/>
      <c r="X280" s="177">
        <v>1739.0672</v>
      </c>
      <c r="Y280" s="168">
        <v>377.25523815601099</v>
      </c>
      <c r="Z280" s="179">
        <v>573</v>
      </c>
      <c r="AA280" s="175">
        <v>0.65838610498431205</v>
      </c>
      <c r="AB280" s="176">
        <v>-1303.8363473762499</v>
      </c>
      <c r="AC280" s="170"/>
      <c r="AD280" s="170"/>
      <c r="AE280" s="178">
        <v>903</v>
      </c>
      <c r="AF280" s="178">
        <v>1431</v>
      </c>
      <c r="AG280" s="169"/>
      <c r="AH280" s="182">
        <v>238.7</v>
      </c>
      <c r="AI280" s="168">
        <v>51.781107336070598</v>
      </c>
      <c r="AJ280" s="183" t="s">
        <v>53</v>
      </c>
      <c r="AK280" s="190">
        <v>0.82192233866778797</v>
      </c>
      <c r="AL280" s="173">
        <v>-95.860075889535594</v>
      </c>
      <c r="AM280" s="170"/>
      <c r="AN280" s="170"/>
      <c r="AO280" s="178">
        <v>52</v>
      </c>
      <c r="AP280" s="178">
        <v>110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-71.967638321151895</v>
      </c>
      <c r="AW280" s="170"/>
      <c r="AX280" s="170"/>
      <c r="AY280" s="178">
        <v>61</v>
      </c>
      <c r="AZ280" s="178">
        <v>76</v>
      </c>
      <c r="BA280" s="169"/>
      <c r="BB280" s="186">
        <v>141.19999999999999</v>
      </c>
      <c r="BC280" s="182">
        <v>30.630466509648802</v>
      </c>
      <c r="BD280" s="183" t="s">
        <v>55</v>
      </c>
      <c r="BE280" s="190">
        <v>0.95720207842652505</v>
      </c>
      <c r="BF280" s="173">
        <v>-28.735276642303798</v>
      </c>
      <c r="BG280" s="170">
        <v>0</v>
      </c>
      <c r="BH280" s="170"/>
      <c r="BI280" s="178">
        <v>7</v>
      </c>
      <c r="BJ280" s="178">
        <v>36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1.7999999999999999E-2</v>
      </c>
      <c r="G281" s="170">
        <v>1.4E-2</v>
      </c>
      <c r="H281" s="171"/>
      <c r="I281" s="172">
        <v>3</v>
      </c>
      <c r="J281" s="172">
        <v>3</v>
      </c>
      <c r="K281" s="169"/>
      <c r="L281" s="173">
        <v>2403.2882</v>
      </c>
      <c r="M281" s="173">
        <v>3213.4582099999998</v>
      </c>
      <c r="N281" s="173">
        <v>5616.7464099999997</v>
      </c>
      <c r="O281" s="168">
        <v>1216.7568809249401</v>
      </c>
      <c r="P281" s="174">
        <v>212.5</v>
      </c>
      <c r="Q281" s="180">
        <v>5.7259147337644203</v>
      </c>
      <c r="R281" s="181">
        <v>4486.7100463487996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2503.9270550000001</v>
      </c>
      <c r="Y281" s="168">
        <v>542.426211032266</v>
      </c>
      <c r="Z281" s="179">
        <v>573</v>
      </c>
      <c r="AA281" s="190">
        <v>0.94664260215055096</v>
      </c>
      <c r="AB281" s="173">
        <v>-543.18276322182203</v>
      </c>
      <c r="AC281" s="170"/>
      <c r="AD281" s="170"/>
      <c r="AE281" s="178">
        <v>142</v>
      </c>
      <c r="AF281" s="178">
        <v>671</v>
      </c>
      <c r="AG281" s="169"/>
      <c r="AH281" s="182">
        <v>170.95</v>
      </c>
      <c r="AI281" s="168">
        <v>37.032932165815801</v>
      </c>
      <c r="AJ281" s="183" t="s">
        <v>53</v>
      </c>
      <c r="AK281" s="175">
        <v>0.587824320092314</v>
      </c>
      <c r="AL281" s="176">
        <v>-164.07254545894401</v>
      </c>
      <c r="AM281" s="170"/>
      <c r="AN281" s="170"/>
      <c r="AO281" s="178">
        <v>120</v>
      </c>
      <c r="AP281" s="178">
        <v>179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-46.285090910207998</v>
      </c>
      <c r="AW281" s="170"/>
      <c r="AX281" s="170"/>
      <c r="AY281" s="178">
        <v>36</v>
      </c>
      <c r="AZ281" s="178">
        <v>50</v>
      </c>
      <c r="BA281" s="169"/>
      <c r="BB281" s="186">
        <v>153.19999999999999</v>
      </c>
      <c r="BC281" s="182">
        <v>33.187746170242598</v>
      </c>
      <c r="BD281" s="183" t="s">
        <v>55</v>
      </c>
      <c r="BE281" s="184">
        <v>1.0371170678200801</v>
      </c>
      <c r="BF281" s="185">
        <v>-16.970181820415899</v>
      </c>
      <c r="BG281" s="170">
        <v>8.0000000000000002E-3</v>
      </c>
      <c r="BH281" s="170">
        <v>4.0000000000000001E-3</v>
      </c>
      <c r="BI281" s="178">
        <v>0</v>
      </c>
      <c r="BJ281" s="178">
        <v>25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2.9000000000000001E-2</v>
      </c>
      <c r="H282" s="171"/>
      <c r="I282" s="172">
        <v>3</v>
      </c>
      <c r="J282" s="172">
        <v>3</v>
      </c>
      <c r="K282" s="169"/>
      <c r="L282" s="173">
        <v>3013.06979</v>
      </c>
      <c r="M282" s="173">
        <v>3462.37808</v>
      </c>
      <c r="N282" s="173">
        <v>6475.44787</v>
      </c>
      <c r="O282" s="168">
        <v>1012.0887136607799</v>
      </c>
      <c r="P282" s="174">
        <v>250.489</v>
      </c>
      <c r="Q282" s="180">
        <v>4.0404517310571704</v>
      </c>
      <c r="R282" s="181">
        <v>4629.1899654938097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2572.19038</v>
      </c>
      <c r="Y282" s="168">
        <v>402.02390711004699</v>
      </c>
      <c r="Z282" s="179">
        <v>573</v>
      </c>
      <c r="AA282" s="175">
        <v>0.70161240333341501</v>
      </c>
      <c r="AB282" s="176">
        <v>-1651.17184062464</v>
      </c>
      <c r="AC282" s="170"/>
      <c r="AD282" s="170"/>
      <c r="AE282" s="178">
        <v>1094</v>
      </c>
      <c r="AF282" s="178">
        <v>1828</v>
      </c>
      <c r="AG282" s="169"/>
      <c r="AH282" s="182">
        <v>247.9</v>
      </c>
      <c r="AI282" s="168">
        <v>38.745859306331901</v>
      </c>
      <c r="AJ282" s="183" t="s">
        <v>53</v>
      </c>
      <c r="AK282" s="175">
        <v>0.61501363978304702</v>
      </c>
      <c r="AL282" s="176">
        <v>-216.44872582784001</v>
      </c>
      <c r="AM282" s="170"/>
      <c r="AN282" s="170"/>
      <c r="AO282" s="178">
        <v>156</v>
      </c>
      <c r="AP282" s="178">
        <v>236</v>
      </c>
      <c r="AQ282" s="169"/>
      <c r="AR282" s="182">
        <v>49.4</v>
      </c>
      <c r="AS282" s="168">
        <v>7.7210385225203702</v>
      </c>
      <c r="AT282" s="183" t="s">
        <v>54</v>
      </c>
      <c r="AU282" s="175">
        <v>0.48256490765752302</v>
      </c>
      <c r="AV282" s="176">
        <v>-68.529835130879903</v>
      </c>
      <c r="AW282" s="170"/>
      <c r="AX282" s="170"/>
      <c r="AY282" s="178">
        <v>53</v>
      </c>
      <c r="AZ282" s="178">
        <v>74</v>
      </c>
      <c r="BA282" s="169"/>
      <c r="BB282" s="186">
        <v>242.8</v>
      </c>
      <c r="BC282" s="182">
        <v>37.948748041861201</v>
      </c>
      <c r="BD282" s="183" t="s">
        <v>55</v>
      </c>
      <c r="BE282" s="180">
        <v>1.1858983763081601</v>
      </c>
      <c r="BF282" s="181">
        <v>6.9403297382401901</v>
      </c>
      <c r="BG282" s="170">
        <v>0.02</v>
      </c>
      <c r="BH282" s="170">
        <v>1.9E-2</v>
      </c>
      <c r="BI282" s="178">
        <v>0</v>
      </c>
      <c r="BJ282" s="178">
        <v>3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4.2000000000000003E-2</v>
      </c>
      <c r="G283" s="170">
        <v>3.5000000000000003E-2</v>
      </c>
      <c r="H283" s="171"/>
      <c r="I283" s="172">
        <v>4</v>
      </c>
      <c r="J283" s="172">
        <v>4</v>
      </c>
      <c r="K283" s="169"/>
      <c r="L283" s="173">
        <v>2003.68759</v>
      </c>
      <c r="M283" s="173">
        <v>1351.5827300000001</v>
      </c>
      <c r="N283" s="173">
        <v>3355.2703200000001</v>
      </c>
      <c r="O283" s="168">
        <v>665.13736430011795</v>
      </c>
      <c r="P283" s="174">
        <v>216.363</v>
      </c>
      <c r="Q283" s="180">
        <v>3.0741733304683199</v>
      </c>
      <c r="R283" s="181">
        <v>2097.9334709905302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3109.9827300000002</v>
      </c>
      <c r="Y283" s="168">
        <v>616.51238760729302</v>
      </c>
      <c r="Z283" s="179">
        <v>573</v>
      </c>
      <c r="AA283" s="184">
        <v>1.0759378492273901</v>
      </c>
      <c r="AB283" s="185">
        <v>-219.856542345218</v>
      </c>
      <c r="AC283" s="170">
        <v>1.2E-2</v>
      </c>
      <c r="AD283" s="170">
        <v>8.0000000000000002E-3</v>
      </c>
      <c r="AE283" s="178">
        <v>0</v>
      </c>
      <c r="AF283" s="178">
        <v>359</v>
      </c>
      <c r="AG283" s="169"/>
      <c r="AH283" s="182">
        <v>204.1</v>
      </c>
      <c r="AI283" s="168">
        <v>40.460089085655</v>
      </c>
      <c r="AJ283" s="183" t="s">
        <v>53</v>
      </c>
      <c r="AK283" s="175">
        <v>0.64222363628023804</v>
      </c>
      <c r="AL283" s="176">
        <v>-162.007982823296</v>
      </c>
      <c r="AM283" s="170"/>
      <c r="AN283" s="170"/>
      <c r="AO283" s="178">
        <v>114</v>
      </c>
      <c r="AP283" s="178">
        <v>178</v>
      </c>
      <c r="AQ283" s="169"/>
      <c r="AR283" s="182">
        <v>28.8</v>
      </c>
      <c r="AS283" s="168">
        <v>5.7092139425128003</v>
      </c>
      <c r="AT283" s="183" t="s">
        <v>54</v>
      </c>
      <c r="AU283" s="175">
        <v>0.35682587140705002</v>
      </c>
      <c r="AV283" s="176">
        <v>-64.179805161472103</v>
      </c>
      <c r="AW283" s="170"/>
      <c r="AX283" s="170"/>
      <c r="AY283" s="178">
        <v>52</v>
      </c>
      <c r="AZ283" s="178">
        <v>69</v>
      </c>
      <c r="BA283" s="169"/>
      <c r="BB283" s="186">
        <v>189.2</v>
      </c>
      <c r="BC283" s="182">
        <v>37.506363816785502</v>
      </c>
      <c r="BD283" s="183" t="s">
        <v>55</v>
      </c>
      <c r="BE283" s="180">
        <v>1.17207386927455</v>
      </c>
      <c r="BF283" s="181">
        <v>3.2403896770559002</v>
      </c>
      <c r="BG283" s="170">
        <v>0.02</v>
      </c>
      <c r="BH283" s="170">
        <v>1.7000000000000001E-2</v>
      </c>
      <c r="BI283" s="178">
        <v>0</v>
      </c>
      <c r="BJ283" s="178">
        <v>5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3.4000000000000002E-2</v>
      </c>
      <c r="G284" s="170">
        <v>2.9000000000000001E-2</v>
      </c>
      <c r="H284" s="171"/>
      <c r="I284" s="172">
        <v>5</v>
      </c>
      <c r="J284" s="172">
        <v>4</v>
      </c>
      <c r="K284" s="169"/>
      <c r="L284" s="173">
        <v>2398.0965000000001</v>
      </c>
      <c r="M284" s="173">
        <v>895.19471999999996</v>
      </c>
      <c r="N284" s="173">
        <v>3293.2912200000001</v>
      </c>
      <c r="O284" s="168">
        <v>1009.26184459981</v>
      </c>
      <c r="P284" s="174">
        <v>249.714</v>
      </c>
      <c r="Q284" s="180">
        <v>4.04167105008053</v>
      </c>
      <c r="R284" s="181">
        <v>2354.6023859929801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1788.1067599999999</v>
      </c>
      <c r="Y284" s="168">
        <v>547.98309848194504</v>
      </c>
      <c r="Z284" s="179">
        <v>573</v>
      </c>
      <c r="AA284" s="190">
        <v>0.95634048600688404</v>
      </c>
      <c r="AB284" s="173">
        <v>-365.83215366130901</v>
      </c>
      <c r="AC284" s="170">
        <v>0</v>
      </c>
      <c r="AD284" s="170"/>
      <c r="AE284" s="178">
        <v>82</v>
      </c>
      <c r="AF284" s="178">
        <v>456</v>
      </c>
      <c r="AG284" s="169"/>
      <c r="AH284" s="182">
        <v>204.8</v>
      </c>
      <c r="AI284" s="168">
        <v>62.762996639586703</v>
      </c>
      <c r="AJ284" s="183" t="s">
        <v>53</v>
      </c>
      <c r="AK284" s="184">
        <v>0.99623804189820198</v>
      </c>
      <c r="AL284" s="185">
        <v>-32.020508831871702</v>
      </c>
      <c r="AM284" s="170">
        <v>4.0000000000000001E-3</v>
      </c>
      <c r="AN284" s="170">
        <v>0</v>
      </c>
      <c r="AO284" s="178">
        <v>1</v>
      </c>
      <c r="AP284" s="178">
        <v>42</v>
      </c>
      <c r="AQ284" s="169"/>
      <c r="AR284" s="182">
        <v>14.3</v>
      </c>
      <c r="AS284" s="168">
        <v>4.3823772067680196</v>
      </c>
      <c r="AT284" s="183" t="s">
        <v>54</v>
      </c>
      <c r="AU284" s="175">
        <v>0.273898575423001</v>
      </c>
      <c r="AV284" s="176">
        <v>-45.8448911319039</v>
      </c>
      <c r="AW284" s="170"/>
      <c r="AX284" s="170"/>
      <c r="AY284" s="178">
        <v>38</v>
      </c>
      <c r="AZ284" s="178">
        <v>49</v>
      </c>
      <c r="BA284" s="169"/>
      <c r="BB284" s="186">
        <v>124.2</v>
      </c>
      <c r="BC284" s="182">
        <v>38.062325110530601</v>
      </c>
      <c r="BD284" s="183" t="s">
        <v>55</v>
      </c>
      <c r="BE284" s="180">
        <v>1.18944765970408</v>
      </c>
      <c r="BF284" s="181">
        <v>3.91021773619214</v>
      </c>
      <c r="BG284" s="170">
        <v>0.02</v>
      </c>
      <c r="BH284" s="170">
        <v>1.9E-2</v>
      </c>
      <c r="BI284" s="178">
        <v>0</v>
      </c>
      <c r="BJ284" s="178">
        <v>2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6.0999999999999999E-2</v>
      </c>
      <c r="G285" s="170">
        <v>5.7000000000000002E-2</v>
      </c>
      <c r="H285" s="171"/>
      <c r="I285" s="172">
        <v>6</v>
      </c>
      <c r="J285" s="172">
        <v>6</v>
      </c>
      <c r="K285" s="169"/>
      <c r="L285" s="173">
        <v>1096.4637499999999</v>
      </c>
      <c r="M285" s="173">
        <v>301.16286000000002</v>
      </c>
      <c r="N285" s="173">
        <v>1397.62661</v>
      </c>
      <c r="O285" s="168">
        <v>535.65595394062098</v>
      </c>
      <c r="P285" s="174">
        <v>212.5</v>
      </c>
      <c r="Q285" s="180">
        <v>2.52073390089704</v>
      </c>
      <c r="R285" s="181">
        <v>758.89760566240102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1870.4515550000001</v>
      </c>
      <c r="Y285" s="168">
        <v>716.87137667852699</v>
      </c>
      <c r="Z285" s="179">
        <v>573</v>
      </c>
      <c r="AA285" s="180">
        <v>1.25108442701314</v>
      </c>
      <c r="AB285" s="181">
        <v>148.13758095084901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175.4</v>
      </c>
      <c r="AI285" s="168">
        <v>67.224002211280805</v>
      </c>
      <c r="AJ285" s="183" t="s">
        <v>53</v>
      </c>
      <c r="AK285" s="184">
        <v>1.06704765414731</v>
      </c>
      <c r="AL285" s="185">
        <v>-13.9643636389118</v>
      </c>
      <c r="AM285" s="170">
        <v>1.0999999999999999E-2</v>
      </c>
      <c r="AN285" s="170">
        <v>7.0000000000000001E-3</v>
      </c>
      <c r="AO285" s="178">
        <v>0</v>
      </c>
      <c r="AP285" s="178">
        <v>22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-35.892536797183901</v>
      </c>
      <c r="AW285" s="170"/>
      <c r="AX285" s="170"/>
      <c r="AY285" s="178">
        <v>30</v>
      </c>
      <c r="AZ285" s="178">
        <v>38</v>
      </c>
      <c r="BA285" s="169"/>
      <c r="BB285" s="186">
        <v>119</v>
      </c>
      <c r="BC285" s="182">
        <v>45.608074476296501</v>
      </c>
      <c r="BD285" s="183" t="s">
        <v>55</v>
      </c>
      <c r="BE285" s="180">
        <v>1.4252523273842701</v>
      </c>
      <c r="BF285" s="181">
        <v>22.8149264056321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5591.2634900000003</v>
      </c>
      <c r="M286" s="173">
        <v>1550.3539800000001</v>
      </c>
      <c r="N286" s="173">
        <v>7141.6174700000001</v>
      </c>
      <c r="O286" s="168">
        <v>2781.6903998196799</v>
      </c>
      <c r="P286" s="174">
        <v>212.5</v>
      </c>
      <c r="Q286" s="180">
        <v>13.0903077638573</v>
      </c>
      <c r="R286" s="181">
        <v>6513.1262630816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2221.8721500000001</v>
      </c>
      <c r="Y286" s="168">
        <v>865.42865887798996</v>
      </c>
      <c r="Z286" s="179">
        <v>573</v>
      </c>
      <c r="AA286" s="180">
        <v>1.5103466996125501</v>
      </c>
      <c r="AB286" s="181">
        <v>527.16409558003397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217.3</v>
      </c>
      <c r="AI286" s="168">
        <v>84.639274844948702</v>
      </c>
      <c r="AJ286" s="183" t="s">
        <v>53</v>
      </c>
      <c r="AK286" s="180">
        <v>1.34348055309442</v>
      </c>
      <c r="AL286" s="181">
        <v>30.9708421841923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23.4</v>
      </c>
      <c r="AS286" s="168">
        <v>9.1143995921389802</v>
      </c>
      <c r="AT286" s="183" t="s">
        <v>54</v>
      </c>
      <c r="AU286" s="175">
        <v>0.56964997450868604</v>
      </c>
      <c r="AV286" s="176">
        <v>-23.921690873855901</v>
      </c>
      <c r="AW286" s="170"/>
      <c r="AX286" s="170"/>
      <c r="AY286" s="178">
        <v>18</v>
      </c>
      <c r="AZ286" s="178">
        <v>26</v>
      </c>
      <c r="BA286" s="169"/>
      <c r="BB286" s="186">
        <v>135.4</v>
      </c>
      <c r="BC286" s="182">
        <v>52.738876272462299</v>
      </c>
      <c r="BD286" s="183" t="s">
        <v>55</v>
      </c>
      <c r="BE286" s="180">
        <v>1.64808988351445</v>
      </c>
      <c r="BF286" s="181">
        <v>40.756618252288099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6.3E-2</v>
      </c>
      <c r="G287" s="170">
        <v>5.8000000000000003E-2</v>
      </c>
      <c r="H287" s="171"/>
      <c r="I287" s="172">
        <v>6</v>
      </c>
      <c r="J287" s="172">
        <v>6</v>
      </c>
      <c r="K287" s="169"/>
      <c r="L287" s="173">
        <v>1462.04519</v>
      </c>
      <c r="M287" s="173">
        <v>1094.30826</v>
      </c>
      <c r="N287" s="173">
        <v>2556.3534500000001</v>
      </c>
      <c r="O287" s="168">
        <v>873.12688647411801</v>
      </c>
      <c r="P287" s="174">
        <v>220.75700000000001</v>
      </c>
      <c r="Q287" s="180">
        <v>3.9551492658176999</v>
      </c>
      <c r="R287" s="181">
        <v>1811.77493311534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1997.254725</v>
      </c>
      <c r="Y287" s="168">
        <v>682.16576214645499</v>
      </c>
      <c r="Z287" s="179">
        <v>573</v>
      </c>
      <c r="AA287" s="180">
        <v>1.1905161643044599</v>
      </c>
      <c r="AB287" s="181">
        <v>64.6161668799339</v>
      </c>
      <c r="AC287" s="170">
        <v>0.02</v>
      </c>
      <c r="AD287" s="170">
        <v>1.9E-2</v>
      </c>
      <c r="AE287" s="178">
        <v>0</v>
      </c>
      <c r="AF287" s="178">
        <v>16</v>
      </c>
      <c r="AG287" s="169"/>
      <c r="AH287" s="182">
        <v>200.4</v>
      </c>
      <c r="AI287" s="168">
        <v>68.446962234198594</v>
      </c>
      <c r="AJ287" s="183" t="s">
        <v>53</v>
      </c>
      <c r="AK287" s="184">
        <v>1.0864597180031501</v>
      </c>
      <c r="AL287" s="185">
        <v>-12.0890561283842</v>
      </c>
      <c r="AM287" s="170">
        <v>1.2999999999999999E-2</v>
      </c>
      <c r="AN287" s="170">
        <v>8.9999999999999993E-3</v>
      </c>
      <c r="AO287" s="178">
        <v>0</v>
      </c>
      <c r="AP287" s="178">
        <v>21</v>
      </c>
      <c r="AQ287" s="169"/>
      <c r="AR287" s="182">
        <v>13</v>
      </c>
      <c r="AS287" s="168">
        <v>4.4401722008212596</v>
      </c>
      <c r="AT287" s="183" t="s">
        <v>54</v>
      </c>
      <c r="AU287" s="175">
        <v>0.277510762551329</v>
      </c>
      <c r="AV287" s="176">
        <v>-40.965474572288102</v>
      </c>
      <c r="AW287" s="170"/>
      <c r="AX287" s="170"/>
      <c r="AY287" s="178">
        <v>34</v>
      </c>
      <c r="AZ287" s="178">
        <v>44</v>
      </c>
      <c r="BA287" s="169"/>
      <c r="BB287" s="186">
        <v>122.8</v>
      </c>
      <c r="BC287" s="182">
        <v>41.9425497123732</v>
      </c>
      <c r="BD287" s="183" t="s">
        <v>55</v>
      </c>
      <c r="BE287" s="180">
        <v>1.3107046785116601</v>
      </c>
      <c r="BF287" s="181">
        <v>14.8690508554239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2.1999999999999999E-2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1659.39426</v>
      </c>
      <c r="M288" s="173">
        <v>421.91061999999999</v>
      </c>
      <c r="N288" s="173">
        <v>2081.3048800000001</v>
      </c>
      <c r="O288" s="168">
        <v>522.45213463959305</v>
      </c>
      <c r="P288" s="174">
        <v>222.58099999999999</v>
      </c>
      <c r="Q288" s="180">
        <v>2.3472449788598002</v>
      </c>
      <c r="R288" s="181">
        <v>1059.8251267768501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2266.4230400000001</v>
      </c>
      <c r="Y288" s="168">
        <v>568.92076053958795</v>
      </c>
      <c r="Z288" s="179">
        <v>573</v>
      </c>
      <c r="AA288" s="184">
        <v>0.99288090844605303</v>
      </c>
      <c r="AB288" s="185">
        <v>-363.21694992217402</v>
      </c>
      <c r="AC288" s="170">
        <v>3.0000000000000001E-3</v>
      </c>
      <c r="AD288" s="170"/>
      <c r="AE288" s="178">
        <v>17</v>
      </c>
      <c r="AF288" s="178">
        <v>473</v>
      </c>
      <c r="AG288" s="169"/>
      <c r="AH288" s="182">
        <v>191.45</v>
      </c>
      <c r="AI288" s="168">
        <v>48.058053453826602</v>
      </c>
      <c r="AJ288" s="183" t="s">
        <v>53</v>
      </c>
      <c r="AK288" s="175">
        <v>0.76282624529883503</v>
      </c>
      <c r="AL288" s="176">
        <v>-97.672721405055697</v>
      </c>
      <c r="AM288" s="170"/>
      <c r="AN288" s="170"/>
      <c r="AO288" s="178">
        <v>60</v>
      </c>
      <c r="AP288" s="178">
        <v>110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-60.627992737791899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-13.2559854755839</v>
      </c>
      <c r="BG288" s="170">
        <v>8.9999999999999993E-3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4.7E-2</v>
      </c>
      <c r="G289" s="170">
        <v>3.7999999999999999E-2</v>
      </c>
      <c r="H289" s="171"/>
      <c r="I289" s="172">
        <v>6</v>
      </c>
      <c r="J289" s="172">
        <v>5</v>
      </c>
      <c r="K289" s="169"/>
      <c r="L289" s="173">
        <v>4143.0157600000002</v>
      </c>
      <c r="M289" s="173">
        <v>3797.39759</v>
      </c>
      <c r="N289" s="173">
        <v>7940.4133499999998</v>
      </c>
      <c r="O289" s="168">
        <v>1583.6857952847799</v>
      </c>
      <c r="P289" s="174">
        <v>268.01799999999997</v>
      </c>
      <c r="Q289" s="180">
        <v>5.9088784905669796</v>
      </c>
      <c r="R289" s="181">
        <v>6392.3435777406803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3174.6121950000002</v>
      </c>
      <c r="Y289" s="168">
        <v>633.16454914268797</v>
      </c>
      <c r="Z289" s="179">
        <v>573</v>
      </c>
      <c r="AA289" s="184">
        <v>1.1049992131635</v>
      </c>
      <c r="AB289" s="185">
        <v>-135.031110690622</v>
      </c>
      <c r="AC289" s="170">
        <v>1.4999999999999999E-2</v>
      </c>
      <c r="AD289" s="170">
        <v>0.01</v>
      </c>
      <c r="AE289" s="178">
        <v>0</v>
      </c>
      <c r="AF289" s="178">
        <v>273</v>
      </c>
      <c r="AG289" s="169"/>
      <c r="AH289" s="182">
        <v>308.14999999999998</v>
      </c>
      <c r="AI289" s="168">
        <v>61.459366950588802</v>
      </c>
      <c r="AJ289" s="183" t="s">
        <v>53</v>
      </c>
      <c r="AK289" s="184">
        <v>0.97554550715220401</v>
      </c>
      <c r="AL289" s="185">
        <v>-55.737483871743699</v>
      </c>
      <c r="AM289" s="170">
        <v>2E-3</v>
      </c>
      <c r="AN289" s="170"/>
      <c r="AO289" s="178">
        <v>8</v>
      </c>
      <c r="AP289" s="178">
        <v>71</v>
      </c>
      <c r="AQ289" s="169"/>
      <c r="AR289" s="182">
        <v>57.5</v>
      </c>
      <c r="AS289" s="168">
        <v>11.4681603104295</v>
      </c>
      <c r="AT289" s="183" t="s">
        <v>54</v>
      </c>
      <c r="AU289" s="175">
        <v>0.71676001940184497</v>
      </c>
      <c r="AV289" s="176">
        <v>-34.915868919807899</v>
      </c>
      <c r="AW289" s="170"/>
      <c r="AX289" s="170"/>
      <c r="AY289" s="178">
        <v>23</v>
      </c>
      <c r="AZ289" s="178">
        <v>39</v>
      </c>
      <c r="BA289" s="169"/>
      <c r="BB289" s="186">
        <v>189.2</v>
      </c>
      <c r="BC289" s="182">
        <v>37.7352335779699</v>
      </c>
      <c r="BD289" s="183" t="s">
        <v>55</v>
      </c>
      <c r="BE289" s="180">
        <v>1.1792260493115601</v>
      </c>
      <c r="BF289" s="181">
        <v>4.3682621603841802</v>
      </c>
      <c r="BG289" s="170">
        <v>0.02</v>
      </c>
      <c r="BH289" s="170">
        <v>1.7999999999999999E-2</v>
      </c>
      <c r="BI289" s="178">
        <v>0</v>
      </c>
      <c r="BJ289" s="178">
        <v>4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0.06</v>
      </c>
      <c r="G290" s="170">
        <v>0.06</v>
      </c>
      <c r="H290" s="171"/>
      <c r="I290" s="172">
        <v>5</v>
      </c>
      <c r="J290" s="172">
        <v>5</v>
      </c>
      <c r="K290" s="169"/>
      <c r="L290" s="173">
        <v>-3222.7905500000002</v>
      </c>
      <c r="M290" s="173">
        <v>216.99044000000001</v>
      </c>
      <c r="N290" s="173">
        <v>-3005.8001100000001</v>
      </c>
      <c r="O290" s="168">
        <v>-1605.3241052849301</v>
      </c>
      <c r="P290" s="174">
        <v>218.47</v>
      </c>
      <c r="Q290" s="175">
        <v>-7.3480299596508898</v>
      </c>
      <c r="R290" s="176">
        <v>-3477.0395776850901</v>
      </c>
      <c r="S290" s="170"/>
      <c r="T290" s="170"/>
      <c r="U290" s="177">
        <v>3415</v>
      </c>
      <c r="V290" s="178">
        <v>3497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625.26745536294197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37.109092945663797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-26.5119763947521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16.376047210495901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1083.05331</v>
      </c>
      <c r="M291" s="173">
        <v>-115.44275</v>
      </c>
      <c r="N291" s="173">
        <v>967.61055999999996</v>
      </c>
      <c r="O291" s="168">
        <v>479.11080308177202</v>
      </c>
      <c r="P291" s="174">
        <v>212.5</v>
      </c>
      <c r="Q291" s="180">
        <v>2.2546390733259898</v>
      </c>
      <c r="R291" s="181">
        <v>473.21330666239999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943.61001499999998</v>
      </c>
      <c r="Y291" s="168">
        <v>467.22697206059098</v>
      </c>
      <c r="Z291" s="179">
        <v>573</v>
      </c>
      <c r="AA291" s="190">
        <v>0.81540483780207895</v>
      </c>
      <c r="AB291" s="173">
        <v>-389.51763752915099</v>
      </c>
      <c r="AC291" s="170"/>
      <c r="AD291" s="170"/>
      <c r="AE291" s="178">
        <v>214</v>
      </c>
      <c r="AF291" s="178">
        <v>446</v>
      </c>
      <c r="AG291" s="169"/>
      <c r="AH291" s="182">
        <v>78.7</v>
      </c>
      <c r="AI291" s="168">
        <v>38.968177654588096</v>
      </c>
      <c r="AJ291" s="183" t="s">
        <v>53</v>
      </c>
      <c r="AK291" s="175">
        <v>0.61854250245377895</v>
      </c>
      <c r="AL291" s="176">
        <v>-67.874244518911894</v>
      </c>
      <c r="AM291" s="170"/>
      <c r="AN291" s="170"/>
      <c r="AO291" s="178">
        <v>49</v>
      </c>
      <c r="AP291" s="178">
        <v>74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-31.225204957184001</v>
      </c>
      <c r="AW291" s="170"/>
      <c r="AX291" s="170"/>
      <c r="AY291" s="178">
        <v>27</v>
      </c>
      <c r="AZ291" s="178">
        <v>33</v>
      </c>
      <c r="BA291" s="169"/>
      <c r="BB291" s="186">
        <v>59</v>
      </c>
      <c r="BC291" s="182">
        <v>29.213754531393899</v>
      </c>
      <c r="BD291" s="183" t="s">
        <v>55</v>
      </c>
      <c r="BE291" s="190">
        <v>0.91292982910605802</v>
      </c>
      <c r="BF291" s="173">
        <v>-15.450409914367899</v>
      </c>
      <c r="BG291" s="170"/>
      <c r="BH291" s="170"/>
      <c r="BI291" s="178">
        <v>6</v>
      </c>
      <c r="BJ291" s="178">
        <v>19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1129.3476000000001</v>
      </c>
      <c r="M292" s="173">
        <v>601.28752999999995</v>
      </c>
      <c r="N292" s="173">
        <v>1730.6351299999999</v>
      </c>
      <c r="O292" s="168">
        <v>598.00326358956499</v>
      </c>
      <c r="P292" s="174">
        <v>212.5</v>
      </c>
      <c r="Q292" s="180">
        <v>2.8141330051273701</v>
      </c>
      <c r="R292" s="181">
        <v>1022.1783278064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1389.5570150000001</v>
      </c>
      <c r="Y292" s="168">
        <v>480.14721041388702</v>
      </c>
      <c r="Z292" s="179">
        <v>573</v>
      </c>
      <c r="AA292" s="190">
        <v>0.837953246795614</v>
      </c>
      <c r="AB292" s="173">
        <v>-520.77591515027405</v>
      </c>
      <c r="AC292" s="170"/>
      <c r="AD292" s="170"/>
      <c r="AE292" s="178">
        <v>269</v>
      </c>
      <c r="AF292" s="178">
        <v>601</v>
      </c>
      <c r="AG292" s="169"/>
      <c r="AH292" s="182">
        <v>95.4</v>
      </c>
      <c r="AI292" s="168">
        <v>32.964493992702302</v>
      </c>
      <c r="AJ292" s="183" t="s">
        <v>53</v>
      </c>
      <c r="AK292" s="175">
        <v>0.52324593639210004</v>
      </c>
      <c r="AL292" s="176">
        <v>-114.636604885632</v>
      </c>
      <c r="AM292" s="170"/>
      <c r="AN292" s="170"/>
      <c r="AO292" s="178">
        <v>87</v>
      </c>
      <c r="AP292" s="178">
        <v>124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-52.342629812223997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-43.485259624448098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3.7999999999999999E-2</v>
      </c>
      <c r="G293" s="170">
        <v>2.9000000000000001E-2</v>
      </c>
      <c r="H293" s="171"/>
      <c r="I293" s="172">
        <v>4</v>
      </c>
      <c r="J293" s="172">
        <v>4</v>
      </c>
      <c r="K293" s="169"/>
      <c r="L293" s="173">
        <v>2422.6076600000001</v>
      </c>
      <c r="M293" s="173">
        <v>-308.45769000000001</v>
      </c>
      <c r="N293" s="173">
        <v>2114.1499699999999</v>
      </c>
      <c r="O293" s="168">
        <v>571.12362922759598</v>
      </c>
      <c r="P293" s="174">
        <v>229.78899999999999</v>
      </c>
      <c r="Q293" s="180">
        <v>2.4854263225289102</v>
      </c>
      <c r="R293" s="181">
        <v>1134.2372912922699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2220.2256600000001</v>
      </c>
      <c r="Y293" s="168">
        <v>599.77927518710305</v>
      </c>
      <c r="Z293" s="179">
        <v>573</v>
      </c>
      <c r="AA293" s="184">
        <v>1.04673520975062</v>
      </c>
      <c r="AB293" s="185">
        <v>-223.276704776066</v>
      </c>
      <c r="AC293" s="170">
        <v>8.9999999999999993E-3</v>
      </c>
      <c r="AD293" s="170">
        <v>5.0000000000000001E-3</v>
      </c>
      <c r="AE293" s="178">
        <v>0</v>
      </c>
      <c r="AF293" s="178">
        <v>326</v>
      </c>
      <c r="AG293" s="169"/>
      <c r="AH293" s="182">
        <v>164.7</v>
      </c>
      <c r="AI293" s="168">
        <v>44.492615504369901</v>
      </c>
      <c r="AJ293" s="183" t="s">
        <v>53</v>
      </c>
      <c r="AK293" s="175">
        <v>0.70623199213285603</v>
      </c>
      <c r="AL293" s="176">
        <v>-103.957328064384</v>
      </c>
      <c r="AM293" s="170"/>
      <c r="AN293" s="170"/>
      <c r="AO293" s="178">
        <v>69</v>
      </c>
      <c r="AP293" s="178">
        <v>116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-50.230432524287998</v>
      </c>
      <c r="AW293" s="170"/>
      <c r="AX293" s="170"/>
      <c r="AY293" s="178">
        <v>42</v>
      </c>
      <c r="AZ293" s="178">
        <v>54</v>
      </c>
      <c r="BA293" s="169"/>
      <c r="BB293" s="186">
        <v>134.80000000000001</v>
      </c>
      <c r="BC293" s="182">
        <v>36.415328293801203</v>
      </c>
      <c r="BD293" s="183" t="s">
        <v>55</v>
      </c>
      <c r="BE293" s="184">
        <v>1.13797900918129</v>
      </c>
      <c r="BF293" s="185">
        <v>-1.6608650485760801</v>
      </c>
      <c r="BG293" s="170">
        <v>1.9E-2</v>
      </c>
      <c r="BH293" s="170">
        <v>1.4E-2</v>
      </c>
      <c r="BI293" s="178">
        <v>0</v>
      </c>
      <c r="BJ293" s="178">
        <v>8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4.8000000000000001E-2</v>
      </c>
      <c r="H294" s="171"/>
      <c r="I294" s="172">
        <v>5</v>
      </c>
      <c r="J294" s="172">
        <v>5</v>
      </c>
      <c r="K294" s="169"/>
      <c r="L294" s="173">
        <v>1409.4838400000001</v>
      </c>
      <c r="M294" s="173">
        <v>413.95717999999999</v>
      </c>
      <c r="N294" s="173">
        <v>1823.44102</v>
      </c>
      <c r="O294" s="168">
        <v>526.68920297048601</v>
      </c>
      <c r="P294" s="174">
        <v>212.5</v>
      </c>
      <c r="Q294" s="180">
        <v>2.4785374257434598</v>
      </c>
      <c r="R294" s="181">
        <v>975.92343433760004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2350.4439849999999</v>
      </c>
      <c r="Y294" s="168">
        <v>678.91061762251195</v>
      </c>
      <c r="Z294" s="179">
        <v>573</v>
      </c>
      <c r="AA294" s="180">
        <v>1.18483528380892</v>
      </c>
      <c r="AB294" s="181">
        <v>65.137742249150506</v>
      </c>
      <c r="AC294" s="170">
        <v>0.02</v>
      </c>
      <c r="AD294" s="170">
        <v>1.7999999999999999E-2</v>
      </c>
      <c r="AE294" s="178">
        <v>0</v>
      </c>
      <c r="AF294" s="178">
        <v>31</v>
      </c>
      <c r="AG294" s="169"/>
      <c r="AH294" s="182">
        <v>187.8</v>
      </c>
      <c r="AI294" s="168">
        <v>54.244821320218598</v>
      </c>
      <c r="AJ294" s="183" t="s">
        <v>53</v>
      </c>
      <c r="AK294" s="190">
        <v>0.86102890984474001</v>
      </c>
      <c r="AL294" s="173">
        <v>-63.4640371610881</v>
      </c>
      <c r="AM294" s="170"/>
      <c r="AN294" s="170"/>
      <c r="AO294" s="178">
        <v>31</v>
      </c>
      <c r="AP294" s="178">
        <v>74</v>
      </c>
      <c r="AQ294" s="169"/>
      <c r="AR294" s="182">
        <v>39.9</v>
      </c>
      <c r="AS294" s="168">
        <v>11.5248582038164</v>
      </c>
      <c r="AT294" s="183" t="s">
        <v>54</v>
      </c>
      <c r="AU294" s="175">
        <v>0.72030363773852601</v>
      </c>
      <c r="AV294" s="176">
        <v>-23.913088802815999</v>
      </c>
      <c r="AW294" s="170"/>
      <c r="AX294" s="170"/>
      <c r="AY294" s="178">
        <v>16</v>
      </c>
      <c r="AZ294" s="178">
        <v>27</v>
      </c>
      <c r="BA294" s="169"/>
      <c r="BB294" s="186">
        <v>139.80000000000001</v>
      </c>
      <c r="BC294" s="182">
        <v>40.380330247958298</v>
      </c>
      <c r="BD294" s="183" t="s">
        <v>55</v>
      </c>
      <c r="BE294" s="180">
        <v>1.2618853202486999</v>
      </c>
      <c r="BF294" s="181">
        <v>12.1738223943679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2.7E-2</v>
      </c>
      <c r="H295" s="171"/>
      <c r="I295" s="172">
        <v>3</v>
      </c>
      <c r="J295" s="172">
        <v>3</v>
      </c>
      <c r="K295" s="169"/>
      <c r="L295" s="173">
        <v>6581.5316700000003</v>
      </c>
      <c r="M295" s="173">
        <v>4268.44229</v>
      </c>
      <c r="N295" s="173">
        <v>10849.973959999999</v>
      </c>
      <c r="O295" s="168">
        <v>1055.72765637201</v>
      </c>
      <c r="P295" s="174">
        <v>263.10899999999998</v>
      </c>
      <c r="Q295" s="180">
        <v>4.0125106186865898</v>
      </c>
      <c r="R295" s="181">
        <v>7734.9242592688997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4812.7903699999997</v>
      </c>
      <c r="Y295" s="168">
        <v>468.29567671422001</v>
      </c>
      <c r="Z295" s="179">
        <v>573</v>
      </c>
      <c r="AA295" s="190">
        <v>0.81726994190963398</v>
      </c>
      <c r="AB295" s="173">
        <v>-1971.1793099384299</v>
      </c>
      <c r="AC295" s="170"/>
      <c r="AD295" s="170"/>
      <c r="AE295" s="178">
        <v>1077</v>
      </c>
      <c r="AF295" s="178">
        <v>2254</v>
      </c>
      <c r="AG295" s="169"/>
      <c r="AH295" s="182">
        <v>445.45</v>
      </c>
      <c r="AI295" s="168">
        <v>43.343319188105298</v>
      </c>
      <c r="AJ295" s="183" t="s">
        <v>53</v>
      </c>
      <c r="AK295" s="175">
        <v>0.68798919346198895</v>
      </c>
      <c r="AL295" s="176">
        <v>-300.43148313459199</v>
      </c>
      <c r="AM295" s="170"/>
      <c r="AN295" s="170"/>
      <c r="AO295" s="178">
        <v>203</v>
      </c>
      <c r="AP295" s="178">
        <v>332</v>
      </c>
      <c r="AQ295" s="169"/>
      <c r="AR295" s="182">
        <v>50.1</v>
      </c>
      <c r="AS295" s="168">
        <v>4.8748463156899202</v>
      </c>
      <c r="AT295" s="183" t="s">
        <v>54</v>
      </c>
      <c r="AU295" s="175">
        <v>0.30467789473062001</v>
      </c>
      <c r="AV295" s="176">
        <v>-139.330217938944</v>
      </c>
      <c r="AW295" s="170"/>
      <c r="AX295" s="170"/>
      <c r="AY295" s="178">
        <v>115</v>
      </c>
      <c r="AZ295" s="178">
        <v>148</v>
      </c>
      <c r="BA295" s="169"/>
      <c r="BB295" s="186">
        <v>386.2</v>
      </c>
      <c r="BC295" s="182">
        <v>37.578156629130703</v>
      </c>
      <c r="BD295" s="183" t="s">
        <v>55</v>
      </c>
      <c r="BE295" s="180">
        <v>1.17431739466033</v>
      </c>
      <c r="BF295" s="181">
        <v>7.3395641221120496</v>
      </c>
      <c r="BG295" s="170">
        <v>0.02</v>
      </c>
      <c r="BH295" s="170">
        <v>1.7000000000000001E-2</v>
      </c>
      <c r="BI295" s="178">
        <v>0</v>
      </c>
      <c r="BJ295" s="178">
        <v>9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2.1999999999999999E-2</v>
      </c>
      <c r="G296" s="170">
        <v>1.7000000000000001E-2</v>
      </c>
      <c r="H296" s="171"/>
      <c r="I296" s="172">
        <v>4</v>
      </c>
      <c r="J296" s="172">
        <v>4</v>
      </c>
      <c r="K296" s="169"/>
      <c r="L296" s="173">
        <v>1537.3201300000001</v>
      </c>
      <c r="M296" s="173">
        <v>577.36892999999998</v>
      </c>
      <c r="N296" s="173">
        <v>2114.6890600000002</v>
      </c>
      <c r="O296" s="168">
        <v>529.831829598637</v>
      </c>
      <c r="P296" s="174">
        <v>212.5</v>
      </c>
      <c r="Q296" s="180">
        <v>2.4933262569347598</v>
      </c>
      <c r="R296" s="181">
        <v>1137.6320902816001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2452.7350750000001</v>
      </c>
      <c r="Y296" s="168">
        <v>614.52869686099405</v>
      </c>
      <c r="Z296" s="179">
        <v>573</v>
      </c>
      <c r="AA296" s="184">
        <v>1.07247591075217</v>
      </c>
      <c r="AB296" s="185">
        <v>-181.87030687596601</v>
      </c>
      <c r="AC296" s="170">
        <v>1.2E-2</v>
      </c>
      <c r="AD296" s="170">
        <v>7.0000000000000001E-3</v>
      </c>
      <c r="AE296" s="178">
        <v>0</v>
      </c>
      <c r="AF296" s="178">
        <v>292</v>
      </c>
      <c r="AG296" s="169"/>
      <c r="AH296" s="182">
        <v>213.55</v>
      </c>
      <c r="AI296" s="168">
        <v>53.504597603010701</v>
      </c>
      <c r="AJ296" s="183" t="s">
        <v>53</v>
      </c>
      <c r="AK296" s="190">
        <v>0.849279327031916</v>
      </c>
      <c r="AL296" s="173">
        <v>-76.118654551807694</v>
      </c>
      <c r="AM296" s="170"/>
      <c r="AN296" s="170"/>
      <c r="AO296" s="178">
        <v>38</v>
      </c>
      <c r="AP296" s="178">
        <v>89</v>
      </c>
      <c r="AQ296" s="169"/>
      <c r="AR296" s="182">
        <v>16.8</v>
      </c>
      <c r="AS296" s="168">
        <v>4.2092120802181201</v>
      </c>
      <c r="AT296" s="183" t="s">
        <v>54</v>
      </c>
      <c r="AU296" s="175">
        <v>0.26307575501363301</v>
      </c>
      <c r="AV296" s="176">
        <v>-56.766642425855899</v>
      </c>
      <c r="AW296" s="170"/>
      <c r="AX296" s="170"/>
      <c r="AY296" s="178">
        <v>48</v>
      </c>
      <c r="AZ296" s="178">
        <v>60</v>
      </c>
      <c r="BA296" s="169"/>
      <c r="BB296" s="186">
        <v>98.6</v>
      </c>
      <c r="BC296" s="182">
        <v>24.704066137470601</v>
      </c>
      <c r="BD296" s="183" t="s">
        <v>55</v>
      </c>
      <c r="BE296" s="190">
        <v>0.77200206679595695</v>
      </c>
      <c r="BF296" s="173">
        <v>-48.533284851711898</v>
      </c>
      <c r="BG296" s="170"/>
      <c r="BH296" s="170"/>
      <c r="BI296" s="178">
        <v>30</v>
      </c>
      <c r="BJ296" s="178">
        <v>55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5.6000000000000001E-2</v>
      </c>
      <c r="G297" s="170">
        <v>5.1999999999999998E-2</v>
      </c>
      <c r="H297" s="171"/>
      <c r="I297" s="172">
        <v>4</v>
      </c>
      <c r="J297" s="172">
        <v>4</v>
      </c>
      <c r="K297" s="169"/>
      <c r="L297" s="173">
        <v>231.08972</v>
      </c>
      <c r="M297" s="173">
        <v>57.978630000000003</v>
      </c>
      <c r="N297" s="173">
        <v>289.06835000000001</v>
      </c>
      <c r="O297" s="168">
        <v>153.043979742983</v>
      </c>
      <c r="P297" s="174">
        <v>212.5</v>
      </c>
      <c r="Q297" s="175">
        <v>0.72020696349638902</v>
      </c>
      <c r="R297" s="176">
        <v>-173.30810021280001</v>
      </c>
      <c r="S297" s="170"/>
      <c r="T297" s="170"/>
      <c r="U297" s="177">
        <v>113</v>
      </c>
      <c r="V297" s="178">
        <v>193</v>
      </c>
      <c r="W297" s="169"/>
      <c r="X297" s="177">
        <v>1459.7343800000001</v>
      </c>
      <c r="Y297" s="168">
        <v>772.83991444533899</v>
      </c>
      <c r="Z297" s="179">
        <v>573</v>
      </c>
      <c r="AA297" s="180">
        <v>1.34876075819431</v>
      </c>
      <c r="AB297" s="181">
        <v>212.94988130854301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178.75</v>
      </c>
      <c r="AI297" s="168">
        <v>94.6371727622832</v>
      </c>
      <c r="AJ297" s="183" t="s">
        <v>53</v>
      </c>
      <c r="AK297" s="180">
        <v>1.50217734543307</v>
      </c>
      <c r="AL297" s="181">
        <v>41.668981819263898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14.6</v>
      </c>
      <c r="AS297" s="168">
        <v>7.7298054396046698</v>
      </c>
      <c r="AT297" s="183" t="s">
        <v>54</v>
      </c>
      <c r="AU297" s="175">
        <v>0.48311283997529197</v>
      </c>
      <c r="AV297" s="176">
        <v>-20.214226839552001</v>
      </c>
      <c r="AW297" s="170"/>
      <c r="AX297" s="170"/>
      <c r="AY297" s="178">
        <v>16</v>
      </c>
      <c r="AZ297" s="178">
        <v>22</v>
      </c>
      <c r="BA297" s="169"/>
      <c r="BB297" s="186">
        <v>67.400000000000006</v>
      </c>
      <c r="BC297" s="182">
        <v>35.684170317079101</v>
      </c>
      <c r="BD297" s="183" t="s">
        <v>55</v>
      </c>
      <c r="BE297" s="184">
        <v>1.1151303224087199</v>
      </c>
      <c r="BF297" s="185">
        <v>-2.2284536791040601</v>
      </c>
      <c r="BG297" s="170">
        <v>1.6E-2</v>
      </c>
      <c r="BH297" s="170">
        <v>1.2E-2</v>
      </c>
      <c r="BI297" s="178">
        <v>0</v>
      </c>
      <c r="BJ297" s="178">
        <v>6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2.8000000000000001E-2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2119.7171600000001</v>
      </c>
      <c r="M298" s="173">
        <v>670.91150000000005</v>
      </c>
      <c r="N298" s="173">
        <v>2790.6286599999999</v>
      </c>
      <c r="O298" s="168">
        <v>870.061844680229</v>
      </c>
      <c r="P298" s="174">
        <v>236.798</v>
      </c>
      <c r="Q298" s="180">
        <v>3.6742786876587998</v>
      </c>
      <c r="R298" s="181">
        <v>1915.68027159443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1784.28234</v>
      </c>
      <c r="Y298" s="168">
        <v>556.30331846830404</v>
      </c>
      <c r="Z298" s="179">
        <v>573</v>
      </c>
      <c r="AA298" s="184">
        <v>0.97086093973526</v>
      </c>
      <c r="AB298" s="185">
        <v>-332.90372811033399</v>
      </c>
      <c r="AC298" s="170">
        <v>1E-3</v>
      </c>
      <c r="AD298" s="170"/>
      <c r="AE298" s="178">
        <v>54</v>
      </c>
      <c r="AF298" s="178">
        <v>422</v>
      </c>
      <c r="AG298" s="169"/>
      <c r="AH298" s="182">
        <v>118.25</v>
      </c>
      <c r="AI298" s="168">
        <v>36.867969790519197</v>
      </c>
      <c r="AJ298" s="183" t="s">
        <v>53</v>
      </c>
      <c r="AK298" s="175">
        <v>0.58520586969078103</v>
      </c>
      <c r="AL298" s="176">
        <v>-114.52962005401599</v>
      </c>
      <c r="AM298" s="170"/>
      <c r="AN298" s="170"/>
      <c r="AO298" s="178">
        <v>84</v>
      </c>
      <c r="AP298" s="178">
        <v>125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-47.118633664511897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4">
        <v>1.12240753696295</v>
      </c>
      <c r="BF298" s="185">
        <v>-3.0372673290238601</v>
      </c>
      <c r="BG298" s="170">
        <v>1.7000000000000001E-2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685000.53384000005</v>
      </c>
      <c r="M299" s="196">
        <v>376507.20486</v>
      </c>
      <c r="N299" s="196">
        <v>1061507.7387000001</v>
      </c>
      <c r="O299" s="193">
        <v>916.50822911367902</v>
      </c>
      <c r="P299" s="197"/>
      <c r="Q299" s="191"/>
      <c r="R299" s="191"/>
      <c r="S299" s="191"/>
      <c r="T299" s="191"/>
      <c r="U299" s="198">
        <v>37508</v>
      </c>
      <c r="V299" s="198">
        <v>41755</v>
      </c>
      <c r="W299" s="194"/>
      <c r="X299" s="199">
        <v>653889.33573000005</v>
      </c>
      <c r="Y299" s="200">
        <v>564.56956014297396</v>
      </c>
      <c r="Z299" s="201"/>
      <c r="AA299" s="202"/>
      <c r="AB299" s="202"/>
      <c r="AC299" s="202"/>
      <c r="AD299" s="202"/>
      <c r="AE299" s="203">
        <v>69387</v>
      </c>
      <c r="AF299" s="203">
        <v>165264</v>
      </c>
      <c r="AG299" s="194"/>
      <c r="AH299" s="200">
        <v>61167.6</v>
      </c>
      <c r="AI299" s="204">
        <v>52.812246874233701</v>
      </c>
      <c r="AJ299" s="201"/>
      <c r="AK299" s="202"/>
      <c r="AL299" s="202"/>
      <c r="AM299" s="202"/>
      <c r="AN299" s="202"/>
      <c r="AO299" s="203">
        <v>15573</v>
      </c>
      <c r="AP299" s="203">
        <v>28551</v>
      </c>
      <c r="AQ299" s="194"/>
      <c r="AR299" s="200">
        <v>11899.4</v>
      </c>
      <c r="AS299" s="204">
        <v>10.2739693964657</v>
      </c>
      <c r="AT299" s="201"/>
      <c r="AU299" s="202"/>
      <c r="AV299" s="202"/>
      <c r="AW299" s="202"/>
      <c r="AX299" s="205"/>
      <c r="AY299" s="203">
        <v>8446</v>
      </c>
      <c r="AZ299" s="203">
        <v>11655</v>
      </c>
      <c r="BA299" s="194"/>
      <c r="BB299" s="202">
        <v>45547.6</v>
      </c>
      <c r="BC299" s="204">
        <v>39.325902859174498</v>
      </c>
      <c r="BD299" s="201"/>
      <c r="BE299" s="202"/>
      <c r="BF299" s="202"/>
      <c r="BG299" s="202"/>
      <c r="BH299" s="202"/>
      <c r="BI299" s="203">
        <v>1394</v>
      </c>
      <c r="BJ299" s="203">
        <v>4433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  <mergeCell ref="AJ4:AJ5"/>
    <mergeCell ref="Y4:Y5"/>
    <mergeCell ref="Z4:Z5"/>
    <mergeCell ref="AA4:AA5"/>
    <mergeCell ref="AB4:AB5"/>
    <mergeCell ref="AC4:AC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X4:AX5"/>
    <mergeCell ref="AY4:AY5"/>
    <mergeCell ref="AZ4:AZ5"/>
    <mergeCell ref="BC4:BC5"/>
    <mergeCell ref="BD4:BD5"/>
    <mergeCell ref="O4:O5"/>
    <mergeCell ref="P4:P5"/>
    <mergeCell ref="V4:V5"/>
    <mergeCell ref="Q4:Q5"/>
    <mergeCell ref="R4:R5"/>
    <mergeCell ref="S4:S5"/>
    <mergeCell ref="T4:T5"/>
    <mergeCell ref="U4:U5"/>
    <mergeCell ref="A2:A5"/>
    <mergeCell ref="B2:B5"/>
    <mergeCell ref="C2:C5"/>
    <mergeCell ref="D2:D4"/>
    <mergeCell ref="G2:G4"/>
    <mergeCell ref="F2:F4"/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158" customFormat="1" ht="3.75" customHeight="1" x14ac:dyDescent="0.2"/>
    <row r="2" spans="1:69" s="158" customFormat="1" ht="24" customHeight="1" x14ac:dyDescent="0.2">
      <c r="A2" s="269" t="s">
        <v>19</v>
      </c>
      <c r="B2" s="270" t="s">
        <v>20</v>
      </c>
      <c r="C2" s="270" t="s">
        <v>21</v>
      </c>
      <c r="D2" s="271" t="s">
        <v>22</v>
      </c>
      <c r="E2" s="159"/>
      <c r="F2" s="272" t="s">
        <v>23</v>
      </c>
      <c r="G2" s="268" t="s">
        <v>24</v>
      </c>
      <c r="H2" s="160"/>
      <c r="I2" s="268" t="s">
        <v>25</v>
      </c>
      <c r="J2" s="272" t="s">
        <v>26</v>
      </c>
      <c r="K2" s="160"/>
      <c r="L2" s="273" t="s">
        <v>27</v>
      </c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161"/>
      <c r="X2" s="274" t="s">
        <v>28</v>
      </c>
      <c r="Y2" s="274"/>
      <c r="Z2" s="274"/>
      <c r="AA2" s="274"/>
      <c r="AB2" s="274"/>
      <c r="AC2" s="274"/>
      <c r="AD2" s="274"/>
      <c r="AE2" s="274"/>
      <c r="AF2" s="274"/>
      <c r="AG2" s="162"/>
      <c r="AH2" s="275" t="s">
        <v>29</v>
      </c>
      <c r="AI2" s="275"/>
      <c r="AJ2" s="275"/>
      <c r="AK2" s="275"/>
      <c r="AL2" s="275"/>
      <c r="AM2" s="275"/>
      <c r="AN2" s="275"/>
      <c r="AO2" s="275"/>
      <c r="AP2" s="275"/>
      <c r="AQ2" s="163"/>
      <c r="AR2" s="280" t="s">
        <v>30</v>
      </c>
      <c r="AS2" s="280"/>
      <c r="AT2" s="280"/>
      <c r="AU2" s="280"/>
      <c r="AV2" s="280"/>
      <c r="AW2" s="280"/>
      <c r="AX2" s="280"/>
      <c r="AY2" s="280"/>
      <c r="AZ2" s="280"/>
      <c r="BA2" s="163"/>
      <c r="BB2" s="278" t="s">
        <v>31</v>
      </c>
      <c r="BC2" s="278"/>
      <c r="BD2" s="278"/>
      <c r="BE2" s="278"/>
      <c r="BF2" s="278"/>
      <c r="BG2" s="278"/>
      <c r="BH2" s="278"/>
      <c r="BI2" s="278"/>
      <c r="BJ2" s="278"/>
      <c r="BK2" s="164"/>
      <c r="BL2" s="279" t="s">
        <v>32</v>
      </c>
      <c r="BM2" s="279"/>
      <c r="BN2" s="279"/>
      <c r="BO2" s="279"/>
      <c r="BP2" s="279"/>
      <c r="BQ2" s="279"/>
    </row>
    <row r="3" spans="1:69" s="158" customFormat="1" ht="20.25" customHeight="1" x14ac:dyDescent="0.2">
      <c r="A3" s="269"/>
      <c r="B3" s="270"/>
      <c r="C3" s="270"/>
      <c r="D3" s="271"/>
      <c r="E3" s="159"/>
      <c r="F3" s="272"/>
      <c r="G3" s="268"/>
      <c r="H3" s="160"/>
      <c r="I3" s="268"/>
      <c r="J3" s="272"/>
      <c r="K3" s="160"/>
      <c r="L3" s="273" t="s">
        <v>682</v>
      </c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161"/>
      <c r="X3" s="274" t="s">
        <v>683</v>
      </c>
      <c r="Y3" s="274"/>
      <c r="Z3" s="274"/>
      <c r="AA3" s="274"/>
      <c r="AB3" s="274"/>
      <c r="AC3" s="274"/>
      <c r="AD3" s="274"/>
      <c r="AE3" s="274"/>
      <c r="AF3" s="274"/>
      <c r="AG3" s="161"/>
      <c r="AH3" s="275" t="s">
        <v>684</v>
      </c>
      <c r="AI3" s="275"/>
      <c r="AJ3" s="275"/>
      <c r="AK3" s="275"/>
      <c r="AL3" s="275"/>
      <c r="AM3" s="275"/>
      <c r="AN3" s="275"/>
      <c r="AO3" s="275"/>
      <c r="AP3" s="275"/>
      <c r="AQ3" s="161"/>
      <c r="AR3" s="280" t="s">
        <v>685</v>
      </c>
      <c r="AS3" s="280"/>
      <c r="AT3" s="280"/>
      <c r="AU3" s="280"/>
      <c r="AV3" s="280"/>
      <c r="AW3" s="280"/>
      <c r="AX3" s="280"/>
      <c r="AY3" s="280"/>
      <c r="AZ3" s="280"/>
      <c r="BA3" s="161"/>
      <c r="BB3" s="278" t="s">
        <v>686</v>
      </c>
      <c r="BC3" s="278"/>
      <c r="BD3" s="278"/>
      <c r="BE3" s="278"/>
      <c r="BF3" s="278"/>
      <c r="BG3" s="278"/>
      <c r="BH3" s="278"/>
      <c r="BI3" s="278"/>
      <c r="BJ3" s="278"/>
      <c r="BK3" s="164"/>
      <c r="BL3" s="279" t="s">
        <v>687</v>
      </c>
      <c r="BM3" s="279"/>
      <c r="BN3" s="279"/>
      <c r="BO3" s="279"/>
      <c r="BP3" s="279"/>
      <c r="BQ3" s="279"/>
    </row>
    <row r="4" spans="1:69" s="158" customFormat="1" ht="20.25" customHeight="1" x14ac:dyDescent="0.2">
      <c r="A4" s="269"/>
      <c r="B4" s="270"/>
      <c r="C4" s="270"/>
      <c r="D4" s="271"/>
      <c r="E4" s="159"/>
      <c r="F4" s="272"/>
      <c r="G4" s="268"/>
      <c r="H4" s="160"/>
      <c r="I4" s="268"/>
      <c r="J4" s="272"/>
      <c r="K4" s="160"/>
      <c r="L4" s="276" t="s">
        <v>33</v>
      </c>
      <c r="M4" s="276" t="s">
        <v>34</v>
      </c>
      <c r="N4" s="276" t="s">
        <v>35</v>
      </c>
      <c r="O4" s="276" t="s">
        <v>36</v>
      </c>
      <c r="P4" s="276" t="s">
        <v>37</v>
      </c>
      <c r="Q4" s="276" t="s">
        <v>38</v>
      </c>
      <c r="R4" s="276" t="s">
        <v>39</v>
      </c>
      <c r="S4" s="276" t="s">
        <v>40</v>
      </c>
      <c r="T4" s="276" t="s">
        <v>41</v>
      </c>
      <c r="U4" s="276" t="s">
        <v>42</v>
      </c>
      <c r="V4" s="276" t="s">
        <v>43</v>
      </c>
      <c r="W4" s="161"/>
      <c r="X4" s="281" t="s">
        <v>44</v>
      </c>
      <c r="Y4" s="281" t="s">
        <v>36</v>
      </c>
      <c r="Z4" s="281" t="s">
        <v>37</v>
      </c>
      <c r="AA4" s="281" t="s">
        <v>38</v>
      </c>
      <c r="AB4" s="281" t="s">
        <v>39</v>
      </c>
      <c r="AC4" s="281" t="s">
        <v>40</v>
      </c>
      <c r="AD4" s="281" t="s">
        <v>41</v>
      </c>
      <c r="AE4" s="281" t="s">
        <v>42</v>
      </c>
      <c r="AF4" s="281" t="s">
        <v>43</v>
      </c>
      <c r="AG4" s="161"/>
      <c r="AH4" s="277" t="s">
        <v>45</v>
      </c>
      <c r="AI4" s="277" t="s">
        <v>36</v>
      </c>
      <c r="AJ4" s="277" t="s">
        <v>37</v>
      </c>
      <c r="AK4" s="277" t="s">
        <v>38</v>
      </c>
      <c r="AL4" s="277" t="s">
        <v>39</v>
      </c>
      <c r="AM4" s="277" t="s">
        <v>40</v>
      </c>
      <c r="AN4" s="277" t="s">
        <v>41</v>
      </c>
      <c r="AO4" s="277" t="s">
        <v>42</v>
      </c>
      <c r="AP4" s="277" t="s">
        <v>43</v>
      </c>
      <c r="AQ4" s="161"/>
      <c r="AR4" s="282" t="s">
        <v>46</v>
      </c>
      <c r="AS4" s="282" t="s">
        <v>36</v>
      </c>
      <c r="AT4" s="282" t="s">
        <v>37</v>
      </c>
      <c r="AU4" s="282" t="s">
        <v>38</v>
      </c>
      <c r="AV4" s="282" t="s">
        <v>39</v>
      </c>
      <c r="AW4" s="282" t="s">
        <v>40</v>
      </c>
      <c r="AX4" s="282" t="s">
        <v>41</v>
      </c>
      <c r="AY4" s="282" t="s">
        <v>42</v>
      </c>
      <c r="AZ4" s="282" t="s">
        <v>43</v>
      </c>
      <c r="BA4" s="161"/>
      <c r="BB4" s="283" t="s">
        <v>47</v>
      </c>
      <c r="BC4" s="283" t="s">
        <v>36</v>
      </c>
      <c r="BD4" s="283" t="s">
        <v>37</v>
      </c>
      <c r="BE4" s="283" t="s">
        <v>38</v>
      </c>
      <c r="BF4" s="283" t="s">
        <v>39</v>
      </c>
      <c r="BG4" s="283" t="s">
        <v>40</v>
      </c>
      <c r="BH4" s="283" t="s">
        <v>41</v>
      </c>
      <c r="BI4" s="283" t="s">
        <v>42</v>
      </c>
      <c r="BJ4" s="283" t="s">
        <v>43</v>
      </c>
      <c r="BK4" s="164"/>
      <c r="BL4" s="284" t="s">
        <v>48</v>
      </c>
      <c r="BM4" s="284" t="s">
        <v>49</v>
      </c>
      <c r="BN4" s="284" t="s">
        <v>41</v>
      </c>
      <c r="BO4" s="284" t="s">
        <v>50</v>
      </c>
      <c r="BP4" s="284" t="s">
        <v>51</v>
      </c>
      <c r="BQ4" s="284" t="s">
        <v>41</v>
      </c>
    </row>
    <row r="5" spans="1:69" s="158" customFormat="1" ht="20.25" customHeight="1" x14ac:dyDescent="0.2">
      <c r="A5" s="269"/>
      <c r="B5" s="270"/>
      <c r="C5" s="270"/>
      <c r="D5" s="206" t="s">
        <v>376</v>
      </c>
      <c r="E5" s="159"/>
      <c r="F5" s="165" t="s">
        <v>52</v>
      </c>
      <c r="G5" s="166" t="s">
        <v>52</v>
      </c>
      <c r="H5" s="160"/>
      <c r="I5" s="165" t="s">
        <v>52</v>
      </c>
      <c r="J5" s="165" t="s">
        <v>52</v>
      </c>
      <c r="K5" s="160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161"/>
      <c r="X5" s="281"/>
      <c r="Y5" s="281"/>
      <c r="Z5" s="281"/>
      <c r="AA5" s="281"/>
      <c r="AB5" s="281"/>
      <c r="AC5" s="281"/>
      <c r="AD5" s="281"/>
      <c r="AE5" s="281"/>
      <c r="AF5" s="281"/>
      <c r="AG5" s="161"/>
      <c r="AH5" s="277"/>
      <c r="AI5" s="277"/>
      <c r="AJ5" s="277"/>
      <c r="AK5" s="277"/>
      <c r="AL5" s="277"/>
      <c r="AM5" s="277"/>
      <c r="AN5" s="277"/>
      <c r="AO5" s="277"/>
      <c r="AP5" s="277"/>
      <c r="AQ5" s="161"/>
      <c r="AR5" s="282"/>
      <c r="AS5" s="282"/>
      <c r="AT5" s="282"/>
      <c r="AU5" s="282"/>
      <c r="AV5" s="282"/>
      <c r="AW5" s="282"/>
      <c r="AX5" s="282"/>
      <c r="AY5" s="282"/>
      <c r="AZ5" s="282"/>
      <c r="BA5" s="161"/>
      <c r="BB5" s="283"/>
      <c r="BC5" s="283"/>
      <c r="BD5" s="283"/>
      <c r="BE5" s="283"/>
      <c r="BF5" s="283"/>
      <c r="BG5" s="283"/>
      <c r="BH5" s="283"/>
      <c r="BI5" s="283"/>
      <c r="BJ5" s="283"/>
      <c r="BK5" s="164"/>
      <c r="BL5" s="284"/>
      <c r="BM5" s="284"/>
      <c r="BN5" s="284"/>
      <c r="BO5" s="284"/>
      <c r="BP5" s="284"/>
      <c r="BQ5" s="284"/>
    </row>
    <row r="6" spans="1:69" s="158" customFormat="1" ht="22.35" customHeight="1" x14ac:dyDescent="0.2">
      <c r="A6" s="167" t="s">
        <v>4</v>
      </c>
      <c r="B6" s="167" t="s">
        <v>0</v>
      </c>
      <c r="C6" s="167" t="s">
        <v>5</v>
      </c>
      <c r="D6" s="168">
        <v>1.89995189988889</v>
      </c>
      <c r="E6" s="169"/>
      <c r="F6" s="170">
        <v>4.4999999999999998E-2</v>
      </c>
      <c r="G6" s="170">
        <v>2.8000000000000001E-2</v>
      </c>
      <c r="H6" s="171"/>
      <c r="I6" s="172">
        <v>5</v>
      </c>
      <c r="J6" s="172">
        <v>4</v>
      </c>
      <c r="K6" s="169"/>
      <c r="L6" s="173">
        <v>60.838459999999998</v>
      </c>
      <c r="M6" s="173">
        <v>269.56455</v>
      </c>
      <c r="N6" s="173">
        <v>330.40300999999999</v>
      </c>
      <c r="O6" s="168">
        <v>173.90072349690601</v>
      </c>
      <c r="P6" s="174">
        <v>234.65600000000001</v>
      </c>
      <c r="Q6" s="190">
        <v>0.74108790526092005</v>
      </c>
      <c r="R6" s="173">
        <v>-156.44893341819699</v>
      </c>
      <c r="S6" s="170"/>
      <c r="T6" s="170"/>
      <c r="U6" s="177">
        <v>116</v>
      </c>
      <c r="V6" s="178">
        <v>205</v>
      </c>
      <c r="W6" s="169"/>
      <c r="X6" s="177">
        <v>1524.2224349999999</v>
      </c>
      <c r="Y6" s="168">
        <v>802.24264366331499</v>
      </c>
      <c r="Z6" s="179">
        <v>573</v>
      </c>
      <c r="AA6" s="180">
        <v>1.40007442175099</v>
      </c>
      <c r="AB6" s="181">
        <v>335.39213200912297</v>
      </c>
      <c r="AC6" s="170">
        <v>0.02</v>
      </c>
      <c r="AD6" s="170">
        <v>0.02</v>
      </c>
      <c r="AE6" s="178">
        <v>0</v>
      </c>
      <c r="AF6" s="178">
        <v>0</v>
      </c>
      <c r="AG6" s="169"/>
      <c r="AH6" s="182">
        <v>116.1</v>
      </c>
      <c r="AI6" s="168">
        <v>61.106810128608799</v>
      </c>
      <c r="AJ6" s="183" t="s">
        <v>53</v>
      </c>
      <c r="AK6" s="184">
        <v>0.96994936712077495</v>
      </c>
      <c r="AL6" s="185">
        <v>-14.6090909047561</v>
      </c>
      <c r="AM6" s="170">
        <v>7.0000000000000001E-3</v>
      </c>
      <c r="AN6" s="170"/>
      <c r="AO6" s="178">
        <v>4</v>
      </c>
      <c r="AP6" s="178">
        <v>28</v>
      </c>
      <c r="AQ6" s="169"/>
      <c r="AR6" s="182">
        <v>20.2</v>
      </c>
      <c r="AS6" s="168">
        <v>10.631848101618401</v>
      </c>
      <c r="AT6" s="183" t="s">
        <v>54</v>
      </c>
      <c r="AU6" s="175">
        <v>0.66449050635115103</v>
      </c>
      <c r="AV6" s="176">
        <v>-12.9959595948587</v>
      </c>
      <c r="AW6" s="170"/>
      <c r="AX6" s="170"/>
      <c r="AY6" s="178">
        <v>11</v>
      </c>
      <c r="AZ6" s="178">
        <v>17</v>
      </c>
      <c r="BA6" s="169"/>
      <c r="BB6" s="186">
        <v>65.400000000000006</v>
      </c>
      <c r="BC6" s="182">
        <v>34.421924051774504</v>
      </c>
      <c r="BD6" s="183" t="s">
        <v>55</v>
      </c>
      <c r="BE6" s="184">
        <v>1.0756851266179499</v>
      </c>
      <c r="BF6" s="185">
        <v>-0.99191918971737902</v>
      </c>
      <c r="BG6" s="170">
        <v>1.7999999999999999E-2</v>
      </c>
      <c r="BH6" s="170">
        <v>8.0000000000000002E-3</v>
      </c>
      <c r="BI6" s="178">
        <v>0</v>
      </c>
      <c r="BJ6" s="178">
        <v>8</v>
      </c>
      <c r="BK6" s="171"/>
      <c r="BL6" s="187">
        <v>0.8</v>
      </c>
      <c r="BM6" s="184">
        <v>0.84</v>
      </c>
      <c r="BN6" s="188">
        <v>1.5E-3</v>
      </c>
      <c r="BO6" s="189">
        <v>0.95</v>
      </c>
      <c r="BP6" s="180">
        <v>1</v>
      </c>
      <c r="BQ6" s="188">
        <v>2.5000000000000001E-3</v>
      </c>
    </row>
    <row r="7" spans="1:69" s="158" customFormat="1" ht="22.35" customHeight="1" x14ac:dyDescent="0.2">
      <c r="A7" s="167" t="s">
        <v>4</v>
      </c>
      <c r="B7" s="167" t="s">
        <v>0</v>
      </c>
      <c r="C7" s="167" t="s">
        <v>56</v>
      </c>
      <c r="D7" s="168">
        <v>9.1914924981111099</v>
      </c>
      <c r="E7" s="169"/>
      <c r="F7" s="170">
        <v>0.05</v>
      </c>
      <c r="G7" s="170">
        <v>4.2999999999999997E-2</v>
      </c>
      <c r="H7" s="171"/>
      <c r="I7" s="172">
        <v>5</v>
      </c>
      <c r="J7" s="172">
        <v>5</v>
      </c>
      <c r="K7" s="169"/>
      <c r="L7" s="173">
        <v>3383.2582299999999</v>
      </c>
      <c r="M7" s="173">
        <v>6072.9832699999997</v>
      </c>
      <c r="N7" s="173">
        <v>9456.2415000000001</v>
      </c>
      <c r="O7" s="168">
        <v>1028.80370102497</v>
      </c>
      <c r="P7" s="174">
        <v>244.07400000000001</v>
      </c>
      <c r="Q7" s="180">
        <v>4.2151302515834104</v>
      </c>
      <c r="R7" s="181">
        <v>7006.4439607374998</v>
      </c>
      <c r="S7" s="170">
        <v>0.01</v>
      </c>
      <c r="T7" s="170">
        <v>0.01</v>
      </c>
      <c r="U7" s="177">
        <v>0</v>
      </c>
      <c r="V7" s="178">
        <v>0</v>
      </c>
      <c r="W7" s="169"/>
      <c r="X7" s="177">
        <v>5969.496365</v>
      </c>
      <c r="Y7" s="168">
        <v>649.45887365155897</v>
      </c>
      <c r="Z7" s="179">
        <v>573</v>
      </c>
      <c r="AA7" s="180">
        <v>1.13343607967113</v>
      </c>
      <c r="AB7" s="181">
        <v>218.232445051909</v>
      </c>
      <c r="AC7" s="170">
        <v>0.02</v>
      </c>
      <c r="AD7" s="170">
        <v>1.2999999999999999E-2</v>
      </c>
      <c r="AE7" s="178">
        <v>0</v>
      </c>
      <c r="AF7" s="178">
        <v>351</v>
      </c>
      <c r="AG7" s="169"/>
      <c r="AH7" s="182">
        <v>462.15</v>
      </c>
      <c r="AI7" s="168">
        <v>50.280191176239697</v>
      </c>
      <c r="AJ7" s="183" t="s">
        <v>53</v>
      </c>
      <c r="AK7" s="190">
        <v>0.79809827263872601</v>
      </c>
      <c r="AL7" s="173">
        <v>-170.18791790005201</v>
      </c>
      <c r="AM7" s="170"/>
      <c r="AN7" s="170"/>
      <c r="AO7" s="178">
        <v>117</v>
      </c>
      <c r="AP7" s="178">
        <v>233</v>
      </c>
      <c r="AQ7" s="169"/>
      <c r="AR7" s="182">
        <v>73.7</v>
      </c>
      <c r="AS7" s="168">
        <v>8.0182843009604401</v>
      </c>
      <c r="AT7" s="183" t="s">
        <v>54</v>
      </c>
      <c r="AU7" s="175">
        <v>0.50114276881002695</v>
      </c>
      <c r="AV7" s="176">
        <v>-86.893756926997298</v>
      </c>
      <c r="AW7" s="170"/>
      <c r="AX7" s="170"/>
      <c r="AY7" s="178">
        <v>74</v>
      </c>
      <c r="AZ7" s="178">
        <v>103</v>
      </c>
      <c r="BA7" s="169"/>
      <c r="BB7" s="186">
        <v>382</v>
      </c>
      <c r="BC7" s="182">
        <v>41.560171003621299</v>
      </c>
      <c r="BD7" s="183" t="s">
        <v>55</v>
      </c>
      <c r="BE7" s="180">
        <v>1.29875534386316</v>
      </c>
      <c r="BF7" s="181">
        <v>60.812486146005398</v>
      </c>
      <c r="BG7" s="170">
        <v>0.02</v>
      </c>
      <c r="BH7" s="170">
        <v>0.02</v>
      </c>
      <c r="BI7" s="178">
        <v>0</v>
      </c>
      <c r="BJ7" s="178">
        <v>0</v>
      </c>
      <c r="BK7" s="171"/>
      <c r="BL7" s="187">
        <v>0.8</v>
      </c>
      <c r="BM7" s="184">
        <v>0.82</v>
      </c>
      <c r="BN7" s="188">
        <v>7.5000000000000002E-4</v>
      </c>
      <c r="BO7" s="189">
        <v>0.95</v>
      </c>
      <c r="BP7" s="180">
        <v>1</v>
      </c>
      <c r="BQ7" s="188">
        <v>2.5000000000000001E-3</v>
      </c>
    </row>
    <row r="8" spans="1:69" s="158" customFormat="1" ht="22.35" customHeight="1" x14ac:dyDescent="0.2">
      <c r="A8" s="167" t="s">
        <v>4</v>
      </c>
      <c r="B8" s="167" t="s">
        <v>0</v>
      </c>
      <c r="C8" s="167" t="s">
        <v>57</v>
      </c>
      <c r="D8" s="168">
        <v>2.4137029143333302</v>
      </c>
      <c r="E8" s="169"/>
      <c r="F8" s="170">
        <v>5.3999999999999999E-2</v>
      </c>
      <c r="G8" s="170">
        <v>0.05</v>
      </c>
      <c r="H8" s="171"/>
      <c r="I8" s="172">
        <v>6</v>
      </c>
      <c r="J8" s="172">
        <v>5</v>
      </c>
      <c r="K8" s="169"/>
      <c r="L8" s="173">
        <v>963.30571999999995</v>
      </c>
      <c r="M8" s="173">
        <v>736.54602</v>
      </c>
      <c r="N8" s="173">
        <v>1699.8517400000001</v>
      </c>
      <c r="O8" s="168">
        <v>704.25060594895103</v>
      </c>
      <c r="P8" s="174">
        <v>214.66499999999999</v>
      </c>
      <c r="Q8" s="180">
        <v>3.2806959958491202</v>
      </c>
      <c r="R8" s="181">
        <v>1134.0455505729401</v>
      </c>
      <c r="S8" s="170">
        <v>0.01</v>
      </c>
      <c r="T8" s="170">
        <v>0.01</v>
      </c>
      <c r="U8" s="177">
        <v>0</v>
      </c>
      <c r="V8" s="178">
        <v>0</v>
      </c>
      <c r="W8" s="169"/>
      <c r="X8" s="177">
        <v>2180.3409649999999</v>
      </c>
      <c r="Y8" s="168">
        <v>903.31786569608198</v>
      </c>
      <c r="Z8" s="179">
        <v>573</v>
      </c>
      <c r="AA8" s="180">
        <v>1.5764709698011901</v>
      </c>
      <c r="AB8" s="181">
        <v>670.04843225500599</v>
      </c>
      <c r="AC8" s="170">
        <v>0.02</v>
      </c>
      <c r="AD8" s="170">
        <v>0.02</v>
      </c>
      <c r="AE8" s="178">
        <v>0</v>
      </c>
      <c r="AF8" s="178">
        <v>0</v>
      </c>
      <c r="AG8" s="169"/>
      <c r="AH8" s="182">
        <v>105.85</v>
      </c>
      <c r="AI8" s="168">
        <v>43.853781412546297</v>
      </c>
      <c r="AJ8" s="183" t="s">
        <v>53</v>
      </c>
      <c r="AK8" s="175">
        <v>0.69609176845311604</v>
      </c>
      <c r="AL8" s="176">
        <v>-60.203105694475802</v>
      </c>
      <c r="AM8" s="170"/>
      <c r="AN8" s="170"/>
      <c r="AO8" s="178">
        <v>47</v>
      </c>
      <c r="AP8" s="178">
        <v>77</v>
      </c>
      <c r="AQ8" s="169"/>
      <c r="AR8" s="182">
        <v>38.1</v>
      </c>
      <c r="AS8" s="168">
        <v>15.784875501351101</v>
      </c>
      <c r="AT8" s="183" t="s">
        <v>54</v>
      </c>
      <c r="AU8" s="184">
        <v>0.98655471883444401</v>
      </c>
      <c r="AV8" s="185">
        <v>-4.0722173192319397</v>
      </c>
      <c r="AW8" s="170">
        <v>4.0000000000000001E-3</v>
      </c>
      <c r="AX8" s="170"/>
      <c r="AY8" s="178">
        <v>1</v>
      </c>
      <c r="AZ8" s="178">
        <v>9</v>
      </c>
      <c r="BA8" s="169"/>
      <c r="BB8" s="186">
        <v>105.8</v>
      </c>
      <c r="BC8" s="182">
        <v>43.8330663528332</v>
      </c>
      <c r="BD8" s="183" t="s">
        <v>55</v>
      </c>
      <c r="BE8" s="180">
        <v>1.3697833235260399</v>
      </c>
      <c r="BF8" s="181">
        <v>21.455565361536099</v>
      </c>
      <c r="BG8" s="170">
        <v>0.02</v>
      </c>
      <c r="BH8" s="170">
        <v>0.02</v>
      </c>
      <c r="BI8" s="178">
        <v>0</v>
      </c>
      <c r="BJ8" s="178">
        <v>0</v>
      </c>
      <c r="BK8" s="171"/>
      <c r="BL8" s="187">
        <v>0.8</v>
      </c>
      <c r="BM8" s="184">
        <v>0.88</v>
      </c>
      <c r="BN8" s="188">
        <v>3.0000000000000001E-3</v>
      </c>
      <c r="BO8" s="189">
        <v>0.95</v>
      </c>
      <c r="BP8" s="180">
        <v>1</v>
      </c>
      <c r="BQ8" s="188">
        <v>2.5000000000000001E-3</v>
      </c>
    </row>
    <row r="9" spans="1:69" s="158" customFormat="1" ht="22.35" customHeight="1" x14ac:dyDescent="0.2">
      <c r="A9" s="167" t="s">
        <v>4</v>
      </c>
      <c r="B9" s="167" t="s">
        <v>0</v>
      </c>
      <c r="C9" s="167" t="s">
        <v>58</v>
      </c>
      <c r="D9" s="168">
        <v>2.8152337733333299</v>
      </c>
      <c r="E9" s="169"/>
      <c r="F9" s="170">
        <v>2E-3</v>
      </c>
      <c r="G9" s="170"/>
      <c r="H9" s="171"/>
      <c r="I9" s="172">
        <v>3</v>
      </c>
      <c r="J9" s="172">
        <v>2</v>
      </c>
      <c r="K9" s="169"/>
      <c r="L9" s="173">
        <v>853.57285000000002</v>
      </c>
      <c r="M9" s="173">
        <v>-752.06227000000001</v>
      </c>
      <c r="N9" s="173">
        <v>101.51058</v>
      </c>
      <c r="O9" s="168">
        <v>36.057602378010699</v>
      </c>
      <c r="P9" s="174">
        <v>212.5</v>
      </c>
      <c r="Q9" s="175">
        <v>0.16968283472005</v>
      </c>
      <c r="R9" s="176">
        <v>-551.76441710199902</v>
      </c>
      <c r="S9" s="170"/>
      <c r="T9" s="170"/>
      <c r="U9" s="177">
        <v>497</v>
      </c>
      <c r="V9" s="178">
        <v>617</v>
      </c>
      <c r="W9" s="169"/>
      <c r="X9" s="177">
        <v>1494.4233899999999</v>
      </c>
      <c r="Y9" s="168">
        <v>530.83456306740402</v>
      </c>
      <c r="Z9" s="179">
        <v>573</v>
      </c>
      <c r="AA9" s="184">
        <v>0.92641285003037399</v>
      </c>
      <c r="AB9" s="185">
        <v>-267.11342571503798</v>
      </c>
      <c r="AC9" s="170">
        <v>2E-3</v>
      </c>
      <c r="AD9" s="170"/>
      <c r="AE9" s="178">
        <v>119</v>
      </c>
      <c r="AF9" s="178">
        <v>442</v>
      </c>
      <c r="AG9" s="169"/>
      <c r="AH9" s="182">
        <v>97</v>
      </c>
      <c r="AI9" s="168">
        <v>34.455397956223202</v>
      </c>
      <c r="AJ9" s="183" t="s">
        <v>53</v>
      </c>
      <c r="AK9" s="175">
        <v>0.54691107867021005</v>
      </c>
      <c r="AL9" s="176">
        <v>-96.676822670239702</v>
      </c>
      <c r="AM9" s="170"/>
      <c r="AN9" s="170"/>
      <c r="AO9" s="178">
        <v>81</v>
      </c>
      <c r="AP9" s="178">
        <v>116</v>
      </c>
      <c r="AQ9" s="169"/>
      <c r="AR9" s="182">
        <v>7</v>
      </c>
      <c r="AS9" s="168">
        <v>2.4864720174594099</v>
      </c>
      <c r="AT9" s="183" t="s">
        <v>54</v>
      </c>
      <c r="AU9" s="175">
        <v>0.15540450109121301</v>
      </c>
      <c r="AV9" s="176">
        <v>-42.1877644876799</v>
      </c>
      <c r="AW9" s="170"/>
      <c r="AX9" s="170"/>
      <c r="AY9" s="178">
        <v>39</v>
      </c>
      <c r="AZ9" s="178">
        <v>48</v>
      </c>
      <c r="BA9" s="169"/>
      <c r="BB9" s="186">
        <v>81</v>
      </c>
      <c r="BC9" s="182">
        <v>28.7720333448875</v>
      </c>
      <c r="BD9" s="183" t="s">
        <v>55</v>
      </c>
      <c r="BE9" s="190">
        <v>0.89912604202773305</v>
      </c>
      <c r="BF9" s="173">
        <v>-17.375528975359899</v>
      </c>
      <c r="BG9" s="170"/>
      <c r="BH9" s="170"/>
      <c r="BI9" s="178">
        <v>10</v>
      </c>
      <c r="BJ9" s="178">
        <v>28</v>
      </c>
      <c r="BK9" s="171"/>
      <c r="BL9" s="187">
        <v>0.8</v>
      </c>
      <c r="BM9" s="184">
        <v>0.82</v>
      </c>
      <c r="BN9" s="188">
        <v>7.5000000000000002E-4</v>
      </c>
      <c r="BO9" s="189">
        <v>0.95</v>
      </c>
      <c r="BP9" s="180">
        <v>1</v>
      </c>
      <c r="BQ9" s="188">
        <v>2.5000000000000001E-3</v>
      </c>
    </row>
    <row r="10" spans="1:69" s="158" customFormat="1" ht="22.35" customHeight="1" x14ac:dyDescent="0.2">
      <c r="A10" s="167" t="s">
        <v>4</v>
      </c>
      <c r="B10" s="167" t="s">
        <v>0</v>
      </c>
      <c r="C10" s="167" t="s">
        <v>59</v>
      </c>
      <c r="D10" s="168">
        <v>6.67734879333333</v>
      </c>
      <c r="E10" s="169"/>
      <c r="F10" s="170">
        <v>5.7000000000000002E-2</v>
      </c>
      <c r="G10" s="170">
        <v>0.04</v>
      </c>
      <c r="H10" s="171"/>
      <c r="I10" s="172">
        <v>6</v>
      </c>
      <c r="J10" s="172">
        <v>5</v>
      </c>
      <c r="K10" s="169"/>
      <c r="L10" s="173">
        <v>2698.1465199999998</v>
      </c>
      <c r="M10" s="173">
        <v>3152.4227000000001</v>
      </c>
      <c r="N10" s="173">
        <v>5850.5692200000003</v>
      </c>
      <c r="O10" s="168">
        <v>876.18146079791597</v>
      </c>
      <c r="P10" s="174">
        <v>234.65600000000001</v>
      </c>
      <c r="Q10" s="180">
        <v>3.7338975385155999</v>
      </c>
      <c r="R10" s="181">
        <v>4139.5363053743204</v>
      </c>
      <c r="S10" s="170">
        <v>0.01</v>
      </c>
      <c r="T10" s="170">
        <v>0.01</v>
      </c>
      <c r="U10" s="177">
        <v>0</v>
      </c>
      <c r="V10" s="178">
        <v>0</v>
      </c>
      <c r="W10" s="169"/>
      <c r="X10" s="177">
        <v>4900.5916100000004</v>
      </c>
      <c r="Y10" s="168">
        <v>733.91277910968995</v>
      </c>
      <c r="Z10" s="179">
        <v>573</v>
      </c>
      <c r="AA10" s="180">
        <v>1.2808250944322701</v>
      </c>
      <c r="AB10" s="181">
        <v>722.46763243064299</v>
      </c>
      <c r="AC10" s="170">
        <v>0.02</v>
      </c>
      <c r="AD10" s="170">
        <v>0.02</v>
      </c>
      <c r="AE10" s="178">
        <v>0</v>
      </c>
      <c r="AF10" s="178">
        <v>0</v>
      </c>
      <c r="AG10" s="169"/>
      <c r="AH10" s="182">
        <v>409.2</v>
      </c>
      <c r="AI10" s="168">
        <v>61.281806996295501</v>
      </c>
      <c r="AJ10" s="183" t="s">
        <v>53</v>
      </c>
      <c r="AK10" s="184">
        <v>0.97272709517929301</v>
      </c>
      <c r="AL10" s="185">
        <v>-50.174887586159699</v>
      </c>
      <c r="AM10" s="170">
        <v>7.0000000000000001E-3</v>
      </c>
      <c r="AN10" s="170"/>
      <c r="AO10" s="178">
        <v>12</v>
      </c>
      <c r="AP10" s="178">
        <v>96</v>
      </c>
      <c r="AQ10" s="169"/>
      <c r="AR10" s="182">
        <v>53.7</v>
      </c>
      <c r="AS10" s="168">
        <v>8.0421139679889304</v>
      </c>
      <c r="AT10" s="183" t="s">
        <v>54</v>
      </c>
      <c r="AU10" s="175">
        <v>0.50263212299930804</v>
      </c>
      <c r="AV10" s="176">
        <v>-62.966638117119899</v>
      </c>
      <c r="AW10" s="170"/>
      <c r="AX10" s="170"/>
      <c r="AY10" s="178">
        <v>54</v>
      </c>
      <c r="AZ10" s="178">
        <v>75</v>
      </c>
      <c r="BA10" s="169"/>
      <c r="BB10" s="186">
        <v>235.8</v>
      </c>
      <c r="BC10" s="182">
        <v>35.313416641560302</v>
      </c>
      <c r="BD10" s="183" t="s">
        <v>55</v>
      </c>
      <c r="BE10" s="180">
        <v>1.1035442700487601</v>
      </c>
      <c r="BF10" s="181">
        <v>2.46672376576015</v>
      </c>
      <c r="BG10" s="170">
        <v>0.02</v>
      </c>
      <c r="BH10" s="170">
        <v>0.01</v>
      </c>
      <c r="BI10" s="178">
        <v>0</v>
      </c>
      <c r="BJ10" s="178">
        <v>21</v>
      </c>
      <c r="BK10" s="171"/>
      <c r="BL10" s="187">
        <v>0.8</v>
      </c>
      <c r="BM10" s="184">
        <v>0.85</v>
      </c>
      <c r="BN10" s="188">
        <v>1.8749999999999999E-3</v>
      </c>
      <c r="BO10" s="189">
        <v>0.95</v>
      </c>
      <c r="BP10" s="180">
        <v>1</v>
      </c>
      <c r="BQ10" s="188">
        <v>2.5000000000000001E-3</v>
      </c>
    </row>
    <row r="11" spans="1:69" s="158" customFormat="1" ht="22.35" customHeight="1" x14ac:dyDescent="0.2">
      <c r="A11" s="167" t="s">
        <v>4</v>
      </c>
      <c r="B11" s="167" t="s">
        <v>0</v>
      </c>
      <c r="C11" s="167" t="s">
        <v>60</v>
      </c>
      <c r="D11" s="168">
        <v>2.0789473684444402</v>
      </c>
      <c r="E11" s="169"/>
      <c r="F11" s="170">
        <v>5.1999999999999998E-2</v>
      </c>
      <c r="G11" s="170">
        <v>3.4000000000000002E-2</v>
      </c>
      <c r="H11" s="171"/>
      <c r="I11" s="172">
        <v>6</v>
      </c>
      <c r="J11" s="172">
        <v>5</v>
      </c>
      <c r="K11" s="169"/>
      <c r="L11" s="173">
        <v>339.20531999999997</v>
      </c>
      <c r="M11" s="173">
        <v>251.37142</v>
      </c>
      <c r="N11" s="173">
        <v>590.57673999999997</v>
      </c>
      <c r="O11" s="168">
        <v>284.07488759173998</v>
      </c>
      <c r="P11" s="174">
        <v>214.66499999999999</v>
      </c>
      <c r="Q11" s="180">
        <v>1.3233404960833901</v>
      </c>
      <c r="R11" s="181">
        <v>103.241997362939</v>
      </c>
      <c r="S11" s="170">
        <v>0.01</v>
      </c>
      <c r="T11" s="170">
        <v>0.01</v>
      </c>
      <c r="U11" s="177">
        <v>0</v>
      </c>
      <c r="V11" s="178">
        <v>0</v>
      </c>
      <c r="W11" s="169"/>
      <c r="X11" s="177">
        <v>1241.1084499999999</v>
      </c>
      <c r="Y11" s="168">
        <v>596.98887467682698</v>
      </c>
      <c r="Z11" s="179">
        <v>573</v>
      </c>
      <c r="AA11" s="184">
        <v>1.0418654008321599</v>
      </c>
      <c r="AB11" s="185">
        <v>-59.722181593581098</v>
      </c>
      <c r="AC11" s="170">
        <v>1.4E-2</v>
      </c>
      <c r="AD11" s="170">
        <v>4.0000000000000001E-3</v>
      </c>
      <c r="AE11" s="178">
        <v>0</v>
      </c>
      <c r="AF11" s="178">
        <v>189</v>
      </c>
      <c r="AG11" s="169"/>
      <c r="AH11" s="182">
        <v>128.5</v>
      </c>
      <c r="AI11" s="168">
        <v>61.810126581582999</v>
      </c>
      <c r="AJ11" s="183" t="s">
        <v>53</v>
      </c>
      <c r="AK11" s="184">
        <v>0.98111312034258702</v>
      </c>
      <c r="AL11" s="185">
        <v>-14.523263159503699</v>
      </c>
      <c r="AM11" s="170">
        <v>8.0000000000000002E-3</v>
      </c>
      <c r="AN11" s="170"/>
      <c r="AO11" s="178">
        <v>3</v>
      </c>
      <c r="AP11" s="178">
        <v>29</v>
      </c>
      <c r="AQ11" s="169"/>
      <c r="AR11" s="182">
        <v>24.4</v>
      </c>
      <c r="AS11" s="168">
        <v>11.736708860627401</v>
      </c>
      <c r="AT11" s="183" t="s">
        <v>54</v>
      </c>
      <c r="AU11" s="190">
        <v>0.73354430378921398</v>
      </c>
      <c r="AV11" s="173">
        <v>-11.9233684214613</v>
      </c>
      <c r="AW11" s="170"/>
      <c r="AX11" s="170"/>
      <c r="AY11" s="178">
        <v>9</v>
      </c>
      <c r="AZ11" s="178">
        <v>16</v>
      </c>
      <c r="BA11" s="169"/>
      <c r="BB11" s="186">
        <v>81.8</v>
      </c>
      <c r="BC11" s="182">
        <v>39.3468354425952</v>
      </c>
      <c r="BD11" s="183" t="s">
        <v>55</v>
      </c>
      <c r="BE11" s="180">
        <v>1.2295886075811</v>
      </c>
      <c r="BF11" s="181">
        <v>9.1532631570774896</v>
      </c>
      <c r="BG11" s="170">
        <v>0.02</v>
      </c>
      <c r="BH11" s="170">
        <v>0.02</v>
      </c>
      <c r="BI11" s="178">
        <v>0</v>
      </c>
      <c r="BJ11" s="178">
        <v>0</v>
      </c>
      <c r="BK11" s="171"/>
      <c r="BL11" s="187">
        <v>0.8</v>
      </c>
      <c r="BM11" s="184">
        <v>0.85</v>
      </c>
      <c r="BN11" s="188">
        <v>1.8749999999999999E-3</v>
      </c>
      <c r="BO11" s="189">
        <v>0.95</v>
      </c>
      <c r="BP11" s="180">
        <v>1</v>
      </c>
      <c r="BQ11" s="188">
        <v>2.5000000000000001E-3</v>
      </c>
    </row>
    <row r="12" spans="1:69" s="158" customFormat="1" ht="22.35" customHeight="1" x14ac:dyDescent="0.2">
      <c r="A12" s="167" t="s">
        <v>4</v>
      </c>
      <c r="B12" s="167" t="s">
        <v>0</v>
      </c>
      <c r="C12" s="167" t="s">
        <v>61</v>
      </c>
      <c r="D12" s="168">
        <v>5.4163613696666699</v>
      </c>
      <c r="E12" s="169"/>
      <c r="F12" s="170">
        <v>4.2999999999999997E-2</v>
      </c>
      <c r="G12" s="170">
        <v>0.03</v>
      </c>
      <c r="H12" s="171"/>
      <c r="I12" s="172">
        <v>4</v>
      </c>
      <c r="J12" s="172">
        <v>4</v>
      </c>
      <c r="K12" s="169"/>
      <c r="L12" s="173">
        <v>1780.8915999999999</v>
      </c>
      <c r="M12" s="173">
        <v>2077.2503499999998</v>
      </c>
      <c r="N12" s="173">
        <v>3858.1419500000002</v>
      </c>
      <c r="O12" s="168">
        <v>712.31250773015495</v>
      </c>
      <c r="P12" s="174">
        <v>216.447</v>
      </c>
      <c r="Q12" s="180">
        <v>3.2909326889730699</v>
      </c>
      <c r="R12" s="181">
        <v>2577.9301050367799</v>
      </c>
      <c r="S12" s="170">
        <v>0.01</v>
      </c>
      <c r="T12" s="170">
        <v>0.01</v>
      </c>
      <c r="U12" s="177">
        <v>0</v>
      </c>
      <c r="V12" s="178">
        <v>0</v>
      </c>
      <c r="W12" s="169"/>
      <c r="X12" s="177">
        <v>3204.6095999999998</v>
      </c>
      <c r="Y12" s="168">
        <v>591.653580934763</v>
      </c>
      <c r="Z12" s="179">
        <v>573</v>
      </c>
      <c r="AA12" s="184">
        <v>1.0325542424690399</v>
      </c>
      <c r="AB12" s="185">
        <v>-184.49437078234899</v>
      </c>
      <c r="AC12" s="170">
        <v>1.2999999999999999E-2</v>
      </c>
      <c r="AD12" s="170">
        <v>3.0000000000000001E-3</v>
      </c>
      <c r="AE12" s="178">
        <v>0</v>
      </c>
      <c r="AF12" s="178">
        <v>520</v>
      </c>
      <c r="AG12" s="169"/>
      <c r="AH12" s="182">
        <v>307.39999999999998</v>
      </c>
      <c r="AI12" s="168">
        <v>56.7539680276019</v>
      </c>
      <c r="AJ12" s="183" t="s">
        <v>53</v>
      </c>
      <c r="AK12" s="190">
        <v>0.90085663535876004</v>
      </c>
      <c r="AL12" s="173">
        <v>-65.223996787588206</v>
      </c>
      <c r="AM12" s="170"/>
      <c r="AN12" s="170"/>
      <c r="AO12" s="178">
        <v>34</v>
      </c>
      <c r="AP12" s="178">
        <v>103</v>
      </c>
      <c r="AQ12" s="169"/>
      <c r="AR12" s="182">
        <v>46.2</v>
      </c>
      <c r="AS12" s="168">
        <v>8.5297115252934503</v>
      </c>
      <c r="AT12" s="183" t="s">
        <v>54</v>
      </c>
      <c r="AU12" s="175">
        <v>0.53310697033084098</v>
      </c>
      <c r="AV12" s="176">
        <v>-48.434665850816003</v>
      </c>
      <c r="AW12" s="170"/>
      <c r="AX12" s="170"/>
      <c r="AY12" s="178">
        <v>41</v>
      </c>
      <c r="AZ12" s="178">
        <v>58</v>
      </c>
      <c r="BA12" s="169"/>
      <c r="BB12" s="186">
        <v>202.2</v>
      </c>
      <c r="BC12" s="182">
        <v>37.3313348574532</v>
      </c>
      <c r="BD12" s="183" t="s">
        <v>55</v>
      </c>
      <c r="BE12" s="180">
        <v>1.1666042142954101</v>
      </c>
      <c r="BF12" s="181">
        <v>12.9306682983679</v>
      </c>
      <c r="BG12" s="170">
        <v>0.02</v>
      </c>
      <c r="BH12" s="170">
        <v>1.7000000000000001E-2</v>
      </c>
      <c r="BI12" s="178">
        <v>0</v>
      </c>
      <c r="BJ12" s="178">
        <v>6</v>
      </c>
      <c r="BK12" s="171"/>
      <c r="BL12" s="187">
        <v>0.8</v>
      </c>
      <c r="BM12" s="190">
        <v>0.78</v>
      </c>
      <c r="BN12" s="188"/>
      <c r="BO12" s="189">
        <v>0.95</v>
      </c>
      <c r="BP12" s="180">
        <v>1</v>
      </c>
      <c r="BQ12" s="188">
        <v>2.5000000000000001E-3</v>
      </c>
    </row>
    <row r="13" spans="1:69" s="158" customFormat="1" ht="22.35" customHeight="1" x14ac:dyDescent="0.2">
      <c r="A13" s="167" t="s">
        <v>4</v>
      </c>
      <c r="B13" s="167" t="s">
        <v>0</v>
      </c>
      <c r="C13" s="167" t="s">
        <v>62</v>
      </c>
      <c r="D13" s="168">
        <v>2.5347178251111102</v>
      </c>
      <c r="E13" s="169"/>
      <c r="F13" s="170">
        <v>6.8500000000000005E-2</v>
      </c>
      <c r="G13" s="170">
        <v>5.8000000000000003E-2</v>
      </c>
      <c r="H13" s="171"/>
      <c r="I13" s="172">
        <v>7</v>
      </c>
      <c r="J13" s="172">
        <v>6</v>
      </c>
      <c r="K13" s="169"/>
      <c r="L13" s="173">
        <v>2032.6742999999999</v>
      </c>
      <c r="M13" s="173">
        <v>1573.63273</v>
      </c>
      <c r="N13" s="173">
        <v>3606.3070299999999</v>
      </c>
      <c r="O13" s="168">
        <v>1422.7646936762701</v>
      </c>
      <c r="P13" s="174">
        <v>223.197</v>
      </c>
      <c r="Q13" s="180">
        <v>6.3744794673596399</v>
      </c>
      <c r="R13" s="181">
        <v>2988.5174054628301</v>
      </c>
      <c r="S13" s="170">
        <v>0.01</v>
      </c>
      <c r="T13" s="170">
        <v>0.01</v>
      </c>
      <c r="U13" s="177">
        <v>0</v>
      </c>
      <c r="V13" s="178">
        <v>0</v>
      </c>
      <c r="W13" s="169"/>
      <c r="X13" s="177">
        <v>2263.8560600000001</v>
      </c>
      <c r="Y13" s="168">
        <v>893.13928263425601</v>
      </c>
      <c r="Z13" s="179">
        <v>573</v>
      </c>
      <c r="AA13" s="180">
        <v>1.5587072995362199</v>
      </c>
      <c r="AB13" s="181">
        <v>677.842561342777</v>
      </c>
      <c r="AC13" s="170">
        <v>0.02</v>
      </c>
      <c r="AD13" s="170">
        <v>0.02</v>
      </c>
      <c r="AE13" s="178">
        <v>0</v>
      </c>
      <c r="AF13" s="178">
        <v>0</v>
      </c>
      <c r="AG13" s="169"/>
      <c r="AH13" s="182">
        <v>171.85</v>
      </c>
      <c r="AI13" s="168">
        <v>67.798473777832399</v>
      </c>
      <c r="AJ13" s="183" t="s">
        <v>53</v>
      </c>
      <c r="AK13" s="184">
        <v>1.0761662504417799</v>
      </c>
      <c r="AL13" s="185">
        <v>-2.5284474963439401</v>
      </c>
      <c r="AM13" s="170">
        <v>1.7999999999999999E-2</v>
      </c>
      <c r="AN13" s="170">
        <v>8.0000000000000002E-3</v>
      </c>
      <c r="AO13" s="178">
        <v>0</v>
      </c>
      <c r="AP13" s="178">
        <v>20</v>
      </c>
      <c r="AQ13" s="169"/>
      <c r="AR13" s="182">
        <v>37.4</v>
      </c>
      <c r="AS13" s="168">
        <v>14.7550940895603</v>
      </c>
      <c r="AT13" s="183" t="s">
        <v>54</v>
      </c>
      <c r="AU13" s="184">
        <v>0.92219338059751599</v>
      </c>
      <c r="AV13" s="185">
        <v>-6.8865898403413199</v>
      </c>
      <c r="AW13" s="170">
        <v>5.0000000000000001E-4</v>
      </c>
      <c r="AX13" s="170"/>
      <c r="AY13" s="178">
        <v>4</v>
      </c>
      <c r="AZ13" s="178">
        <v>12</v>
      </c>
      <c r="BA13" s="169"/>
      <c r="BB13" s="186">
        <v>146.80000000000001</v>
      </c>
      <c r="BC13" s="182">
        <v>57.915716907685699</v>
      </c>
      <c r="BD13" s="183" t="s">
        <v>55</v>
      </c>
      <c r="BE13" s="180">
        <v>1.8098661533651801</v>
      </c>
      <c r="BF13" s="181">
        <v>58.226820319317397</v>
      </c>
      <c r="BG13" s="170">
        <v>0.02</v>
      </c>
      <c r="BH13" s="170">
        <v>0.02</v>
      </c>
      <c r="BI13" s="178">
        <v>0</v>
      </c>
      <c r="BJ13" s="178">
        <v>0</v>
      </c>
      <c r="BK13" s="171"/>
      <c r="BL13" s="187">
        <v>0.8</v>
      </c>
      <c r="BM13" s="184">
        <v>0.82</v>
      </c>
      <c r="BN13" s="188">
        <v>7.5000000000000002E-4</v>
      </c>
      <c r="BO13" s="189">
        <v>0.95</v>
      </c>
      <c r="BP13" s="180">
        <v>1</v>
      </c>
      <c r="BQ13" s="188">
        <v>2.5000000000000001E-3</v>
      </c>
    </row>
    <row r="14" spans="1:69" s="158" customFormat="1" ht="22.35" customHeight="1" x14ac:dyDescent="0.2">
      <c r="A14" s="167" t="s">
        <v>4</v>
      </c>
      <c r="B14" s="167" t="s">
        <v>0</v>
      </c>
      <c r="C14" s="167" t="s">
        <v>63</v>
      </c>
      <c r="D14" s="168">
        <v>2.8184251681111099</v>
      </c>
      <c r="E14" s="169"/>
      <c r="F14" s="170">
        <v>0.02</v>
      </c>
      <c r="G14" s="170">
        <v>0.02</v>
      </c>
      <c r="H14" s="171"/>
      <c r="I14" s="172">
        <v>2</v>
      </c>
      <c r="J14" s="172">
        <v>2</v>
      </c>
      <c r="K14" s="169"/>
      <c r="L14" s="173">
        <v>1403.91356</v>
      </c>
      <c r="M14" s="173">
        <v>-1124.53325</v>
      </c>
      <c r="N14" s="173">
        <v>279.38031000000001</v>
      </c>
      <c r="O14" s="168">
        <v>99.126389148461499</v>
      </c>
      <c r="P14" s="174">
        <v>212.5</v>
      </c>
      <c r="Q14" s="175">
        <v>0.46647712540452502</v>
      </c>
      <c r="R14" s="176">
        <v>-374.635250260183</v>
      </c>
      <c r="S14" s="170"/>
      <c r="T14" s="170"/>
      <c r="U14" s="177">
        <v>320</v>
      </c>
      <c r="V14" s="178">
        <v>440</v>
      </c>
      <c r="W14" s="169"/>
      <c r="X14" s="177">
        <v>2082.6028849999998</v>
      </c>
      <c r="Y14" s="168">
        <v>738.92431438786298</v>
      </c>
      <c r="Z14" s="179">
        <v>573</v>
      </c>
      <c r="AA14" s="180">
        <v>1.28957122929819</v>
      </c>
      <c r="AB14" s="181">
        <v>319.06916251018902</v>
      </c>
      <c r="AC14" s="170">
        <v>0.02</v>
      </c>
      <c r="AD14" s="170">
        <v>0.02</v>
      </c>
      <c r="AE14" s="178">
        <v>0</v>
      </c>
      <c r="AF14" s="178">
        <v>0</v>
      </c>
      <c r="AG14" s="169"/>
      <c r="AH14" s="182">
        <v>147.19999999999999</v>
      </c>
      <c r="AI14" s="168">
        <v>52.227748199769501</v>
      </c>
      <c r="AJ14" s="183" t="s">
        <v>53</v>
      </c>
      <c r="AK14" s="190">
        <v>0.82901187618681704</v>
      </c>
      <c r="AL14" s="173">
        <v>-46.6963778653719</v>
      </c>
      <c r="AM14" s="170"/>
      <c r="AN14" s="170"/>
      <c r="AO14" s="178">
        <v>31</v>
      </c>
      <c r="AP14" s="178">
        <v>66</v>
      </c>
      <c r="AQ14" s="169"/>
      <c r="AR14" s="182">
        <v>15.3</v>
      </c>
      <c r="AS14" s="168">
        <v>5.4285635017423397</v>
      </c>
      <c r="AT14" s="183" t="s">
        <v>54</v>
      </c>
      <c r="AU14" s="175">
        <v>0.33928521885889601</v>
      </c>
      <c r="AV14" s="176">
        <v>-33.943524537237302</v>
      </c>
      <c r="AW14" s="170"/>
      <c r="AX14" s="170"/>
      <c r="AY14" s="178">
        <v>30</v>
      </c>
      <c r="AZ14" s="178">
        <v>39</v>
      </c>
      <c r="BA14" s="169"/>
      <c r="BB14" s="186">
        <v>64.400000000000006</v>
      </c>
      <c r="BC14" s="182">
        <v>22.849639837399099</v>
      </c>
      <c r="BD14" s="183" t="s">
        <v>55</v>
      </c>
      <c r="BE14" s="175">
        <v>0.71405124491872296</v>
      </c>
      <c r="BF14" s="176">
        <v>-34.087049074474599</v>
      </c>
      <c r="BG14" s="170"/>
      <c r="BH14" s="170"/>
      <c r="BI14" s="178">
        <v>26</v>
      </c>
      <c r="BJ14" s="178">
        <v>44</v>
      </c>
      <c r="BK14" s="171"/>
      <c r="BL14" s="187">
        <v>0.8</v>
      </c>
      <c r="BM14" s="190">
        <v>0.79</v>
      </c>
      <c r="BN14" s="188"/>
      <c r="BO14" s="189">
        <v>0.95</v>
      </c>
      <c r="BP14" s="180">
        <v>1</v>
      </c>
      <c r="BQ14" s="188">
        <v>2.5000000000000001E-3</v>
      </c>
    </row>
    <row r="15" spans="1:69" s="158" customFormat="1" ht="22.35" customHeight="1" x14ac:dyDescent="0.2">
      <c r="A15" s="167" t="s">
        <v>4</v>
      </c>
      <c r="B15" s="167" t="s">
        <v>64</v>
      </c>
      <c r="C15" s="167" t="s">
        <v>65</v>
      </c>
      <c r="D15" s="168">
        <v>3.6851069297777799</v>
      </c>
      <c r="E15" s="169"/>
      <c r="F15" s="170">
        <v>1.4E-2</v>
      </c>
      <c r="G15" s="170">
        <v>0.01</v>
      </c>
      <c r="H15" s="171"/>
      <c r="I15" s="172">
        <v>4</v>
      </c>
      <c r="J15" s="172">
        <v>3</v>
      </c>
      <c r="K15" s="169"/>
      <c r="L15" s="173">
        <v>2777.9721500000001</v>
      </c>
      <c r="M15" s="173">
        <v>-1631.2815499999999</v>
      </c>
      <c r="N15" s="173">
        <v>1146.6905999999999</v>
      </c>
      <c r="O15" s="168">
        <v>311.16888108024301</v>
      </c>
      <c r="P15" s="174">
        <v>231.52600000000001</v>
      </c>
      <c r="Q15" s="180">
        <v>1.3439910899002401</v>
      </c>
      <c r="R15" s="181">
        <v>214.99831081008699</v>
      </c>
      <c r="S15" s="170">
        <v>0.01</v>
      </c>
      <c r="T15" s="170">
        <v>0.01</v>
      </c>
      <c r="U15" s="177">
        <v>0</v>
      </c>
      <c r="V15" s="178">
        <v>0</v>
      </c>
      <c r="W15" s="169"/>
      <c r="X15" s="177">
        <v>1991.613245</v>
      </c>
      <c r="Y15" s="168">
        <v>540.44924148784503</v>
      </c>
      <c r="Z15" s="179">
        <v>573</v>
      </c>
      <c r="AA15" s="184">
        <v>0.94319239352154405</v>
      </c>
      <c r="AB15" s="185">
        <v>-314.217122672833</v>
      </c>
      <c r="AC15" s="170">
        <v>4.0000000000000001E-3</v>
      </c>
      <c r="AD15" s="170"/>
      <c r="AE15" s="178">
        <v>120</v>
      </c>
      <c r="AF15" s="178">
        <v>543</v>
      </c>
      <c r="AG15" s="169"/>
      <c r="AH15" s="182">
        <v>172.5</v>
      </c>
      <c r="AI15" s="168">
        <v>46.810039243665102</v>
      </c>
      <c r="AJ15" s="183" t="s">
        <v>53</v>
      </c>
      <c r="AK15" s="190">
        <v>0.74301649593119201</v>
      </c>
      <c r="AL15" s="173">
        <v>-81.020616340992206</v>
      </c>
      <c r="AM15" s="170"/>
      <c r="AN15" s="170"/>
      <c r="AO15" s="178">
        <v>60</v>
      </c>
      <c r="AP15" s="178">
        <v>107</v>
      </c>
      <c r="AQ15" s="169"/>
      <c r="AR15" s="182">
        <v>16.600000000000001</v>
      </c>
      <c r="AS15" s="168">
        <v>4.5046182692454497</v>
      </c>
      <c r="AT15" s="183" t="s">
        <v>54</v>
      </c>
      <c r="AU15" s="175">
        <v>0.281538641827841</v>
      </c>
      <c r="AV15" s="176">
        <v>-47.7861882770774</v>
      </c>
      <c r="AW15" s="170"/>
      <c r="AX15" s="170"/>
      <c r="AY15" s="178">
        <v>43</v>
      </c>
      <c r="AZ15" s="178">
        <v>55</v>
      </c>
      <c r="BA15" s="169"/>
      <c r="BB15" s="186">
        <v>97.4</v>
      </c>
      <c r="BC15" s="182">
        <v>26.430712013524499</v>
      </c>
      <c r="BD15" s="183" t="s">
        <v>55</v>
      </c>
      <c r="BE15" s="190">
        <v>0.82595975042264103</v>
      </c>
      <c r="BF15" s="173">
        <v>-31.372376554154801</v>
      </c>
      <c r="BG15" s="170"/>
      <c r="BH15" s="170"/>
      <c r="BI15" s="178">
        <v>21</v>
      </c>
      <c r="BJ15" s="178">
        <v>45</v>
      </c>
      <c r="BK15" s="171"/>
      <c r="BL15" s="187">
        <v>0.8</v>
      </c>
      <c r="BM15" s="184">
        <v>0.81</v>
      </c>
      <c r="BN15" s="188">
        <v>3.7500000000000001E-4</v>
      </c>
      <c r="BO15" s="189">
        <v>0.95</v>
      </c>
      <c r="BP15" s="180">
        <v>1</v>
      </c>
      <c r="BQ15" s="188">
        <v>2.5000000000000001E-3</v>
      </c>
    </row>
    <row r="16" spans="1:69" s="158" customFormat="1" ht="22.35" customHeight="1" x14ac:dyDescent="0.2">
      <c r="A16" s="167" t="s">
        <v>4</v>
      </c>
      <c r="B16" s="167" t="s">
        <v>64</v>
      </c>
      <c r="C16" s="167" t="s">
        <v>66</v>
      </c>
      <c r="D16" s="168">
        <v>2.98808404311111</v>
      </c>
      <c r="E16" s="169"/>
      <c r="F16" s="170">
        <v>0.05</v>
      </c>
      <c r="G16" s="170">
        <v>4.1000000000000002E-2</v>
      </c>
      <c r="H16" s="171"/>
      <c r="I16" s="172">
        <v>5</v>
      </c>
      <c r="J16" s="172">
        <v>5</v>
      </c>
      <c r="K16" s="169"/>
      <c r="L16" s="173">
        <v>1685.7741699999999</v>
      </c>
      <c r="M16" s="173">
        <v>347.00355000000002</v>
      </c>
      <c r="N16" s="173">
        <v>2032.77772</v>
      </c>
      <c r="O16" s="168">
        <v>680.29469408214095</v>
      </c>
      <c r="P16" s="174">
        <v>233.14400000000001</v>
      </c>
      <c r="Q16" s="180">
        <v>2.91791636963482</v>
      </c>
      <c r="R16" s="181">
        <v>1272.03169816737</v>
      </c>
      <c r="S16" s="170">
        <v>0.01</v>
      </c>
      <c r="T16" s="170">
        <v>0.01</v>
      </c>
      <c r="U16" s="177">
        <v>0</v>
      </c>
      <c r="V16" s="178">
        <v>0</v>
      </c>
      <c r="W16" s="169"/>
      <c r="X16" s="177">
        <v>2154.3145450000002</v>
      </c>
      <c r="Y16" s="168">
        <v>720.96852495386497</v>
      </c>
      <c r="Z16" s="179">
        <v>573</v>
      </c>
      <c r="AA16" s="180">
        <v>1.25823477304339</v>
      </c>
      <c r="AB16" s="181">
        <v>284.62254988068901</v>
      </c>
      <c r="AC16" s="170">
        <v>0.02</v>
      </c>
      <c r="AD16" s="170">
        <v>0.02</v>
      </c>
      <c r="AE16" s="178">
        <v>0</v>
      </c>
      <c r="AF16" s="178">
        <v>0</v>
      </c>
      <c r="AG16" s="169"/>
      <c r="AH16" s="182">
        <v>171.3</v>
      </c>
      <c r="AI16" s="168">
        <v>57.3277048197236</v>
      </c>
      <c r="AJ16" s="183" t="s">
        <v>53</v>
      </c>
      <c r="AK16" s="190">
        <v>0.90996356856704097</v>
      </c>
      <c r="AL16" s="173">
        <v>-34.268229829871899</v>
      </c>
      <c r="AM16" s="170">
        <v>0</v>
      </c>
      <c r="AN16" s="170"/>
      <c r="AO16" s="178">
        <v>17</v>
      </c>
      <c r="AP16" s="178">
        <v>55</v>
      </c>
      <c r="AQ16" s="169"/>
      <c r="AR16" s="182">
        <v>19.8</v>
      </c>
      <c r="AS16" s="168">
        <v>6.6263196464128802</v>
      </c>
      <c r="AT16" s="183" t="s">
        <v>54</v>
      </c>
      <c r="AU16" s="175">
        <v>0.41414497790080501</v>
      </c>
      <c r="AV16" s="176">
        <v>-32.4078044012373</v>
      </c>
      <c r="AW16" s="170"/>
      <c r="AX16" s="170"/>
      <c r="AY16" s="178">
        <v>29</v>
      </c>
      <c r="AZ16" s="178">
        <v>38</v>
      </c>
      <c r="BA16" s="169"/>
      <c r="BB16" s="186">
        <v>105.8</v>
      </c>
      <c r="BC16" s="182">
        <v>35.407303969216301</v>
      </c>
      <c r="BD16" s="183" t="s">
        <v>55</v>
      </c>
      <c r="BE16" s="180">
        <v>1.1064782490380101</v>
      </c>
      <c r="BF16" s="181">
        <v>1.38439119752537</v>
      </c>
      <c r="BG16" s="170">
        <v>0.02</v>
      </c>
      <c r="BH16" s="170">
        <v>1.0999999999999999E-2</v>
      </c>
      <c r="BI16" s="178">
        <v>0</v>
      </c>
      <c r="BJ16" s="178">
        <v>9</v>
      </c>
      <c r="BK16" s="171"/>
      <c r="BL16" s="187">
        <v>0.8</v>
      </c>
      <c r="BM16" s="184">
        <v>0.81</v>
      </c>
      <c r="BN16" s="188">
        <v>3.7500000000000001E-4</v>
      </c>
      <c r="BO16" s="189">
        <v>0.95</v>
      </c>
      <c r="BP16" s="180">
        <v>1</v>
      </c>
      <c r="BQ16" s="188">
        <v>2.5000000000000001E-3</v>
      </c>
    </row>
    <row r="17" spans="1:69" s="158" customFormat="1" ht="22.35" customHeight="1" x14ac:dyDescent="0.2">
      <c r="A17" s="167" t="s">
        <v>4</v>
      </c>
      <c r="B17" s="167" t="s">
        <v>64</v>
      </c>
      <c r="C17" s="167" t="s">
        <v>67</v>
      </c>
      <c r="D17" s="168">
        <v>3.7318809292222199</v>
      </c>
      <c r="E17" s="169"/>
      <c r="F17" s="170">
        <v>0.05</v>
      </c>
      <c r="G17" s="170">
        <v>0.04</v>
      </c>
      <c r="H17" s="171"/>
      <c r="I17" s="172">
        <v>4</v>
      </c>
      <c r="J17" s="172">
        <v>4</v>
      </c>
      <c r="K17" s="169"/>
      <c r="L17" s="173">
        <v>1147.09989</v>
      </c>
      <c r="M17" s="173">
        <v>1168.21695</v>
      </c>
      <c r="N17" s="173">
        <v>2315.31684</v>
      </c>
      <c r="O17" s="168">
        <v>620.41551804884205</v>
      </c>
      <c r="P17" s="174">
        <v>246.29499999999999</v>
      </c>
      <c r="Q17" s="180">
        <v>2.51899355670575</v>
      </c>
      <c r="R17" s="181">
        <v>1311.61201409864</v>
      </c>
      <c r="S17" s="170">
        <v>0.01</v>
      </c>
      <c r="T17" s="170">
        <v>0.01</v>
      </c>
      <c r="U17" s="177">
        <v>0</v>
      </c>
      <c r="V17" s="178">
        <v>0</v>
      </c>
      <c r="W17" s="169"/>
      <c r="X17" s="177">
        <v>2740.45471</v>
      </c>
      <c r="Y17" s="168">
        <v>734.33605250935796</v>
      </c>
      <c r="Z17" s="179">
        <v>573</v>
      </c>
      <c r="AA17" s="180">
        <v>1.2815637914648501</v>
      </c>
      <c r="AB17" s="181">
        <v>405.35710249078898</v>
      </c>
      <c r="AC17" s="170">
        <v>0.02</v>
      </c>
      <c r="AD17" s="170">
        <v>0.02</v>
      </c>
      <c r="AE17" s="178">
        <v>0</v>
      </c>
      <c r="AF17" s="178">
        <v>0</v>
      </c>
      <c r="AG17" s="169"/>
      <c r="AH17" s="182">
        <v>147.1</v>
      </c>
      <c r="AI17" s="168">
        <v>39.417120425291202</v>
      </c>
      <c r="AJ17" s="183" t="s">
        <v>53</v>
      </c>
      <c r="AK17" s="175">
        <v>0.62566857817922505</v>
      </c>
      <c r="AL17" s="176">
        <v>-109.638480406772</v>
      </c>
      <c r="AM17" s="170"/>
      <c r="AN17" s="170"/>
      <c r="AO17" s="178">
        <v>89</v>
      </c>
      <c r="AP17" s="178">
        <v>136</v>
      </c>
      <c r="AQ17" s="169"/>
      <c r="AR17" s="182">
        <v>18.100000000000001</v>
      </c>
      <c r="AS17" s="168">
        <v>4.8501011536218304</v>
      </c>
      <c r="AT17" s="183" t="s">
        <v>54</v>
      </c>
      <c r="AU17" s="175">
        <v>0.30313132210136401</v>
      </c>
      <c r="AV17" s="176">
        <v>-47.1034235953706</v>
      </c>
      <c r="AW17" s="170"/>
      <c r="AX17" s="170"/>
      <c r="AY17" s="178">
        <v>42</v>
      </c>
      <c r="AZ17" s="178">
        <v>54</v>
      </c>
      <c r="BA17" s="169"/>
      <c r="BB17" s="186">
        <v>131.19999999999999</v>
      </c>
      <c r="BC17" s="182">
        <v>35.156534329015699</v>
      </c>
      <c r="BD17" s="183" t="s">
        <v>55</v>
      </c>
      <c r="BE17" s="180">
        <v>1.0986416977817399</v>
      </c>
      <c r="BF17" s="181">
        <v>0.79315280925871401</v>
      </c>
      <c r="BG17" s="170">
        <v>0.02</v>
      </c>
      <c r="BH17" s="170">
        <v>0.01</v>
      </c>
      <c r="BI17" s="178">
        <v>0</v>
      </c>
      <c r="BJ17" s="178">
        <v>13</v>
      </c>
      <c r="BK17" s="171"/>
      <c r="BL17" s="187">
        <v>0.8</v>
      </c>
      <c r="BM17" s="190">
        <v>0.77</v>
      </c>
      <c r="BN17" s="188"/>
      <c r="BO17" s="189">
        <v>0.95</v>
      </c>
      <c r="BP17" s="180">
        <v>1</v>
      </c>
      <c r="BQ17" s="188">
        <v>2.5000000000000001E-3</v>
      </c>
    </row>
    <row r="18" spans="1:69" s="158" customFormat="1" ht="22.35" customHeight="1" x14ac:dyDescent="0.2">
      <c r="A18" s="167" t="s">
        <v>4</v>
      </c>
      <c r="B18" s="167" t="s">
        <v>64</v>
      </c>
      <c r="C18" s="167" t="s">
        <v>68</v>
      </c>
      <c r="D18" s="168">
        <v>2.4135234434444399</v>
      </c>
      <c r="E18" s="169"/>
      <c r="F18" s="170">
        <v>0.06</v>
      </c>
      <c r="G18" s="170">
        <v>5.7000000000000002E-2</v>
      </c>
      <c r="H18" s="171"/>
      <c r="I18" s="172">
        <v>5</v>
      </c>
      <c r="J18" s="172">
        <v>5</v>
      </c>
      <c r="K18" s="169"/>
      <c r="L18" s="173">
        <v>265.68633999999997</v>
      </c>
      <c r="M18" s="173">
        <v>-858.96829000000002</v>
      </c>
      <c r="N18" s="173">
        <v>-593.28195000000005</v>
      </c>
      <c r="O18" s="168">
        <v>-245.815698045717</v>
      </c>
      <c r="P18" s="174">
        <v>233.14400000000001</v>
      </c>
      <c r="Q18" s="175">
        <v>-1.0543513796010899</v>
      </c>
      <c r="R18" s="176">
        <v>-1207.74872259066</v>
      </c>
      <c r="S18" s="170"/>
      <c r="T18" s="170"/>
      <c r="U18" s="177">
        <v>1156</v>
      </c>
      <c r="V18" s="178">
        <v>1269</v>
      </c>
      <c r="W18" s="169"/>
      <c r="X18" s="177">
        <v>1717.4284299999999</v>
      </c>
      <c r="Y18" s="168">
        <v>711.585559553954</v>
      </c>
      <c r="Z18" s="179">
        <v>573</v>
      </c>
      <c r="AA18" s="180">
        <v>1.24185961527741</v>
      </c>
      <c r="AB18" s="181">
        <v>207.248195061719</v>
      </c>
      <c r="AC18" s="170">
        <v>0.02</v>
      </c>
      <c r="AD18" s="170">
        <v>0.02</v>
      </c>
      <c r="AE18" s="178">
        <v>0</v>
      </c>
      <c r="AF18" s="178">
        <v>0</v>
      </c>
      <c r="AG18" s="169"/>
      <c r="AH18" s="182">
        <v>184.1</v>
      </c>
      <c r="AI18" s="168">
        <v>76.278521553228799</v>
      </c>
      <c r="AJ18" s="183" t="s">
        <v>53</v>
      </c>
      <c r="AK18" s="180">
        <v>1.2107701833845801</v>
      </c>
      <c r="AL18" s="181">
        <v>18.059241184796299</v>
      </c>
      <c r="AM18" s="170">
        <v>0.02</v>
      </c>
      <c r="AN18" s="170">
        <v>0.02</v>
      </c>
      <c r="AO18" s="178">
        <v>0</v>
      </c>
      <c r="AP18" s="178">
        <v>0</v>
      </c>
      <c r="AQ18" s="169"/>
      <c r="AR18" s="182">
        <v>17.3</v>
      </c>
      <c r="AS18" s="168">
        <v>7.1679436331931399</v>
      </c>
      <c r="AT18" s="183" t="s">
        <v>54</v>
      </c>
      <c r="AU18" s="175">
        <v>0.44799647707457102</v>
      </c>
      <c r="AV18" s="176">
        <v>-24.8690816038613</v>
      </c>
      <c r="AW18" s="170"/>
      <c r="AX18" s="170"/>
      <c r="AY18" s="178">
        <v>22</v>
      </c>
      <c r="AZ18" s="178">
        <v>30</v>
      </c>
      <c r="BA18" s="169"/>
      <c r="BB18" s="186">
        <v>90</v>
      </c>
      <c r="BC18" s="182">
        <v>37.289880172681102</v>
      </c>
      <c r="BD18" s="183" t="s">
        <v>55</v>
      </c>
      <c r="BE18" s="180">
        <v>1.16530875539628</v>
      </c>
      <c r="BF18" s="181">
        <v>5.6618367922774802</v>
      </c>
      <c r="BG18" s="170">
        <v>0.02</v>
      </c>
      <c r="BH18" s="170">
        <v>1.7000000000000001E-2</v>
      </c>
      <c r="BI18" s="178">
        <v>0</v>
      </c>
      <c r="BJ18" s="178">
        <v>3</v>
      </c>
      <c r="BK18" s="171"/>
      <c r="BL18" s="187">
        <v>0.8</v>
      </c>
      <c r="BM18" s="184">
        <v>0.86</v>
      </c>
      <c r="BN18" s="188">
        <v>2.2499999999999998E-3</v>
      </c>
      <c r="BO18" s="189">
        <v>0.95</v>
      </c>
      <c r="BP18" s="180">
        <v>1</v>
      </c>
      <c r="BQ18" s="188">
        <v>2.5000000000000001E-3</v>
      </c>
    </row>
    <row r="19" spans="1:69" s="158" customFormat="1" ht="22.35" customHeight="1" x14ac:dyDescent="0.2">
      <c r="A19" s="167" t="s">
        <v>4</v>
      </c>
      <c r="B19" s="167" t="s">
        <v>64</v>
      </c>
      <c r="C19" s="167" t="s">
        <v>69</v>
      </c>
      <c r="D19" s="168">
        <v>5.75203804544444</v>
      </c>
      <c r="E19" s="169"/>
      <c r="F19" s="170">
        <v>0.01</v>
      </c>
      <c r="G19" s="170">
        <v>0.01</v>
      </c>
      <c r="H19" s="171"/>
      <c r="I19" s="172">
        <v>2</v>
      </c>
      <c r="J19" s="172">
        <v>2</v>
      </c>
      <c r="K19" s="169"/>
      <c r="L19" s="173">
        <v>2369.9636700000001</v>
      </c>
      <c r="M19" s="173">
        <v>1868.5891999999999</v>
      </c>
      <c r="N19" s="173">
        <v>4238.5528700000004</v>
      </c>
      <c r="O19" s="168">
        <v>736.87844838872195</v>
      </c>
      <c r="P19" s="174">
        <v>212.5</v>
      </c>
      <c r="Q19" s="180">
        <v>3.46766328653516</v>
      </c>
      <c r="R19" s="181">
        <v>2903.7924415546199</v>
      </c>
      <c r="S19" s="170">
        <v>0.01</v>
      </c>
      <c r="T19" s="170">
        <v>0.01</v>
      </c>
      <c r="U19" s="177">
        <v>0</v>
      </c>
      <c r="V19" s="178">
        <v>0</v>
      </c>
      <c r="W19" s="169"/>
      <c r="X19" s="177">
        <v>2728.077655</v>
      </c>
      <c r="Y19" s="168">
        <v>474.28018268422397</v>
      </c>
      <c r="Z19" s="179">
        <v>573</v>
      </c>
      <c r="AA19" s="190">
        <v>0.82771410590615102</v>
      </c>
      <c r="AB19" s="173">
        <v>-871.064582643314</v>
      </c>
      <c r="AC19" s="170"/>
      <c r="AD19" s="170"/>
      <c r="AE19" s="178">
        <v>568</v>
      </c>
      <c r="AF19" s="178">
        <v>1228</v>
      </c>
      <c r="AG19" s="169"/>
      <c r="AH19" s="182">
        <v>285.89999999999998</v>
      </c>
      <c r="AI19" s="168">
        <v>49.704121867975097</v>
      </c>
      <c r="AJ19" s="183" t="s">
        <v>53</v>
      </c>
      <c r="AK19" s="190">
        <v>0.78895431536468397</v>
      </c>
      <c r="AL19" s="173">
        <v>-109.817209374396</v>
      </c>
      <c r="AM19" s="170"/>
      <c r="AN19" s="170"/>
      <c r="AO19" s="178">
        <v>77</v>
      </c>
      <c r="AP19" s="178">
        <v>149</v>
      </c>
      <c r="AQ19" s="169"/>
      <c r="AR19" s="182">
        <v>27.8</v>
      </c>
      <c r="AS19" s="168">
        <v>4.8330695625383298</v>
      </c>
      <c r="AT19" s="183" t="s">
        <v>54</v>
      </c>
      <c r="AU19" s="175">
        <v>0.302066847658646</v>
      </c>
      <c r="AV19" s="176">
        <v>-72.699608730005295</v>
      </c>
      <c r="AW19" s="170"/>
      <c r="AX19" s="170"/>
      <c r="AY19" s="178">
        <v>65</v>
      </c>
      <c r="AZ19" s="178">
        <v>83</v>
      </c>
      <c r="BA19" s="169"/>
      <c r="BB19" s="186">
        <v>147.4</v>
      </c>
      <c r="BC19" s="182">
        <v>25.625699766839901</v>
      </c>
      <c r="BD19" s="183" t="s">
        <v>55</v>
      </c>
      <c r="BE19" s="190">
        <v>0.80080311771374701</v>
      </c>
      <c r="BF19" s="173">
        <v>-53.5992174600105</v>
      </c>
      <c r="BG19" s="170"/>
      <c r="BH19" s="170"/>
      <c r="BI19" s="178">
        <v>37</v>
      </c>
      <c r="BJ19" s="178">
        <v>74</v>
      </c>
      <c r="BK19" s="171"/>
      <c r="BL19" s="187">
        <v>0.8</v>
      </c>
      <c r="BM19" s="190">
        <v>0.79</v>
      </c>
      <c r="BN19" s="188"/>
      <c r="BO19" s="189">
        <v>0.95</v>
      </c>
      <c r="BP19" s="180">
        <v>1</v>
      </c>
      <c r="BQ19" s="188">
        <v>2.5000000000000001E-3</v>
      </c>
    </row>
    <row r="20" spans="1:69" s="158" customFormat="1" ht="22.35" customHeight="1" x14ac:dyDescent="0.2">
      <c r="A20" s="167" t="s">
        <v>4</v>
      </c>
      <c r="B20" s="167" t="s">
        <v>64</v>
      </c>
      <c r="C20" s="167" t="s">
        <v>70</v>
      </c>
      <c r="D20" s="168">
        <v>3.7144129870000002</v>
      </c>
      <c r="E20" s="169"/>
      <c r="F20" s="170">
        <v>4.2999999999999997E-2</v>
      </c>
      <c r="G20" s="170">
        <v>3.2000000000000001E-2</v>
      </c>
      <c r="H20" s="171"/>
      <c r="I20" s="172">
        <v>4</v>
      </c>
      <c r="J20" s="172">
        <v>4</v>
      </c>
      <c r="K20" s="169"/>
      <c r="L20" s="173">
        <v>1504.4420299999999</v>
      </c>
      <c r="M20" s="173">
        <v>1231.4370899999999</v>
      </c>
      <c r="N20" s="173">
        <v>2735.8791200000001</v>
      </c>
      <c r="O20" s="168">
        <v>736.557601315537</v>
      </c>
      <c r="P20" s="174">
        <v>231.90199999999999</v>
      </c>
      <c r="Q20" s="180">
        <v>3.1761589003783399</v>
      </c>
      <c r="R20" s="181">
        <v>1795.2523778416901</v>
      </c>
      <c r="S20" s="170">
        <v>0.01</v>
      </c>
      <c r="T20" s="170">
        <v>0.01</v>
      </c>
      <c r="U20" s="177">
        <v>0</v>
      </c>
      <c r="V20" s="178">
        <v>0</v>
      </c>
      <c r="W20" s="169"/>
      <c r="X20" s="177">
        <v>2179.3162149999998</v>
      </c>
      <c r="Y20" s="168">
        <v>586.71887661047504</v>
      </c>
      <c r="Z20" s="179">
        <v>573</v>
      </c>
      <c r="AA20" s="184">
        <v>1.0239421930374799</v>
      </c>
      <c r="AB20" s="185">
        <v>-144.85142157369199</v>
      </c>
      <c r="AC20" s="170">
        <v>1.2999999999999999E-2</v>
      </c>
      <c r="AD20" s="170">
        <v>2E-3</v>
      </c>
      <c r="AE20" s="178">
        <v>0</v>
      </c>
      <c r="AF20" s="178">
        <v>375</v>
      </c>
      <c r="AG20" s="169"/>
      <c r="AH20" s="182">
        <v>130.19999999999999</v>
      </c>
      <c r="AI20" s="168">
        <v>35.052645049348101</v>
      </c>
      <c r="AJ20" s="183" t="s">
        <v>53</v>
      </c>
      <c r="AK20" s="175">
        <v>0.55639119125949399</v>
      </c>
      <c r="AL20" s="176">
        <v>-125.33675585365199</v>
      </c>
      <c r="AM20" s="170"/>
      <c r="AN20" s="170"/>
      <c r="AO20" s="178">
        <v>104</v>
      </c>
      <c r="AP20" s="178">
        <v>151</v>
      </c>
      <c r="AQ20" s="169"/>
      <c r="AR20" s="182">
        <v>52</v>
      </c>
      <c r="AS20" s="168">
        <v>13.999520296206599</v>
      </c>
      <c r="AT20" s="183" t="s">
        <v>54</v>
      </c>
      <c r="AU20" s="190">
        <v>0.87497001851291401</v>
      </c>
      <c r="AV20" s="173">
        <v>-12.898223708864</v>
      </c>
      <c r="AW20" s="170"/>
      <c r="AX20" s="170"/>
      <c r="AY20" s="178">
        <v>8</v>
      </c>
      <c r="AZ20" s="178">
        <v>20</v>
      </c>
      <c r="BA20" s="169"/>
      <c r="BB20" s="186">
        <v>154.19999999999999</v>
      </c>
      <c r="BC20" s="182">
        <v>41.513962109135797</v>
      </c>
      <c r="BD20" s="183" t="s">
        <v>55</v>
      </c>
      <c r="BE20" s="180">
        <v>1.2973113159104901</v>
      </c>
      <c r="BF20" s="181">
        <v>24.403552582271999</v>
      </c>
      <c r="BG20" s="170">
        <v>0.02</v>
      </c>
      <c r="BH20" s="170">
        <v>0.02</v>
      </c>
      <c r="BI20" s="178">
        <v>0</v>
      </c>
      <c r="BJ20" s="178">
        <v>0</v>
      </c>
      <c r="BK20" s="171"/>
      <c r="BL20" s="187">
        <v>0.8</v>
      </c>
      <c r="BM20" s="190">
        <v>0.8</v>
      </c>
      <c r="BN20" s="188">
        <v>0</v>
      </c>
      <c r="BO20" s="189">
        <v>0.95</v>
      </c>
      <c r="BP20" s="180">
        <v>1</v>
      </c>
      <c r="BQ20" s="188">
        <v>2.5000000000000001E-3</v>
      </c>
    </row>
    <row r="21" spans="1:69" s="158" customFormat="1" ht="22.35" customHeight="1" x14ac:dyDescent="0.2">
      <c r="A21" s="167" t="s">
        <v>4</v>
      </c>
      <c r="B21" s="167" t="s">
        <v>64</v>
      </c>
      <c r="C21" s="167" t="s">
        <v>71</v>
      </c>
      <c r="D21" s="168">
        <v>6.6311696409999996</v>
      </c>
      <c r="E21" s="169"/>
      <c r="F21" s="170">
        <v>4.2999999999999997E-2</v>
      </c>
      <c r="G21" s="170">
        <v>3.3000000000000002E-2</v>
      </c>
      <c r="H21" s="171"/>
      <c r="I21" s="172">
        <v>5</v>
      </c>
      <c r="J21" s="172">
        <v>5</v>
      </c>
      <c r="K21" s="169"/>
      <c r="L21" s="173">
        <v>3001.76541</v>
      </c>
      <c r="M21" s="173">
        <v>-861.30994999999996</v>
      </c>
      <c r="N21" s="173">
        <v>2140.4554600000001</v>
      </c>
      <c r="O21" s="168">
        <v>322.787015847963</v>
      </c>
      <c r="P21" s="174">
        <v>218.77099999999999</v>
      </c>
      <c r="Q21" s="180">
        <v>1.47545614294382</v>
      </c>
      <c r="R21" s="181">
        <v>556.28274602391798</v>
      </c>
      <c r="S21" s="170">
        <v>0.01</v>
      </c>
      <c r="T21" s="170">
        <v>0.01</v>
      </c>
      <c r="U21" s="177">
        <v>0</v>
      </c>
      <c r="V21" s="178">
        <v>0</v>
      </c>
      <c r="W21" s="169"/>
      <c r="X21" s="177">
        <v>3910.28287</v>
      </c>
      <c r="Y21" s="168">
        <v>589.68222526279999</v>
      </c>
      <c r="Z21" s="179">
        <v>573</v>
      </c>
      <c r="AA21" s="184">
        <v>1.0291138311741701</v>
      </c>
      <c r="AB21" s="185">
        <v>-238.946073087955</v>
      </c>
      <c r="AC21" s="170">
        <v>1.2999999999999999E-2</v>
      </c>
      <c r="AD21" s="170">
        <v>3.0000000000000001E-3</v>
      </c>
      <c r="AE21" s="178">
        <v>0</v>
      </c>
      <c r="AF21" s="178">
        <v>650</v>
      </c>
      <c r="AG21" s="169"/>
      <c r="AH21" s="182">
        <v>223.4</v>
      </c>
      <c r="AI21" s="168">
        <v>33.689380922897101</v>
      </c>
      <c r="AJ21" s="183" t="s">
        <v>53</v>
      </c>
      <c r="AK21" s="175">
        <v>0.53475207814122405</v>
      </c>
      <c r="AL21" s="176">
        <v>-232.797946622236</v>
      </c>
      <c r="AM21" s="170"/>
      <c r="AN21" s="170"/>
      <c r="AO21" s="178">
        <v>195</v>
      </c>
      <c r="AP21" s="178">
        <v>278</v>
      </c>
      <c r="AQ21" s="169"/>
      <c r="AR21" s="182">
        <v>42</v>
      </c>
      <c r="AS21" s="168">
        <v>6.3337242558714397</v>
      </c>
      <c r="AT21" s="183" t="s">
        <v>54</v>
      </c>
      <c r="AU21" s="175">
        <v>0.39585776599196498</v>
      </c>
      <c r="AV21" s="176">
        <v>-73.859795967552003</v>
      </c>
      <c r="AW21" s="170"/>
      <c r="AX21" s="170"/>
      <c r="AY21" s="178">
        <v>65</v>
      </c>
      <c r="AZ21" s="178">
        <v>86</v>
      </c>
      <c r="BA21" s="169"/>
      <c r="BB21" s="186">
        <v>256.8</v>
      </c>
      <c r="BC21" s="182">
        <v>38.726199735899598</v>
      </c>
      <c r="BD21" s="183" t="s">
        <v>55</v>
      </c>
      <c r="BE21" s="180">
        <v>1.21019374174686</v>
      </c>
      <c r="BF21" s="181">
        <v>25.080408064896002</v>
      </c>
      <c r="BG21" s="170">
        <v>0.02</v>
      </c>
      <c r="BH21" s="170">
        <v>0.02</v>
      </c>
      <c r="BI21" s="178">
        <v>0</v>
      </c>
      <c r="BJ21" s="178">
        <v>0</v>
      </c>
      <c r="BK21" s="171"/>
      <c r="BL21" s="187">
        <v>0.8</v>
      </c>
      <c r="BM21" s="184">
        <v>0.81</v>
      </c>
      <c r="BN21" s="188">
        <v>3.7500000000000001E-4</v>
      </c>
      <c r="BO21" s="189">
        <v>0.95</v>
      </c>
      <c r="BP21" s="180">
        <v>1</v>
      </c>
      <c r="BQ21" s="188">
        <v>2.5000000000000001E-3</v>
      </c>
    </row>
    <row r="22" spans="1:69" s="158" customFormat="1" ht="22.35" customHeight="1" x14ac:dyDescent="0.2">
      <c r="A22" s="167" t="s">
        <v>4</v>
      </c>
      <c r="B22" s="167" t="s">
        <v>64</v>
      </c>
      <c r="C22" s="167" t="s">
        <v>72</v>
      </c>
      <c r="D22" s="168">
        <v>4.3170066618888896</v>
      </c>
      <c r="E22" s="169"/>
      <c r="F22" s="170">
        <v>3.5000000000000003E-2</v>
      </c>
      <c r="G22" s="170">
        <v>2.1999999999999999E-2</v>
      </c>
      <c r="H22" s="171"/>
      <c r="I22" s="172">
        <v>5</v>
      </c>
      <c r="J22" s="172">
        <v>4</v>
      </c>
      <c r="K22" s="169"/>
      <c r="L22" s="173">
        <v>3333.9955100000002</v>
      </c>
      <c r="M22" s="173">
        <v>-781.57609000000002</v>
      </c>
      <c r="N22" s="173">
        <v>2552.4194200000002</v>
      </c>
      <c r="O22" s="168">
        <v>591.24750548408895</v>
      </c>
      <c r="P22" s="174">
        <v>242.99700000000001</v>
      </c>
      <c r="Q22" s="180">
        <v>2.4331473453750001</v>
      </c>
      <c r="R22" s="181">
        <v>1406.88994274164</v>
      </c>
      <c r="S22" s="170">
        <v>0.01</v>
      </c>
      <c r="T22" s="170">
        <v>0.01</v>
      </c>
      <c r="U22" s="177">
        <v>0</v>
      </c>
      <c r="V22" s="178">
        <v>0</v>
      </c>
      <c r="W22" s="169"/>
      <c r="X22" s="177">
        <v>2354.70352</v>
      </c>
      <c r="Y22" s="168">
        <v>545.44820159478502</v>
      </c>
      <c r="Z22" s="179">
        <v>573</v>
      </c>
      <c r="AA22" s="184">
        <v>0.95191658218985098</v>
      </c>
      <c r="AB22" s="185">
        <v>-346.51662045046902</v>
      </c>
      <c r="AC22" s="170">
        <v>5.0000000000000001E-3</v>
      </c>
      <c r="AD22" s="170"/>
      <c r="AE22" s="178">
        <v>119</v>
      </c>
      <c r="AF22" s="178">
        <v>614</v>
      </c>
      <c r="AG22" s="169"/>
      <c r="AH22" s="182">
        <v>132</v>
      </c>
      <c r="AI22" s="168">
        <v>30.576742251827799</v>
      </c>
      <c r="AJ22" s="183" t="s">
        <v>53</v>
      </c>
      <c r="AK22" s="175">
        <v>0.48534511510837702</v>
      </c>
      <c r="AL22" s="176">
        <v>-164.992790311308</v>
      </c>
      <c r="AM22" s="170"/>
      <c r="AN22" s="170"/>
      <c r="AO22" s="178">
        <v>140</v>
      </c>
      <c r="AP22" s="178">
        <v>195</v>
      </c>
      <c r="AQ22" s="169"/>
      <c r="AR22" s="182">
        <v>37.1</v>
      </c>
      <c r="AS22" s="168">
        <v>8.5939177086576599</v>
      </c>
      <c r="AT22" s="183" t="s">
        <v>54</v>
      </c>
      <c r="AU22" s="175">
        <v>0.53711985679110397</v>
      </c>
      <c r="AV22" s="176">
        <v>-38.326740396522702</v>
      </c>
      <c r="AW22" s="170"/>
      <c r="AX22" s="170"/>
      <c r="AY22" s="178">
        <v>32</v>
      </c>
      <c r="AZ22" s="178">
        <v>46</v>
      </c>
      <c r="BA22" s="169"/>
      <c r="BB22" s="186">
        <v>155.4</v>
      </c>
      <c r="BC22" s="182">
        <v>35.9971647419245</v>
      </c>
      <c r="BD22" s="183" t="s">
        <v>55</v>
      </c>
      <c r="BE22" s="180">
        <v>1.12491139818514</v>
      </c>
      <c r="BF22" s="181">
        <v>4.5465192069546303</v>
      </c>
      <c r="BG22" s="170">
        <v>0.02</v>
      </c>
      <c r="BH22" s="170">
        <v>1.2E-2</v>
      </c>
      <c r="BI22" s="178">
        <v>0</v>
      </c>
      <c r="BJ22" s="178">
        <v>11</v>
      </c>
      <c r="BK22" s="171"/>
      <c r="BL22" s="187">
        <v>0.8</v>
      </c>
      <c r="BM22" s="184">
        <v>0.81</v>
      </c>
      <c r="BN22" s="188">
        <v>3.7500000000000001E-4</v>
      </c>
      <c r="BO22" s="189">
        <v>0.95</v>
      </c>
      <c r="BP22" s="180">
        <v>1</v>
      </c>
      <c r="BQ22" s="188">
        <v>2.5000000000000001E-3</v>
      </c>
    </row>
    <row r="23" spans="1:69" s="158" customFormat="1" ht="22.35" customHeight="1" x14ac:dyDescent="0.2">
      <c r="A23" s="167" t="s">
        <v>4</v>
      </c>
      <c r="B23" s="167" t="s">
        <v>64</v>
      </c>
      <c r="C23" s="167" t="s">
        <v>73</v>
      </c>
      <c r="D23" s="168">
        <v>4.4760896213333297</v>
      </c>
      <c r="E23" s="169"/>
      <c r="F23" s="170">
        <v>0.01</v>
      </c>
      <c r="G23" s="170">
        <v>0.01</v>
      </c>
      <c r="H23" s="171"/>
      <c r="I23" s="172">
        <v>3</v>
      </c>
      <c r="J23" s="172">
        <v>3</v>
      </c>
      <c r="K23" s="169"/>
      <c r="L23" s="173">
        <v>4837.9179299999996</v>
      </c>
      <c r="M23" s="173">
        <v>2192.0443399999999</v>
      </c>
      <c r="N23" s="173">
        <v>7029.96227</v>
      </c>
      <c r="O23" s="168">
        <v>1570.5588727479301</v>
      </c>
      <c r="P23" s="174">
        <v>251.20400000000001</v>
      </c>
      <c r="Q23" s="180">
        <v>6.2521252557599798</v>
      </c>
      <c r="R23" s="181">
        <v>5802.1047839767398</v>
      </c>
      <c r="S23" s="170">
        <v>0.01</v>
      </c>
      <c r="T23" s="170">
        <v>0.01</v>
      </c>
      <c r="U23" s="177">
        <v>0</v>
      </c>
      <c r="V23" s="178">
        <v>0</v>
      </c>
      <c r="W23" s="169"/>
      <c r="X23" s="177">
        <v>2264.750035</v>
      </c>
      <c r="Y23" s="168">
        <v>505.96619518207501</v>
      </c>
      <c r="Z23" s="179">
        <v>573</v>
      </c>
      <c r="AA23" s="190">
        <v>0.88301255703677906</v>
      </c>
      <c r="AB23" s="173">
        <v>-536.01085850220602</v>
      </c>
      <c r="AC23" s="170"/>
      <c r="AD23" s="170"/>
      <c r="AE23" s="178">
        <v>301</v>
      </c>
      <c r="AF23" s="178">
        <v>814</v>
      </c>
      <c r="AG23" s="169"/>
      <c r="AH23" s="182">
        <v>89.5</v>
      </c>
      <c r="AI23" s="168">
        <v>19.995131369451901</v>
      </c>
      <c r="AJ23" s="183" t="s">
        <v>53</v>
      </c>
      <c r="AK23" s="175">
        <v>0.31738303761034697</v>
      </c>
      <c r="AL23" s="176">
        <v>-218.437061589248</v>
      </c>
      <c r="AM23" s="170"/>
      <c r="AN23" s="170"/>
      <c r="AO23" s="178">
        <v>193</v>
      </c>
      <c r="AP23" s="178">
        <v>249</v>
      </c>
      <c r="AQ23" s="169"/>
      <c r="AR23" s="182">
        <v>19.8</v>
      </c>
      <c r="AS23" s="168">
        <v>4.4235039230742599</v>
      </c>
      <c r="AT23" s="183" t="s">
        <v>54</v>
      </c>
      <c r="AU23" s="175">
        <v>0.27646899519214102</v>
      </c>
      <c r="AV23" s="176">
        <v>-58.4062378639359</v>
      </c>
      <c r="AW23" s="170"/>
      <c r="AX23" s="170"/>
      <c r="AY23" s="178">
        <v>52</v>
      </c>
      <c r="AZ23" s="178">
        <v>67</v>
      </c>
      <c r="BA23" s="169"/>
      <c r="BB23" s="186">
        <v>116.6</v>
      </c>
      <c r="BC23" s="182">
        <v>26.049523102548399</v>
      </c>
      <c r="BD23" s="183" t="s">
        <v>55</v>
      </c>
      <c r="BE23" s="190">
        <v>0.81404759695463902</v>
      </c>
      <c r="BF23" s="173">
        <v>-39.812475727871899</v>
      </c>
      <c r="BG23" s="170"/>
      <c r="BH23" s="170"/>
      <c r="BI23" s="178">
        <v>27</v>
      </c>
      <c r="BJ23" s="178">
        <v>56</v>
      </c>
      <c r="BK23" s="171"/>
      <c r="BL23" s="187">
        <v>0.8</v>
      </c>
      <c r="BM23" s="184">
        <v>0.81</v>
      </c>
      <c r="BN23" s="188">
        <v>3.7500000000000001E-4</v>
      </c>
      <c r="BO23" s="189">
        <v>0.95</v>
      </c>
      <c r="BP23" s="180">
        <v>1</v>
      </c>
      <c r="BQ23" s="188">
        <v>2.5000000000000001E-3</v>
      </c>
    </row>
    <row r="24" spans="1:69" s="158" customFormat="1" ht="22.35" customHeight="1" x14ac:dyDescent="0.2">
      <c r="A24" s="167" t="s">
        <v>4</v>
      </c>
      <c r="B24" s="167" t="s">
        <v>64</v>
      </c>
      <c r="C24" s="167" t="s">
        <v>74</v>
      </c>
      <c r="D24" s="168">
        <v>5.2411436323333298</v>
      </c>
      <c r="E24" s="169"/>
      <c r="F24" s="170">
        <v>0.04</v>
      </c>
      <c r="G24" s="170">
        <v>0.02</v>
      </c>
      <c r="H24" s="171"/>
      <c r="I24" s="172">
        <v>5</v>
      </c>
      <c r="J24" s="172">
        <v>5</v>
      </c>
      <c r="K24" s="169"/>
      <c r="L24" s="173">
        <v>4593.0861500000001</v>
      </c>
      <c r="M24" s="173">
        <v>3878.9495400000001</v>
      </c>
      <c r="N24" s="173">
        <v>8472.0356900000006</v>
      </c>
      <c r="O24" s="168">
        <v>1616.4479137215101</v>
      </c>
      <c r="P24" s="174">
        <v>248.62299999999999</v>
      </c>
      <c r="Q24" s="180">
        <v>6.5016024813533297</v>
      </c>
      <c r="R24" s="181">
        <v>7049.0845021946398</v>
      </c>
      <c r="S24" s="170">
        <v>0.01</v>
      </c>
      <c r="T24" s="170">
        <v>0.01</v>
      </c>
      <c r="U24" s="177">
        <v>0</v>
      </c>
      <c r="V24" s="178">
        <v>0</v>
      </c>
      <c r="W24" s="169"/>
      <c r="X24" s="177">
        <v>3206.1661450000001</v>
      </c>
      <c r="Y24" s="168">
        <v>611.73025772862297</v>
      </c>
      <c r="Z24" s="179">
        <v>573</v>
      </c>
      <c r="AA24" s="184">
        <v>1.06759207282482</v>
      </c>
      <c r="AB24" s="185">
        <v>-73.3012840490819</v>
      </c>
      <c r="AC24" s="170">
        <v>1.7000000000000001E-2</v>
      </c>
      <c r="AD24" s="170">
        <v>7.0000000000000001E-3</v>
      </c>
      <c r="AE24" s="178">
        <v>0</v>
      </c>
      <c r="AF24" s="178">
        <v>398</v>
      </c>
      <c r="AG24" s="169"/>
      <c r="AH24" s="182">
        <v>242.3</v>
      </c>
      <c r="AI24" s="168">
        <v>46.230368216817801</v>
      </c>
      <c r="AJ24" s="183" t="s">
        <v>53</v>
      </c>
      <c r="AK24" s="190">
        <v>0.733815368520918</v>
      </c>
      <c r="AL24" s="173">
        <v>-118.269717330004</v>
      </c>
      <c r="AM24" s="170"/>
      <c r="AN24" s="170"/>
      <c r="AO24" s="178">
        <v>88</v>
      </c>
      <c r="AP24" s="178">
        <v>154</v>
      </c>
      <c r="AQ24" s="169"/>
      <c r="AR24" s="182">
        <v>49.1</v>
      </c>
      <c r="AS24" s="168">
        <v>9.3681843972173109</v>
      </c>
      <c r="AT24" s="183" t="s">
        <v>54</v>
      </c>
      <c r="AU24" s="175">
        <v>0.58551152482608204</v>
      </c>
      <c r="AV24" s="176">
        <v>-42.473261544127901</v>
      </c>
      <c r="AW24" s="170"/>
      <c r="AX24" s="170"/>
      <c r="AY24" s="178">
        <v>35</v>
      </c>
      <c r="AZ24" s="178">
        <v>52</v>
      </c>
      <c r="BA24" s="169"/>
      <c r="BB24" s="186">
        <v>172.6</v>
      </c>
      <c r="BC24" s="182">
        <v>32.9317439299329</v>
      </c>
      <c r="BD24" s="183" t="s">
        <v>55</v>
      </c>
      <c r="BE24" s="184">
        <v>1.0291169978104</v>
      </c>
      <c r="BF24" s="185">
        <v>-10.546523088255899</v>
      </c>
      <c r="BG24" s="170">
        <v>1.2999999999999999E-2</v>
      </c>
      <c r="BH24" s="170">
        <v>3.0000000000000001E-3</v>
      </c>
      <c r="BI24" s="178">
        <v>0</v>
      </c>
      <c r="BJ24" s="178">
        <v>29</v>
      </c>
      <c r="BK24" s="171"/>
      <c r="BL24" s="187">
        <v>0.8</v>
      </c>
      <c r="BM24" s="184">
        <v>0.84</v>
      </c>
      <c r="BN24" s="188">
        <v>1.5E-3</v>
      </c>
      <c r="BO24" s="189">
        <v>0.95</v>
      </c>
      <c r="BP24" s="180">
        <v>1</v>
      </c>
      <c r="BQ24" s="188">
        <v>2.5000000000000001E-3</v>
      </c>
    </row>
    <row r="25" spans="1:69" s="158" customFormat="1" ht="22.35" customHeight="1" x14ac:dyDescent="0.2">
      <c r="A25" s="167" t="s">
        <v>4</v>
      </c>
      <c r="B25" s="167" t="s">
        <v>64</v>
      </c>
      <c r="C25" s="167" t="s">
        <v>75</v>
      </c>
      <c r="D25" s="168">
        <v>4.2224398655555602</v>
      </c>
      <c r="E25" s="169"/>
      <c r="F25" s="170">
        <v>0.03</v>
      </c>
      <c r="G25" s="170">
        <v>2.5999999999999999E-2</v>
      </c>
      <c r="H25" s="171"/>
      <c r="I25" s="172">
        <v>4</v>
      </c>
      <c r="J25" s="172">
        <v>4</v>
      </c>
      <c r="K25" s="169"/>
      <c r="L25" s="173">
        <v>780.26697999999999</v>
      </c>
      <c r="M25" s="173">
        <v>529.59698000000003</v>
      </c>
      <c r="N25" s="173">
        <v>1309.8639599999999</v>
      </c>
      <c r="O25" s="168">
        <v>310.21494721219898</v>
      </c>
      <c r="P25" s="174">
        <v>212.5</v>
      </c>
      <c r="Q25" s="180">
        <v>1.45983504570446</v>
      </c>
      <c r="R25" s="181">
        <v>330.04678919783203</v>
      </c>
      <c r="S25" s="170">
        <v>0.01</v>
      </c>
      <c r="T25" s="170">
        <v>0.01</v>
      </c>
      <c r="U25" s="177">
        <v>0</v>
      </c>
      <c r="V25" s="178">
        <v>0</v>
      </c>
      <c r="W25" s="169"/>
      <c r="X25" s="177">
        <v>1793.54215</v>
      </c>
      <c r="Y25" s="168">
        <v>424.76440330880098</v>
      </c>
      <c r="Z25" s="179">
        <v>573</v>
      </c>
      <c r="AA25" s="190">
        <v>0.74129913317417295</v>
      </c>
      <c r="AB25" s="173">
        <v>-848.50603291596303</v>
      </c>
      <c r="AC25" s="170"/>
      <c r="AD25" s="170"/>
      <c r="AE25" s="178">
        <v>626</v>
      </c>
      <c r="AF25" s="178">
        <v>1110</v>
      </c>
      <c r="AG25" s="169"/>
      <c r="AH25" s="182">
        <v>128.35</v>
      </c>
      <c r="AI25" s="168">
        <v>30.397117327119702</v>
      </c>
      <c r="AJ25" s="183" t="s">
        <v>53</v>
      </c>
      <c r="AK25" s="175">
        <v>0.482493925827298</v>
      </c>
      <c r="AL25" s="176">
        <v>-162.13697299076</v>
      </c>
      <c r="AM25" s="170"/>
      <c r="AN25" s="170"/>
      <c r="AO25" s="178">
        <v>138</v>
      </c>
      <c r="AP25" s="178">
        <v>191</v>
      </c>
      <c r="AQ25" s="169"/>
      <c r="AR25" s="182">
        <v>34.4</v>
      </c>
      <c r="AS25" s="168">
        <v>8.1469484694423002</v>
      </c>
      <c r="AT25" s="183" t="s">
        <v>54</v>
      </c>
      <c r="AU25" s="175">
        <v>0.50918427934014399</v>
      </c>
      <c r="AV25" s="176">
        <v>-39.374469330986699</v>
      </c>
      <c r="AW25" s="170"/>
      <c r="AX25" s="170"/>
      <c r="AY25" s="178">
        <v>34</v>
      </c>
      <c r="AZ25" s="178">
        <v>47</v>
      </c>
      <c r="BA25" s="169"/>
      <c r="BB25" s="186">
        <v>156.4</v>
      </c>
      <c r="BC25" s="182">
        <v>37.040195948278402</v>
      </c>
      <c r="BD25" s="183" t="s">
        <v>55</v>
      </c>
      <c r="BE25" s="180">
        <v>1.1575061233837001</v>
      </c>
      <c r="BF25" s="181">
        <v>8.8510613380265397</v>
      </c>
      <c r="BG25" s="170">
        <v>0.02</v>
      </c>
      <c r="BH25" s="170">
        <v>1.6E-2</v>
      </c>
      <c r="BI25" s="178">
        <v>0</v>
      </c>
      <c r="BJ25" s="178">
        <v>6</v>
      </c>
      <c r="BK25" s="171"/>
      <c r="BL25" s="187">
        <v>0.8</v>
      </c>
      <c r="BM25" s="184">
        <v>0.82</v>
      </c>
      <c r="BN25" s="188">
        <v>7.5000000000000002E-4</v>
      </c>
      <c r="BO25" s="189">
        <v>0.95</v>
      </c>
      <c r="BP25" s="180">
        <v>1</v>
      </c>
      <c r="BQ25" s="188">
        <v>2.5000000000000001E-3</v>
      </c>
    </row>
    <row r="26" spans="1:69" s="158" customFormat="1" ht="22.35" customHeight="1" x14ac:dyDescent="0.2">
      <c r="A26" s="167" t="s">
        <v>4</v>
      </c>
      <c r="B26" s="167" t="s">
        <v>64</v>
      </c>
      <c r="C26" s="167" t="s">
        <v>76</v>
      </c>
      <c r="D26" s="168">
        <v>3.2460809161111102</v>
      </c>
      <c r="E26" s="169"/>
      <c r="F26" s="170">
        <v>3.1E-2</v>
      </c>
      <c r="G26" s="170">
        <v>0.03</v>
      </c>
      <c r="H26" s="171"/>
      <c r="I26" s="172">
        <v>4</v>
      </c>
      <c r="J26" s="172">
        <v>3</v>
      </c>
      <c r="K26" s="169"/>
      <c r="L26" s="173">
        <v>2890.8880300000001</v>
      </c>
      <c r="M26" s="173">
        <v>461.18727000000001</v>
      </c>
      <c r="N26" s="173">
        <v>3352.0753</v>
      </c>
      <c r="O26" s="168">
        <v>1032.65303195703</v>
      </c>
      <c r="P26" s="174">
        <v>231.042</v>
      </c>
      <c r="Q26" s="180">
        <v>4.4695468008285504</v>
      </c>
      <c r="R26" s="181">
        <v>2533.096018494</v>
      </c>
      <c r="S26" s="170">
        <v>0.01</v>
      </c>
      <c r="T26" s="170">
        <v>0.01</v>
      </c>
      <c r="U26" s="177">
        <v>0</v>
      </c>
      <c r="V26" s="178">
        <v>0</v>
      </c>
      <c r="W26" s="169"/>
      <c r="X26" s="177">
        <v>1708.3829900000001</v>
      </c>
      <c r="Y26" s="168">
        <v>526.290944110748</v>
      </c>
      <c r="Z26" s="179">
        <v>573</v>
      </c>
      <c r="AA26" s="184">
        <v>0.91848332305540803</v>
      </c>
      <c r="AB26" s="185">
        <v>-322.74177650537899</v>
      </c>
      <c r="AC26" s="170">
        <v>1E-3</v>
      </c>
      <c r="AD26" s="170"/>
      <c r="AE26" s="178">
        <v>152</v>
      </c>
      <c r="AF26" s="178">
        <v>524</v>
      </c>
      <c r="AG26" s="169"/>
      <c r="AH26" s="182">
        <v>159.9</v>
      </c>
      <c r="AI26" s="168">
        <v>49.259400530152</v>
      </c>
      <c r="AJ26" s="183" t="s">
        <v>53</v>
      </c>
      <c r="AK26" s="190">
        <v>0.78189524651034903</v>
      </c>
      <c r="AL26" s="173">
        <v>-63.417382704779897</v>
      </c>
      <c r="AM26" s="170"/>
      <c r="AN26" s="170"/>
      <c r="AO26" s="178">
        <v>45</v>
      </c>
      <c r="AP26" s="178">
        <v>86</v>
      </c>
      <c r="AQ26" s="169"/>
      <c r="AR26" s="182">
        <v>36.6</v>
      </c>
      <c r="AS26" s="168">
        <v>11.275134830541401</v>
      </c>
      <c r="AT26" s="183" t="s">
        <v>54</v>
      </c>
      <c r="AU26" s="175">
        <v>0.70469592690883498</v>
      </c>
      <c r="AV26" s="176">
        <v>-20.115525766293299</v>
      </c>
      <c r="AW26" s="170"/>
      <c r="AX26" s="170"/>
      <c r="AY26" s="178">
        <v>16</v>
      </c>
      <c r="AZ26" s="178">
        <v>26</v>
      </c>
      <c r="BA26" s="169"/>
      <c r="BB26" s="186">
        <v>143.6</v>
      </c>
      <c r="BC26" s="182">
        <v>44.237960701249698</v>
      </c>
      <c r="BD26" s="183" t="s">
        <v>55</v>
      </c>
      <c r="BE26" s="180">
        <v>1.3824362719140499</v>
      </c>
      <c r="BF26" s="181">
        <v>30.168948467413401</v>
      </c>
      <c r="BG26" s="170">
        <v>0.02</v>
      </c>
      <c r="BH26" s="170">
        <v>0.02</v>
      </c>
      <c r="BI26" s="178">
        <v>0</v>
      </c>
      <c r="BJ26" s="178">
        <v>0</v>
      </c>
      <c r="BK26" s="171"/>
      <c r="BL26" s="187">
        <v>0.8</v>
      </c>
      <c r="BM26" s="190">
        <v>0.78</v>
      </c>
      <c r="BN26" s="188"/>
      <c r="BO26" s="189">
        <v>0.95</v>
      </c>
      <c r="BP26" s="180">
        <v>1</v>
      </c>
      <c r="BQ26" s="188">
        <v>2.5000000000000001E-3</v>
      </c>
    </row>
    <row r="27" spans="1:69" s="158" customFormat="1" ht="22.35" customHeight="1" x14ac:dyDescent="0.2">
      <c r="A27" s="167" t="s">
        <v>4</v>
      </c>
      <c r="B27" s="167" t="s">
        <v>64</v>
      </c>
      <c r="C27" s="167" t="s">
        <v>77</v>
      </c>
      <c r="D27" s="168">
        <v>2.5803141951111099</v>
      </c>
      <c r="E27" s="169"/>
      <c r="F27" s="170">
        <v>2.8000000000000001E-2</v>
      </c>
      <c r="G27" s="170">
        <v>1.7000000000000001E-2</v>
      </c>
      <c r="H27" s="171"/>
      <c r="I27" s="172">
        <v>4</v>
      </c>
      <c r="J27" s="172">
        <v>4</v>
      </c>
      <c r="K27" s="169"/>
      <c r="L27" s="173">
        <v>567.50427999999999</v>
      </c>
      <c r="M27" s="173">
        <v>444.60631999999998</v>
      </c>
      <c r="N27" s="173">
        <v>1012.1106</v>
      </c>
      <c r="O27" s="168">
        <v>392.24316244805902</v>
      </c>
      <c r="P27" s="174">
        <v>212.5</v>
      </c>
      <c r="Q27" s="180">
        <v>1.8458501762261601</v>
      </c>
      <c r="R27" s="181">
        <v>413.34869102446697</v>
      </c>
      <c r="S27" s="170">
        <v>0.01</v>
      </c>
      <c r="T27" s="170">
        <v>0.01</v>
      </c>
      <c r="U27" s="177">
        <v>0</v>
      </c>
      <c r="V27" s="178">
        <v>0</v>
      </c>
      <c r="W27" s="169"/>
      <c r="X27" s="177">
        <v>1243.029685</v>
      </c>
      <c r="Y27" s="168">
        <v>481.73578526024198</v>
      </c>
      <c r="Z27" s="179">
        <v>573</v>
      </c>
      <c r="AA27" s="190">
        <v>0.84072562872642598</v>
      </c>
      <c r="AB27" s="173">
        <v>-371.514191908143</v>
      </c>
      <c r="AC27" s="170"/>
      <c r="AD27" s="170"/>
      <c r="AE27" s="178">
        <v>236</v>
      </c>
      <c r="AF27" s="178">
        <v>532</v>
      </c>
      <c r="AG27" s="169"/>
      <c r="AH27" s="182">
        <v>138.55000000000001</v>
      </c>
      <c r="AI27" s="168">
        <v>53.695011352690699</v>
      </c>
      <c r="AJ27" s="183" t="s">
        <v>53</v>
      </c>
      <c r="AK27" s="190">
        <v>0.852301767503027</v>
      </c>
      <c r="AL27" s="173">
        <v>-38.965295366863899</v>
      </c>
      <c r="AM27" s="170"/>
      <c r="AN27" s="170"/>
      <c r="AO27" s="178">
        <v>25</v>
      </c>
      <c r="AP27" s="178">
        <v>57</v>
      </c>
      <c r="AQ27" s="169"/>
      <c r="AR27" s="182">
        <v>10.3</v>
      </c>
      <c r="AS27" s="168">
        <v>3.9917619410517098</v>
      </c>
      <c r="AT27" s="183" t="s">
        <v>54</v>
      </c>
      <c r="AU27" s="175">
        <v>0.249485121315732</v>
      </c>
      <c r="AV27" s="176">
        <v>-34.783249616981301</v>
      </c>
      <c r="AW27" s="170"/>
      <c r="AX27" s="170"/>
      <c r="AY27" s="178">
        <v>31</v>
      </c>
      <c r="AZ27" s="178">
        <v>40</v>
      </c>
      <c r="BA27" s="169"/>
      <c r="BB27" s="186">
        <v>88.4</v>
      </c>
      <c r="BC27" s="182">
        <v>34.259393746501999</v>
      </c>
      <c r="BD27" s="183" t="s">
        <v>55</v>
      </c>
      <c r="BE27" s="184">
        <v>1.0706060545781899</v>
      </c>
      <c r="BF27" s="185">
        <v>-1.76649923396262</v>
      </c>
      <c r="BG27" s="170">
        <v>1.7999999999999999E-2</v>
      </c>
      <c r="BH27" s="170">
        <v>7.0000000000000001E-3</v>
      </c>
      <c r="BI27" s="178">
        <v>0</v>
      </c>
      <c r="BJ27" s="178">
        <v>11</v>
      </c>
      <c r="BK27" s="171"/>
      <c r="BL27" s="187">
        <v>0.8</v>
      </c>
      <c r="BM27" s="184">
        <v>0.81</v>
      </c>
      <c r="BN27" s="188">
        <v>3.7500000000000001E-4</v>
      </c>
      <c r="BO27" s="189">
        <v>0.95</v>
      </c>
      <c r="BP27" s="180">
        <v>1</v>
      </c>
      <c r="BQ27" s="188">
        <v>2.5000000000000001E-3</v>
      </c>
    </row>
    <row r="28" spans="1:69" s="158" customFormat="1" ht="22.35" customHeight="1" x14ac:dyDescent="0.2">
      <c r="A28" s="167" t="s">
        <v>4</v>
      </c>
      <c r="B28" s="167" t="s">
        <v>64</v>
      </c>
      <c r="C28" s="167" t="s">
        <v>78</v>
      </c>
      <c r="D28" s="168">
        <v>9.6894159421111095</v>
      </c>
      <c r="E28" s="169"/>
      <c r="F28" s="170">
        <v>0.05</v>
      </c>
      <c r="G28" s="170">
        <v>0.05</v>
      </c>
      <c r="H28" s="171"/>
      <c r="I28" s="172">
        <v>4</v>
      </c>
      <c r="J28" s="172">
        <v>4</v>
      </c>
      <c r="K28" s="169"/>
      <c r="L28" s="173">
        <v>6569.8665700000001</v>
      </c>
      <c r="M28" s="173">
        <v>5847.9449999999997</v>
      </c>
      <c r="N28" s="173">
        <v>12417.81157</v>
      </c>
      <c r="O28" s="168">
        <v>1281.58514859818</v>
      </c>
      <c r="P28" s="174">
        <v>268.108</v>
      </c>
      <c r="Q28" s="180">
        <v>4.7801078244520099</v>
      </c>
      <c r="R28" s="181">
        <v>9581.0031270869804</v>
      </c>
      <c r="S28" s="170">
        <v>0.01</v>
      </c>
      <c r="T28" s="170">
        <v>0.01</v>
      </c>
      <c r="U28" s="177">
        <v>0</v>
      </c>
      <c r="V28" s="178">
        <v>0</v>
      </c>
      <c r="W28" s="169"/>
      <c r="X28" s="177">
        <v>6794.03593</v>
      </c>
      <c r="Y28" s="168">
        <v>701.181162062873</v>
      </c>
      <c r="Z28" s="179">
        <v>573</v>
      </c>
      <c r="AA28" s="180">
        <v>1.2237018535128701</v>
      </c>
      <c r="AB28" s="181">
        <v>731.213344366005</v>
      </c>
      <c r="AC28" s="170">
        <v>0.02</v>
      </c>
      <c r="AD28" s="170">
        <v>0.02</v>
      </c>
      <c r="AE28" s="178">
        <v>0</v>
      </c>
      <c r="AF28" s="178">
        <v>0</v>
      </c>
      <c r="AG28" s="169"/>
      <c r="AH28" s="182">
        <v>387.2</v>
      </c>
      <c r="AI28" s="168">
        <v>39.9611289589904</v>
      </c>
      <c r="AJ28" s="183" t="s">
        <v>53</v>
      </c>
      <c r="AK28" s="175">
        <v>0.63430363426968905</v>
      </c>
      <c r="AL28" s="176">
        <v>-279.39305915347597</v>
      </c>
      <c r="AM28" s="170"/>
      <c r="AN28" s="170"/>
      <c r="AO28" s="178">
        <v>224</v>
      </c>
      <c r="AP28" s="178">
        <v>346</v>
      </c>
      <c r="AQ28" s="169"/>
      <c r="AR28" s="182">
        <v>92.1</v>
      </c>
      <c r="AS28" s="168">
        <v>9.5052168830656498</v>
      </c>
      <c r="AT28" s="183" t="s">
        <v>54</v>
      </c>
      <c r="AU28" s="175">
        <v>0.594076055191603</v>
      </c>
      <c r="AV28" s="176">
        <v>-77.1934753405653</v>
      </c>
      <c r="AW28" s="170"/>
      <c r="AX28" s="170"/>
      <c r="AY28" s="178">
        <v>63</v>
      </c>
      <c r="AZ28" s="178">
        <v>94</v>
      </c>
      <c r="BA28" s="169"/>
      <c r="BB28" s="186">
        <v>431.8</v>
      </c>
      <c r="BC28" s="182">
        <v>44.564089577717098</v>
      </c>
      <c r="BD28" s="183" t="s">
        <v>55</v>
      </c>
      <c r="BE28" s="180">
        <v>1.39262779930366</v>
      </c>
      <c r="BF28" s="181">
        <v>93.213049318869395</v>
      </c>
      <c r="BG28" s="170">
        <v>0.02</v>
      </c>
      <c r="BH28" s="170">
        <v>0.02</v>
      </c>
      <c r="BI28" s="178">
        <v>0</v>
      </c>
      <c r="BJ28" s="178">
        <v>0</v>
      </c>
      <c r="BK28" s="171"/>
      <c r="BL28" s="187">
        <v>0.8</v>
      </c>
      <c r="BM28" s="190">
        <v>0.73</v>
      </c>
      <c r="BN28" s="188"/>
      <c r="BO28" s="189">
        <v>0.95</v>
      </c>
      <c r="BP28" s="180">
        <v>1</v>
      </c>
      <c r="BQ28" s="188">
        <v>2.5000000000000001E-3</v>
      </c>
    </row>
    <row r="29" spans="1:69" s="158" customFormat="1" ht="22.35" customHeight="1" x14ac:dyDescent="0.2">
      <c r="A29" s="167" t="s">
        <v>4</v>
      </c>
      <c r="B29" s="167" t="s">
        <v>64</v>
      </c>
      <c r="C29" s="167" t="s">
        <v>79</v>
      </c>
      <c r="D29" s="168">
        <v>4.4281860372222202</v>
      </c>
      <c r="E29" s="169"/>
      <c r="F29" s="170">
        <v>2.8000000000000001E-2</v>
      </c>
      <c r="G29" s="170">
        <v>1.0999999999999999E-2</v>
      </c>
      <c r="H29" s="171"/>
      <c r="I29" s="172">
        <v>4</v>
      </c>
      <c r="J29" s="172">
        <v>3</v>
      </c>
      <c r="K29" s="169"/>
      <c r="L29" s="173">
        <v>3535.84602</v>
      </c>
      <c r="M29" s="173">
        <v>-29.397939999999998</v>
      </c>
      <c r="N29" s="173">
        <v>3506.4480800000001</v>
      </c>
      <c r="O29" s="168">
        <v>791.84750833087799</v>
      </c>
      <c r="P29" s="174">
        <v>241.767</v>
      </c>
      <c r="Q29" s="180">
        <v>3.2752505856087799</v>
      </c>
      <c r="R29" s="181">
        <v>2337.36461500207</v>
      </c>
      <c r="S29" s="170">
        <v>0.01</v>
      </c>
      <c r="T29" s="170">
        <v>0.01</v>
      </c>
      <c r="U29" s="177">
        <v>0</v>
      </c>
      <c r="V29" s="178">
        <v>0</v>
      </c>
      <c r="W29" s="169"/>
      <c r="X29" s="177">
        <v>2466.9895700000002</v>
      </c>
      <c r="Y29" s="168">
        <v>557.11064288245905</v>
      </c>
      <c r="Z29" s="179">
        <v>573</v>
      </c>
      <c r="AA29" s="184">
        <v>0.97226988286642002</v>
      </c>
      <c r="AB29" s="185">
        <v>-303.797284466539</v>
      </c>
      <c r="AC29" s="170">
        <v>7.0000000000000001E-3</v>
      </c>
      <c r="AD29" s="170"/>
      <c r="AE29" s="178">
        <v>71</v>
      </c>
      <c r="AF29" s="178">
        <v>578</v>
      </c>
      <c r="AG29" s="169"/>
      <c r="AH29" s="182">
        <v>171.4</v>
      </c>
      <c r="AI29" s="168">
        <v>38.706594203417502</v>
      </c>
      <c r="AJ29" s="183" t="s">
        <v>53</v>
      </c>
      <c r="AK29" s="175">
        <v>0.61439038418123004</v>
      </c>
      <c r="AL29" s="176">
        <v>-133.24148661673999</v>
      </c>
      <c r="AM29" s="170"/>
      <c r="AN29" s="170"/>
      <c r="AO29" s="178">
        <v>108</v>
      </c>
      <c r="AP29" s="178">
        <v>164</v>
      </c>
      <c r="AQ29" s="169"/>
      <c r="AR29" s="182">
        <v>19.5</v>
      </c>
      <c r="AS29" s="168">
        <v>4.40360902547632</v>
      </c>
      <c r="AT29" s="183" t="s">
        <v>54</v>
      </c>
      <c r="AU29" s="175">
        <v>0.27522556409227</v>
      </c>
      <c r="AV29" s="176">
        <v>-57.8692664423466</v>
      </c>
      <c r="AW29" s="170"/>
      <c r="AX29" s="170"/>
      <c r="AY29" s="178">
        <v>52</v>
      </c>
      <c r="AZ29" s="178">
        <v>66</v>
      </c>
      <c r="BA29" s="169"/>
      <c r="BB29" s="186">
        <v>143.19999999999999</v>
      </c>
      <c r="BC29" s="182">
        <v>32.338298074267101</v>
      </c>
      <c r="BD29" s="183" t="s">
        <v>55</v>
      </c>
      <c r="BE29" s="184">
        <v>1.01057181482085</v>
      </c>
      <c r="BF29" s="185">
        <v>-11.5385328846933</v>
      </c>
      <c r="BG29" s="170">
        <v>1.0999999999999999E-2</v>
      </c>
      <c r="BH29" s="170">
        <v>1E-3</v>
      </c>
      <c r="BI29" s="178">
        <v>0</v>
      </c>
      <c r="BJ29" s="178">
        <v>27</v>
      </c>
      <c r="BK29" s="171"/>
      <c r="BL29" s="187">
        <v>0.8</v>
      </c>
      <c r="BM29" s="190">
        <v>0.78</v>
      </c>
      <c r="BN29" s="188"/>
      <c r="BO29" s="189">
        <v>0.95</v>
      </c>
      <c r="BP29" s="180">
        <v>1</v>
      </c>
      <c r="BQ29" s="188">
        <v>2.5000000000000001E-3</v>
      </c>
    </row>
    <row r="30" spans="1:69" s="158" customFormat="1" ht="22.35" customHeight="1" x14ac:dyDescent="0.2">
      <c r="A30" s="167" t="s">
        <v>80</v>
      </c>
      <c r="B30" s="167" t="s">
        <v>81</v>
      </c>
      <c r="C30" s="167" t="s">
        <v>82</v>
      </c>
      <c r="D30" s="168">
        <v>6.2436248350000003</v>
      </c>
      <c r="E30" s="169"/>
      <c r="F30" s="170">
        <v>2.5000000000000001E-2</v>
      </c>
      <c r="G30" s="170">
        <v>1.4999999999999999E-2</v>
      </c>
      <c r="H30" s="171"/>
      <c r="I30" s="172">
        <v>3</v>
      </c>
      <c r="J30" s="172">
        <v>3</v>
      </c>
      <c r="K30" s="169"/>
      <c r="L30" s="173">
        <v>3248.8663299999998</v>
      </c>
      <c r="M30" s="173">
        <v>1977.93049</v>
      </c>
      <c r="N30" s="173">
        <v>5226.7968199999996</v>
      </c>
      <c r="O30" s="168">
        <v>837.14139752600897</v>
      </c>
      <c r="P30" s="174">
        <v>244.696</v>
      </c>
      <c r="Q30" s="180">
        <v>3.42114868050973</v>
      </c>
      <c r="R30" s="181">
        <v>3558.4501152933299</v>
      </c>
      <c r="S30" s="170">
        <v>0.01</v>
      </c>
      <c r="T30" s="170">
        <v>0.01</v>
      </c>
      <c r="U30" s="177">
        <v>0</v>
      </c>
      <c r="V30" s="178">
        <v>0</v>
      </c>
      <c r="W30" s="169"/>
      <c r="X30" s="177">
        <v>2270.0012299999999</v>
      </c>
      <c r="Y30" s="168">
        <v>363.57104886812101</v>
      </c>
      <c r="Z30" s="179">
        <v>573</v>
      </c>
      <c r="AA30" s="175">
        <v>0.63450444828642405</v>
      </c>
      <c r="AB30" s="176">
        <v>-1636.73472725686</v>
      </c>
      <c r="AC30" s="170"/>
      <c r="AD30" s="170"/>
      <c r="AE30" s="178">
        <v>1308</v>
      </c>
      <c r="AF30" s="178">
        <v>2024</v>
      </c>
      <c r="AG30" s="169"/>
      <c r="AH30" s="182">
        <v>354.2</v>
      </c>
      <c r="AI30" s="168">
        <v>56.729865960948601</v>
      </c>
      <c r="AJ30" s="183" t="s">
        <v>53</v>
      </c>
      <c r="AK30" s="190">
        <v>0.9004740628722</v>
      </c>
      <c r="AL30" s="173">
        <v>-75.336414148660097</v>
      </c>
      <c r="AM30" s="170"/>
      <c r="AN30" s="170"/>
      <c r="AO30" s="178">
        <v>40</v>
      </c>
      <c r="AP30" s="178">
        <v>118</v>
      </c>
      <c r="AQ30" s="169"/>
      <c r="AR30" s="182">
        <v>37.700000000000003</v>
      </c>
      <c r="AS30" s="168">
        <v>6.0381590816706998</v>
      </c>
      <c r="AT30" s="183" t="s">
        <v>54</v>
      </c>
      <c r="AU30" s="175">
        <v>0.37738494260441902</v>
      </c>
      <c r="AV30" s="176">
        <v>-71.388613117120002</v>
      </c>
      <c r="AW30" s="170"/>
      <c r="AX30" s="170"/>
      <c r="AY30" s="178">
        <v>63</v>
      </c>
      <c r="AZ30" s="178">
        <v>83</v>
      </c>
      <c r="BA30" s="169"/>
      <c r="BB30" s="186">
        <v>209.4</v>
      </c>
      <c r="BC30" s="182">
        <v>33.538209859465397</v>
      </c>
      <c r="BD30" s="183" t="s">
        <v>55</v>
      </c>
      <c r="BE30" s="184">
        <v>1.0480690581082901</v>
      </c>
      <c r="BF30" s="185">
        <v>-8.7772262342400307</v>
      </c>
      <c r="BG30" s="170">
        <v>1.4999999999999999E-2</v>
      </c>
      <c r="BH30" s="170">
        <v>5.0000000000000001E-3</v>
      </c>
      <c r="BI30" s="178">
        <v>0</v>
      </c>
      <c r="BJ30" s="178">
        <v>31</v>
      </c>
      <c r="BK30" s="171"/>
      <c r="BL30" s="187">
        <v>0.8</v>
      </c>
      <c r="BM30" s="190">
        <v>0.74</v>
      </c>
      <c r="BN30" s="188"/>
      <c r="BO30" s="189">
        <v>0.95</v>
      </c>
      <c r="BP30" s="180">
        <v>1</v>
      </c>
      <c r="BQ30" s="188">
        <v>2.5000000000000001E-3</v>
      </c>
    </row>
    <row r="31" spans="1:69" s="158" customFormat="1" ht="22.35" customHeight="1" x14ac:dyDescent="0.2">
      <c r="A31" s="167" t="s">
        <v>80</v>
      </c>
      <c r="B31" s="167" t="s">
        <v>81</v>
      </c>
      <c r="C31" s="167" t="s">
        <v>83</v>
      </c>
      <c r="D31" s="168">
        <v>2.8402116402222202</v>
      </c>
      <c r="E31" s="169"/>
      <c r="F31" s="170">
        <v>4.5999999999999999E-2</v>
      </c>
      <c r="G31" s="170">
        <v>3.1E-2</v>
      </c>
      <c r="H31" s="171"/>
      <c r="I31" s="172">
        <v>5</v>
      </c>
      <c r="J31" s="172">
        <v>4</v>
      </c>
      <c r="K31" s="169"/>
      <c r="L31" s="173">
        <v>1163.5511899999999</v>
      </c>
      <c r="M31" s="173">
        <v>824.33378000000005</v>
      </c>
      <c r="N31" s="173">
        <v>1987.8849700000001</v>
      </c>
      <c r="O31" s="168">
        <v>699.90733854061102</v>
      </c>
      <c r="P31" s="174">
        <v>255.976</v>
      </c>
      <c r="Q31" s="180">
        <v>2.7342693789285399</v>
      </c>
      <c r="R31" s="181">
        <v>1193.9725618192599</v>
      </c>
      <c r="S31" s="170">
        <v>0.01</v>
      </c>
      <c r="T31" s="170">
        <v>0.01</v>
      </c>
      <c r="U31" s="177">
        <v>0</v>
      </c>
      <c r="V31" s="178">
        <v>0</v>
      </c>
      <c r="W31" s="169"/>
      <c r="X31" s="177">
        <v>1950.5120850000001</v>
      </c>
      <c r="Y31" s="168">
        <v>686.74885257754602</v>
      </c>
      <c r="Z31" s="179">
        <v>573</v>
      </c>
      <c r="AA31" s="180">
        <v>1.1985145769241601</v>
      </c>
      <c r="AB31" s="181">
        <v>173.346218326713</v>
      </c>
      <c r="AC31" s="170">
        <v>0.02</v>
      </c>
      <c r="AD31" s="170">
        <v>0.02</v>
      </c>
      <c r="AE31" s="178">
        <v>0</v>
      </c>
      <c r="AF31" s="178">
        <v>3</v>
      </c>
      <c r="AG31" s="169"/>
      <c r="AH31" s="182">
        <v>171.55</v>
      </c>
      <c r="AI31" s="168">
        <v>60.400428464752601</v>
      </c>
      <c r="AJ31" s="183" t="s">
        <v>53</v>
      </c>
      <c r="AK31" s="184">
        <v>0.95873695975797801</v>
      </c>
      <c r="AL31" s="185">
        <v>-23.8452000007279</v>
      </c>
      <c r="AM31" s="170">
        <v>5.0000000000000001E-3</v>
      </c>
      <c r="AN31" s="170"/>
      <c r="AO31" s="178">
        <v>8</v>
      </c>
      <c r="AP31" s="178">
        <v>44</v>
      </c>
      <c r="AQ31" s="169"/>
      <c r="AR31" s="182">
        <v>22.2</v>
      </c>
      <c r="AS31" s="168">
        <v>7.8163189269455398</v>
      </c>
      <c r="AT31" s="183" t="s">
        <v>54</v>
      </c>
      <c r="AU31" s="175">
        <v>0.48851993293409601</v>
      </c>
      <c r="AV31" s="176">
        <v>-27.424177777962601</v>
      </c>
      <c r="AW31" s="170"/>
      <c r="AX31" s="170"/>
      <c r="AY31" s="178">
        <v>24</v>
      </c>
      <c r="AZ31" s="178">
        <v>33</v>
      </c>
      <c r="BA31" s="169"/>
      <c r="BB31" s="186">
        <v>91.8</v>
      </c>
      <c r="BC31" s="182">
        <v>32.321535022234301</v>
      </c>
      <c r="BD31" s="183" t="s">
        <v>55</v>
      </c>
      <c r="BE31" s="184">
        <v>1.0100479694448199</v>
      </c>
      <c r="BF31" s="185">
        <v>-7.4483555559252803</v>
      </c>
      <c r="BG31" s="170">
        <v>1.0999999999999999E-2</v>
      </c>
      <c r="BH31" s="170">
        <v>1E-3</v>
      </c>
      <c r="BI31" s="178">
        <v>0</v>
      </c>
      <c r="BJ31" s="178">
        <v>18</v>
      </c>
      <c r="BK31" s="171"/>
      <c r="BL31" s="187">
        <v>0.8</v>
      </c>
      <c r="BM31" s="175">
        <v>0.67</v>
      </c>
      <c r="BN31" s="188"/>
      <c r="BO31" s="189">
        <v>0.95</v>
      </c>
      <c r="BP31" s="180">
        <v>1</v>
      </c>
      <c r="BQ31" s="188">
        <v>2.5000000000000001E-3</v>
      </c>
    </row>
    <row r="32" spans="1:69" s="158" customFormat="1" ht="22.35" customHeight="1" x14ac:dyDescent="0.2">
      <c r="A32" s="167" t="s">
        <v>80</v>
      </c>
      <c r="B32" s="167" t="s">
        <v>81</v>
      </c>
      <c r="C32" s="167" t="s">
        <v>84</v>
      </c>
      <c r="D32" s="168">
        <v>7.4919696311111101</v>
      </c>
      <c r="E32" s="169"/>
      <c r="F32" s="170">
        <v>0.01</v>
      </c>
      <c r="G32" s="170">
        <v>0.01</v>
      </c>
      <c r="H32" s="171"/>
      <c r="I32" s="172">
        <v>2</v>
      </c>
      <c r="J32" s="172">
        <v>2</v>
      </c>
      <c r="K32" s="169"/>
      <c r="L32" s="173">
        <v>5504.2335599999997</v>
      </c>
      <c r="M32" s="173">
        <v>1883.6323600000001</v>
      </c>
      <c r="N32" s="173">
        <v>7387.8659200000002</v>
      </c>
      <c r="O32" s="168">
        <v>986.10462718924896</v>
      </c>
      <c r="P32" s="174">
        <v>282.02199999999999</v>
      </c>
      <c r="Q32" s="180">
        <v>3.4965521384475302</v>
      </c>
      <c r="R32" s="181">
        <v>5080.5788368387002</v>
      </c>
      <c r="S32" s="170">
        <v>0.01</v>
      </c>
      <c r="T32" s="170">
        <v>0.01</v>
      </c>
      <c r="U32" s="177">
        <v>0</v>
      </c>
      <c r="V32" s="178">
        <v>0</v>
      </c>
      <c r="W32" s="169"/>
      <c r="X32" s="177">
        <v>3491.3643649999999</v>
      </c>
      <c r="Y32" s="168">
        <v>466.01421747650699</v>
      </c>
      <c r="Z32" s="179">
        <v>573</v>
      </c>
      <c r="AA32" s="190">
        <v>0.81328833765533504</v>
      </c>
      <c r="AB32" s="173">
        <v>-1196.48090470032</v>
      </c>
      <c r="AC32" s="170"/>
      <c r="AD32" s="170"/>
      <c r="AE32" s="178">
        <v>802</v>
      </c>
      <c r="AF32" s="178">
        <v>1661</v>
      </c>
      <c r="AG32" s="169"/>
      <c r="AH32" s="182">
        <v>233.8</v>
      </c>
      <c r="AI32" s="168">
        <v>31.206746891915198</v>
      </c>
      <c r="AJ32" s="183" t="s">
        <v>53</v>
      </c>
      <c r="AK32" s="175">
        <v>0.495345188760559</v>
      </c>
      <c r="AL32" s="176">
        <v>-281.61754274191998</v>
      </c>
      <c r="AM32" s="170"/>
      <c r="AN32" s="170"/>
      <c r="AO32" s="178">
        <v>239</v>
      </c>
      <c r="AP32" s="178">
        <v>333</v>
      </c>
      <c r="AQ32" s="169"/>
      <c r="AR32" s="182">
        <v>45.2</v>
      </c>
      <c r="AS32" s="168">
        <v>6.0331264307723202</v>
      </c>
      <c r="AT32" s="183" t="s">
        <v>54</v>
      </c>
      <c r="AU32" s="175">
        <v>0.37707040192327002</v>
      </c>
      <c r="AV32" s="176">
        <v>-85.699693394773305</v>
      </c>
      <c r="AW32" s="170"/>
      <c r="AX32" s="170"/>
      <c r="AY32" s="178">
        <v>75</v>
      </c>
      <c r="AZ32" s="178">
        <v>99</v>
      </c>
      <c r="BA32" s="169"/>
      <c r="BB32" s="186">
        <v>181</v>
      </c>
      <c r="BC32" s="182">
        <v>24.159200972783001</v>
      </c>
      <c r="BD32" s="183" t="s">
        <v>55</v>
      </c>
      <c r="BE32" s="190">
        <v>0.75497503039946701</v>
      </c>
      <c r="BF32" s="173">
        <v>-80.799386789546602</v>
      </c>
      <c r="BG32" s="170"/>
      <c r="BH32" s="170"/>
      <c r="BI32" s="178">
        <v>59</v>
      </c>
      <c r="BJ32" s="178">
        <v>107</v>
      </c>
      <c r="BK32" s="171"/>
      <c r="BL32" s="187">
        <v>0.8</v>
      </c>
      <c r="BM32" s="175">
        <v>0.69</v>
      </c>
      <c r="BN32" s="188"/>
      <c r="BO32" s="189">
        <v>0.95</v>
      </c>
      <c r="BP32" s="180">
        <v>1</v>
      </c>
      <c r="BQ32" s="188">
        <v>2.5000000000000001E-3</v>
      </c>
    </row>
    <row r="33" spans="1:69" s="158" customFormat="1" ht="22.35" customHeight="1" x14ac:dyDescent="0.2">
      <c r="A33" s="167" t="s">
        <v>80</v>
      </c>
      <c r="B33" s="167" t="s">
        <v>81</v>
      </c>
      <c r="C33" s="167" t="s">
        <v>85</v>
      </c>
      <c r="D33" s="168">
        <v>8.0712319791111096</v>
      </c>
      <c r="E33" s="169"/>
      <c r="F33" s="170">
        <v>0.03</v>
      </c>
      <c r="G33" s="170">
        <v>2.3E-2</v>
      </c>
      <c r="H33" s="171"/>
      <c r="I33" s="172">
        <v>3</v>
      </c>
      <c r="J33" s="172">
        <v>3</v>
      </c>
      <c r="K33" s="169"/>
      <c r="L33" s="173">
        <v>3706.5583200000001</v>
      </c>
      <c r="M33" s="173">
        <v>4466.37979</v>
      </c>
      <c r="N33" s="173">
        <v>8172.9381100000001</v>
      </c>
      <c r="O33" s="168">
        <v>1012.60106649792</v>
      </c>
      <c r="P33" s="174">
        <v>276.94400000000002</v>
      </c>
      <c r="Q33" s="180">
        <v>3.6563387056513998</v>
      </c>
      <c r="R33" s="181">
        <v>5732.0131480085402</v>
      </c>
      <c r="S33" s="170">
        <v>0.01</v>
      </c>
      <c r="T33" s="170">
        <v>0.01</v>
      </c>
      <c r="U33" s="177">
        <v>0</v>
      </c>
      <c r="V33" s="178">
        <v>0</v>
      </c>
      <c r="W33" s="169"/>
      <c r="X33" s="177">
        <v>3948.1300900000001</v>
      </c>
      <c r="Y33" s="168">
        <v>489.160774986771</v>
      </c>
      <c r="Z33" s="179">
        <v>573</v>
      </c>
      <c r="AA33" s="190">
        <v>0.85368372598040299</v>
      </c>
      <c r="AB33" s="173">
        <v>-1102.16889904149</v>
      </c>
      <c r="AC33" s="170"/>
      <c r="AD33" s="170"/>
      <c r="AE33" s="178">
        <v>677</v>
      </c>
      <c r="AF33" s="178">
        <v>1602</v>
      </c>
      <c r="AG33" s="169"/>
      <c r="AH33" s="182">
        <v>352.65</v>
      </c>
      <c r="AI33" s="168">
        <v>43.6922146349754</v>
      </c>
      <c r="AJ33" s="183" t="s">
        <v>53</v>
      </c>
      <c r="AK33" s="175">
        <v>0.69352721642818105</v>
      </c>
      <c r="AL33" s="176">
        <v>-202.61847523492801</v>
      </c>
      <c r="AM33" s="170"/>
      <c r="AN33" s="170"/>
      <c r="AO33" s="178">
        <v>156</v>
      </c>
      <c r="AP33" s="178">
        <v>258</v>
      </c>
      <c r="AQ33" s="169"/>
      <c r="AR33" s="182">
        <v>61.6</v>
      </c>
      <c r="AS33" s="168">
        <v>7.6320442975031497</v>
      </c>
      <c r="AT33" s="183" t="s">
        <v>54</v>
      </c>
      <c r="AU33" s="175">
        <v>0.47700276859394702</v>
      </c>
      <c r="AV33" s="176">
        <v>-79.420565139029307</v>
      </c>
      <c r="AW33" s="170"/>
      <c r="AX33" s="170"/>
      <c r="AY33" s="178">
        <v>68</v>
      </c>
      <c r="AZ33" s="178">
        <v>94</v>
      </c>
      <c r="BA33" s="169"/>
      <c r="BB33" s="186">
        <v>291.8</v>
      </c>
      <c r="BC33" s="182">
        <v>36.153092954730802</v>
      </c>
      <c r="BD33" s="183" t="s">
        <v>55</v>
      </c>
      <c r="BE33" s="180">
        <v>1.12978415483534</v>
      </c>
      <c r="BF33" s="181">
        <v>9.7588697219413802</v>
      </c>
      <c r="BG33" s="170">
        <v>0.02</v>
      </c>
      <c r="BH33" s="170">
        <v>1.2999999999999999E-2</v>
      </c>
      <c r="BI33" s="178">
        <v>0</v>
      </c>
      <c r="BJ33" s="178">
        <v>19</v>
      </c>
      <c r="BK33" s="171"/>
      <c r="BL33" s="187">
        <v>0.8</v>
      </c>
      <c r="BM33" s="175">
        <v>0.65</v>
      </c>
      <c r="BN33" s="188"/>
      <c r="BO33" s="189">
        <v>0.95</v>
      </c>
      <c r="BP33" s="180">
        <v>1</v>
      </c>
      <c r="BQ33" s="188">
        <v>2.5000000000000001E-3</v>
      </c>
    </row>
    <row r="34" spans="1:69" s="158" customFormat="1" ht="22.35" customHeight="1" x14ac:dyDescent="0.2">
      <c r="A34" s="167" t="s">
        <v>80</v>
      </c>
      <c r="B34" s="167" t="s">
        <v>81</v>
      </c>
      <c r="C34" s="167" t="s">
        <v>86</v>
      </c>
      <c r="D34" s="168">
        <v>1.4323658323333299</v>
      </c>
      <c r="E34" s="169"/>
      <c r="F34" s="170">
        <v>0.01</v>
      </c>
      <c r="G34" s="170">
        <v>0.01</v>
      </c>
      <c r="H34" s="171"/>
      <c r="I34" s="172">
        <v>3</v>
      </c>
      <c r="J34" s="172">
        <v>3</v>
      </c>
      <c r="K34" s="169"/>
      <c r="L34" s="173">
        <v>1280.3933300000001</v>
      </c>
      <c r="M34" s="173">
        <v>132.15737999999999</v>
      </c>
      <c r="N34" s="173">
        <v>1412.55071</v>
      </c>
      <c r="O34" s="168">
        <v>986.16615819364097</v>
      </c>
      <c r="P34" s="174">
        <v>276.94400000000002</v>
      </c>
      <c r="Q34" s="180">
        <v>3.5608865264950298</v>
      </c>
      <c r="R34" s="181">
        <v>979.37055560786405</v>
      </c>
      <c r="S34" s="170">
        <v>0.01</v>
      </c>
      <c r="T34" s="170">
        <v>0.01</v>
      </c>
      <c r="U34" s="177">
        <v>0</v>
      </c>
      <c r="V34" s="178">
        <v>0</v>
      </c>
      <c r="W34" s="169"/>
      <c r="X34" s="177">
        <v>435.25427500000001</v>
      </c>
      <c r="Y34" s="168">
        <v>303.87088631607998</v>
      </c>
      <c r="Z34" s="179">
        <v>573</v>
      </c>
      <c r="AA34" s="175">
        <v>0.53031568292509601</v>
      </c>
      <c r="AB34" s="176">
        <v>-460.99994414428198</v>
      </c>
      <c r="AC34" s="170"/>
      <c r="AD34" s="170"/>
      <c r="AE34" s="178">
        <v>386</v>
      </c>
      <c r="AF34" s="178">
        <v>550</v>
      </c>
      <c r="AG34" s="169"/>
      <c r="AH34" s="182">
        <v>30.3</v>
      </c>
      <c r="AI34" s="168">
        <v>21.1538137227422</v>
      </c>
      <c r="AJ34" s="183" t="s">
        <v>53</v>
      </c>
      <c r="AK34" s="175">
        <v>0.335774820995909</v>
      </c>
      <c r="AL34" s="176">
        <v>-68.241039801203797</v>
      </c>
      <c r="AM34" s="170"/>
      <c r="AN34" s="170"/>
      <c r="AO34" s="178">
        <v>60</v>
      </c>
      <c r="AP34" s="178">
        <v>78</v>
      </c>
      <c r="AQ34" s="169"/>
      <c r="AR34" s="182">
        <v>4.8</v>
      </c>
      <c r="AS34" s="168">
        <v>3.3510992036027298</v>
      </c>
      <c r="AT34" s="183" t="s">
        <v>54</v>
      </c>
      <c r="AU34" s="175">
        <v>0.209443700225171</v>
      </c>
      <c r="AV34" s="176">
        <v>-20.226295822527899</v>
      </c>
      <c r="AW34" s="170"/>
      <c r="AX34" s="170"/>
      <c r="AY34" s="178">
        <v>19</v>
      </c>
      <c r="AZ34" s="178">
        <v>23</v>
      </c>
      <c r="BA34" s="169"/>
      <c r="BB34" s="186">
        <v>27.4</v>
      </c>
      <c r="BC34" s="182">
        <v>19.129191287232299</v>
      </c>
      <c r="BD34" s="183" t="s">
        <v>55</v>
      </c>
      <c r="BE34" s="175">
        <v>0.59778722772600801</v>
      </c>
      <c r="BF34" s="176">
        <v>-22.6525916450559</v>
      </c>
      <c r="BG34" s="170"/>
      <c r="BH34" s="170"/>
      <c r="BI34" s="178">
        <v>19</v>
      </c>
      <c r="BJ34" s="178">
        <v>28</v>
      </c>
      <c r="BK34" s="171"/>
      <c r="BL34" s="187">
        <v>0.8</v>
      </c>
      <c r="BM34" s="184">
        <v>0.81</v>
      </c>
      <c r="BN34" s="188">
        <v>3.7500000000000001E-4</v>
      </c>
      <c r="BO34" s="189">
        <v>0.95</v>
      </c>
      <c r="BP34" s="180">
        <v>1</v>
      </c>
      <c r="BQ34" s="188">
        <v>2.5000000000000001E-3</v>
      </c>
    </row>
    <row r="35" spans="1:69" s="158" customFormat="1" ht="22.35" customHeight="1" x14ac:dyDescent="0.2">
      <c r="A35" s="167" t="s">
        <v>80</v>
      </c>
      <c r="B35" s="167" t="s">
        <v>81</v>
      </c>
      <c r="C35" s="167" t="s">
        <v>87</v>
      </c>
      <c r="D35" s="168">
        <v>2.4192814678888901</v>
      </c>
      <c r="E35" s="169"/>
      <c r="F35" s="170">
        <v>4.7E-2</v>
      </c>
      <c r="G35" s="170">
        <v>2.9000000000000001E-2</v>
      </c>
      <c r="H35" s="171"/>
      <c r="I35" s="172">
        <v>4</v>
      </c>
      <c r="J35" s="172">
        <v>4</v>
      </c>
      <c r="K35" s="169"/>
      <c r="L35" s="173">
        <v>1550.0249899999999</v>
      </c>
      <c r="M35" s="173">
        <v>667.13251000000002</v>
      </c>
      <c r="N35" s="173">
        <v>2217.1574999999998</v>
      </c>
      <c r="O35" s="168">
        <v>916.45289290573305</v>
      </c>
      <c r="P35" s="174">
        <v>237.21100000000001</v>
      </c>
      <c r="Q35" s="180">
        <v>3.8634502316744701</v>
      </c>
      <c r="R35" s="181">
        <v>1590.4803475029</v>
      </c>
      <c r="S35" s="170">
        <v>0.01</v>
      </c>
      <c r="T35" s="170">
        <v>0.01</v>
      </c>
      <c r="U35" s="177">
        <v>0</v>
      </c>
      <c r="V35" s="178">
        <v>0</v>
      </c>
      <c r="W35" s="169"/>
      <c r="X35" s="177">
        <v>1571.2996350000001</v>
      </c>
      <c r="Y35" s="168">
        <v>649.49021263373095</v>
      </c>
      <c r="Z35" s="179">
        <v>573</v>
      </c>
      <c r="AA35" s="180">
        <v>1.1334907724847001</v>
      </c>
      <c r="AB35" s="181">
        <v>57.516512038435401</v>
      </c>
      <c r="AC35" s="170">
        <v>0.02</v>
      </c>
      <c r="AD35" s="170">
        <v>1.2999999999999999E-2</v>
      </c>
      <c r="AE35" s="178">
        <v>0</v>
      </c>
      <c r="AF35" s="178">
        <v>93</v>
      </c>
      <c r="AG35" s="169"/>
      <c r="AH35" s="182">
        <v>161.69999999999999</v>
      </c>
      <c r="AI35" s="168">
        <v>66.838026970504799</v>
      </c>
      <c r="AJ35" s="183" t="s">
        <v>53</v>
      </c>
      <c r="AK35" s="184">
        <v>1.0609210630238901</v>
      </c>
      <c r="AL35" s="185">
        <v>-4.7368878648840704</v>
      </c>
      <c r="AM35" s="170">
        <v>1.7000000000000001E-2</v>
      </c>
      <c r="AN35" s="170">
        <v>6.0000000000000001E-3</v>
      </c>
      <c r="AO35" s="178">
        <v>0</v>
      </c>
      <c r="AP35" s="178">
        <v>22</v>
      </c>
      <c r="AQ35" s="169"/>
      <c r="AR35" s="182">
        <v>24.4</v>
      </c>
      <c r="AS35" s="168">
        <v>10.0856391965387</v>
      </c>
      <c r="AT35" s="183" t="s">
        <v>54</v>
      </c>
      <c r="AU35" s="175">
        <v>0.630352449783672</v>
      </c>
      <c r="AV35" s="176">
        <v>-17.869685806954699</v>
      </c>
      <c r="AW35" s="170"/>
      <c r="AX35" s="170"/>
      <c r="AY35" s="178">
        <v>15</v>
      </c>
      <c r="AZ35" s="178">
        <v>23</v>
      </c>
      <c r="BA35" s="169"/>
      <c r="BB35" s="186">
        <v>70.2</v>
      </c>
      <c r="BC35" s="182">
        <v>29.0168799834845</v>
      </c>
      <c r="BD35" s="183" t="s">
        <v>55</v>
      </c>
      <c r="BE35" s="190">
        <v>0.90677749948388897</v>
      </c>
      <c r="BF35" s="173">
        <v>-14.3393716139094</v>
      </c>
      <c r="BG35" s="170">
        <v>0</v>
      </c>
      <c r="BH35" s="170"/>
      <c r="BI35" s="178">
        <v>8</v>
      </c>
      <c r="BJ35" s="178">
        <v>23</v>
      </c>
      <c r="BK35" s="171"/>
      <c r="BL35" s="187">
        <v>0.8</v>
      </c>
      <c r="BM35" s="175">
        <v>0.64</v>
      </c>
      <c r="BN35" s="188"/>
      <c r="BO35" s="189">
        <v>0.95</v>
      </c>
      <c r="BP35" s="180">
        <v>1</v>
      </c>
      <c r="BQ35" s="188">
        <v>2.5000000000000001E-3</v>
      </c>
    </row>
    <row r="36" spans="1:69" s="158" customFormat="1" ht="22.35" customHeight="1" x14ac:dyDescent="0.2">
      <c r="A36" s="167" t="s">
        <v>80</v>
      </c>
      <c r="B36" s="167" t="s">
        <v>81</v>
      </c>
      <c r="C36" s="167" t="s">
        <v>88</v>
      </c>
      <c r="D36" s="168">
        <v>2.4492784859999999</v>
      </c>
      <c r="E36" s="169"/>
      <c r="F36" s="170">
        <v>0.03</v>
      </c>
      <c r="G36" s="170">
        <v>2.8000000000000001E-2</v>
      </c>
      <c r="H36" s="171"/>
      <c r="I36" s="172">
        <v>3</v>
      </c>
      <c r="J36" s="172">
        <v>3</v>
      </c>
      <c r="K36" s="169"/>
      <c r="L36" s="173">
        <v>1200.03495</v>
      </c>
      <c r="M36" s="173">
        <v>2134.3454400000001</v>
      </c>
      <c r="N36" s="173">
        <v>3334.3803899999998</v>
      </c>
      <c r="O36" s="168">
        <v>1361.3725058457901</v>
      </c>
      <c r="P36" s="174">
        <v>282.02199999999999</v>
      </c>
      <c r="Q36" s="180">
        <v>4.8271854885285199</v>
      </c>
      <c r="R36" s="181">
        <v>2580.0809344408699</v>
      </c>
      <c r="S36" s="170">
        <v>0.01</v>
      </c>
      <c r="T36" s="170">
        <v>0.01</v>
      </c>
      <c r="U36" s="177">
        <v>0</v>
      </c>
      <c r="V36" s="178">
        <v>0</v>
      </c>
      <c r="W36" s="169"/>
      <c r="X36" s="177">
        <v>1182.5286000000001</v>
      </c>
      <c r="Y36" s="168">
        <v>482.80691916386701</v>
      </c>
      <c r="Z36" s="179">
        <v>573</v>
      </c>
      <c r="AA36" s="190">
        <v>0.84259497236276903</v>
      </c>
      <c r="AB36" s="173">
        <v>-350.024137145976</v>
      </c>
      <c r="AC36" s="170"/>
      <c r="AD36" s="170"/>
      <c r="AE36" s="178">
        <v>221</v>
      </c>
      <c r="AF36" s="178">
        <v>502</v>
      </c>
      <c r="AG36" s="169"/>
      <c r="AH36" s="182">
        <v>139.9</v>
      </c>
      <c r="AI36" s="168">
        <v>57.118862064752598</v>
      </c>
      <c r="AJ36" s="183" t="s">
        <v>53</v>
      </c>
      <c r="AK36" s="190">
        <v>0.90664860420242199</v>
      </c>
      <c r="AL36" s="173">
        <v>-28.600562722856001</v>
      </c>
      <c r="AM36" s="170">
        <v>0</v>
      </c>
      <c r="AN36" s="170"/>
      <c r="AO36" s="178">
        <v>15</v>
      </c>
      <c r="AP36" s="178">
        <v>46</v>
      </c>
      <c r="AQ36" s="169"/>
      <c r="AR36" s="182">
        <v>15.6</v>
      </c>
      <c r="AS36" s="168">
        <v>6.3692226462483204</v>
      </c>
      <c r="AT36" s="183" t="s">
        <v>54</v>
      </c>
      <c r="AU36" s="175">
        <v>0.39807641539052002</v>
      </c>
      <c r="AV36" s="176">
        <v>-27.193793707392</v>
      </c>
      <c r="AW36" s="170"/>
      <c r="AX36" s="170"/>
      <c r="AY36" s="178">
        <v>24</v>
      </c>
      <c r="AZ36" s="178">
        <v>32</v>
      </c>
      <c r="BA36" s="169"/>
      <c r="BB36" s="186">
        <v>92.6</v>
      </c>
      <c r="BC36" s="182">
        <v>37.807052374525298</v>
      </c>
      <c r="BD36" s="183" t="s">
        <v>55</v>
      </c>
      <c r="BE36" s="180">
        <v>1.18147038670391</v>
      </c>
      <c r="BF36" s="181">
        <v>7.0124125852160102</v>
      </c>
      <c r="BG36" s="170">
        <v>0.02</v>
      </c>
      <c r="BH36" s="170">
        <v>1.7999999999999999E-2</v>
      </c>
      <c r="BI36" s="178">
        <v>0</v>
      </c>
      <c r="BJ36" s="178">
        <v>2</v>
      </c>
      <c r="BK36" s="171"/>
      <c r="BL36" s="187">
        <v>0.8</v>
      </c>
      <c r="BM36" s="190">
        <v>0.76</v>
      </c>
      <c r="BN36" s="188"/>
      <c r="BO36" s="189">
        <v>0.95</v>
      </c>
      <c r="BP36" s="180">
        <v>1</v>
      </c>
      <c r="BQ36" s="188">
        <v>2.5000000000000001E-3</v>
      </c>
    </row>
    <row r="37" spans="1:69" s="158" customFormat="1" ht="22.35" customHeight="1" x14ac:dyDescent="0.2">
      <c r="A37" s="167" t="s">
        <v>80</v>
      </c>
      <c r="B37" s="167" t="s">
        <v>81</v>
      </c>
      <c r="C37" s="167" t="s">
        <v>89</v>
      </c>
      <c r="D37" s="168">
        <v>3.7485407748888901</v>
      </c>
      <c r="E37" s="169"/>
      <c r="F37" s="170">
        <v>2.8000000000000001E-2</v>
      </c>
      <c r="G37" s="170">
        <v>1.7000000000000001E-2</v>
      </c>
      <c r="H37" s="171"/>
      <c r="I37" s="172">
        <v>2</v>
      </c>
      <c r="J37" s="172">
        <v>2</v>
      </c>
      <c r="K37" s="169"/>
      <c r="L37" s="173">
        <v>1043.1998000000001</v>
      </c>
      <c r="M37" s="173">
        <v>1964.2833000000001</v>
      </c>
      <c r="N37" s="173">
        <v>3007.4830999999999</v>
      </c>
      <c r="O37" s="168">
        <v>802.30769267519702</v>
      </c>
      <c r="P37" s="174">
        <v>231.66</v>
      </c>
      <c r="Q37" s="180">
        <v>3.4632983366796002</v>
      </c>
      <c r="R37" s="181">
        <v>2059.2045441454502</v>
      </c>
      <c r="S37" s="170">
        <v>0.01</v>
      </c>
      <c r="T37" s="170">
        <v>0.01</v>
      </c>
      <c r="U37" s="177">
        <v>0</v>
      </c>
      <c r="V37" s="178">
        <v>0</v>
      </c>
      <c r="W37" s="169"/>
      <c r="X37" s="177">
        <v>2298.4796999999999</v>
      </c>
      <c r="Y37" s="168">
        <v>613.16651946199795</v>
      </c>
      <c r="Z37" s="179">
        <v>573</v>
      </c>
      <c r="AA37" s="184">
        <v>1.0700986378045301</v>
      </c>
      <c r="AB37" s="185">
        <v>-47.042239500376603</v>
      </c>
      <c r="AC37" s="170">
        <v>1.7999999999999999E-2</v>
      </c>
      <c r="AD37" s="170">
        <v>7.0000000000000001E-3</v>
      </c>
      <c r="AE37" s="178">
        <v>0</v>
      </c>
      <c r="AF37" s="178">
        <v>280</v>
      </c>
      <c r="AG37" s="169"/>
      <c r="AH37" s="182">
        <v>195.2</v>
      </c>
      <c r="AI37" s="168">
        <v>52.073596559926997</v>
      </c>
      <c r="AJ37" s="183" t="s">
        <v>53</v>
      </c>
      <c r="AK37" s="190">
        <v>0.826565024760745</v>
      </c>
      <c r="AL37" s="173">
        <v>-62.684611149256099</v>
      </c>
      <c r="AM37" s="170"/>
      <c r="AN37" s="170"/>
      <c r="AO37" s="178">
        <v>41</v>
      </c>
      <c r="AP37" s="178">
        <v>89</v>
      </c>
      <c r="AQ37" s="169"/>
      <c r="AR37" s="182">
        <v>18.100000000000001</v>
      </c>
      <c r="AS37" s="168">
        <v>4.8285455826571599</v>
      </c>
      <c r="AT37" s="183" t="s">
        <v>54</v>
      </c>
      <c r="AU37" s="175">
        <v>0.301784098916072</v>
      </c>
      <c r="AV37" s="176">
        <v>-47.394504418858702</v>
      </c>
      <c r="AW37" s="170"/>
      <c r="AX37" s="170"/>
      <c r="AY37" s="178">
        <v>42</v>
      </c>
      <c r="AZ37" s="178">
        <v>54</v>
      </c>
      <c r="BA37" s="169"/>
      <c r="BB37" s="186">
        <v>95</v>
      </c>
      <c r="BC37" s="182">
        <v>25.343195047095598</v>
      </c>
      <c r="BD37" s="183" t="s">
        <v>55</v>
      </c>
      <c r="BE37" s="190">
        <v>0.791974845221737</v>
      </c>
      <c r="BF37" s="173">
        <v>-35.9890088377174</v>
      </c>
      <c r="BG37" s="170"/>
      <c r="BH37" s="170"/>
      <c r="BI37" s="178">
        <v>25</v>
      </c>
      <c r="BJ37" s="178">
        <v>49</v>
      </c>
      <c r="BK37" s="171"/>
      <c r="BL37" s="187">
        <v>0.8</v>
      </c>
      <c r="BM37" s="175">
        <v>0.67</v>
      </c>
      <c r="BN37" s="188"/>
      <c r="BO37" s="189">
        <v>0.95</v>
      </c>
      <c r="BP37" s="190">
        <v>0.94</v>
      </c>
      <c r="BQ37" s="188"/>
    </row>
    <row r="38" spans="1:69" s="158" customFormat="1" ht="22.35" customHeight="1" x14ac:dyDescent="0.2">
      <c r="A38" s="167" t="s">
        <v>80</v>
      </c>
      <c r="B38" s="167" t="s">
        <v>81</v>
      </c>
      <c r="C38" s="167" t="s">
        <v>90</v>
      </c>
      <c r="D38" s="168">
        <v>5.80392696766667</v>
      </c>
      <c r="E38" s="169"/>
      <c r="F38" s="170">
        <v>2.1000000000000001E-2</v>
      </c>
      <c r="G38" s="170">
        <v>1.0999999999999999E-2</v>
      </c>
      <c r="H38" s="171"/>
      <c r="I38" s="172">
        <v>2</v>
      </c>
      <c r="J38" s="172">
        <v>2</v>
      </c>
      <c r="K38" s="169"/>
      <c r="L38" s="173">
        <v>788.31001000000003</v>
      </c>
      <c r="M38" s="173">
        <v>1179.4201599999999</v>
      </c>
      <c r="N38" s="173">
        <v>1967.73017</v>
      </c>
      <c r="O38" s="168">
        <v>339.03427471815297</v>
      </c>
      <c r="P38" s="174">
        <v>236.59800000000001</v>
      </c>
      <c r="Q38" s="180">
        <v>1.4329549477094199</v>
      </c>
      <c r="R38" s="181">
        <v>468.19848613596901</v>
      </c>
      <c r="S38" s="170">
        <v>0.01</v>
      </c>
      <c r="T38" s="170">
        <v>0.01</v>
      </c>
      <c r="U38" s="177">
        <v>0</v>
      </c>
      <c r="V38" s="178">
        <v>0</v>
      </c>
      <c r="W38" s="169"/>
      <c r="X38" s="177">
        <v>3361.0334050000001</v>
      </c>
      <c r="Y38" s="168">
        <v>579.09643310884496</v>
      </c>
      <c r="Z38" s="179">
        <v>573</v>
      </c>
      <c r="AA38" s="184">
        <v>1.01063949931736</v>
      </c>
      <c r="AB38" s="185">
        <v>-270.57656150051798</v>
      </c>
      <c r="AC38" s="170">
        <v>1.0999999999999999E-2</v>
      </c>
      <c r="AD38" s="170">
        <v>1E-3</v>
      </c>
      <c r="AE38" s="178">
        <v>0</v>
      </c>
      <c r="AF38" s="178">
        <v>630</v>
      </c>
      <c r="AG38" s="169"/>
      <c r="AH38" s="182">
        <v>268.75</v>
      </c>
      <c r="AI38" s="168">
        <v>46.304855574026</v>
      </c>
      <c r="AJ38" s="183" t="s">
        <v>53</v>
      </c>
      <c r="AK38" s="190">
        <v>0.734997707524223</v>
      </c>
      <c r="AL38" s="173">
        <v>-130.53695966759599</v>
      </c>
      <c r="AM38" s="170"/>
      <c r="AN38" s="170"/>
      <c r="AO38" s="178">
        <v>97</v>
      </c>
      <c r="AP38" s="178">
        <v>171</v>
      </c>
      <c r="AQ38" s="169"/>
      <c r="AR38" s="182">
        <v>40.5</v>
      </c>
      <c r="AS38" s="168">
        <v>6.9780340492950899</v>
      </c>
      <c r="AT38" s="183" t="s">
        <v>54</v>
      </c>
      <c r="AU38" s="175">
        <v>0.43612712808094301</v>
      </c>
      <c r="AV38" s="176">
        <v>-60.906211979072097</v>
      </c>
      <c r="AW38" s="170"/>
      <c r="AX38" s="170"/>
      <c r="AY38" s="178">
        <v>53</v>
      </c>
      <c r="AZ38" s="178">
        <v>71</v>
      </c>
      <c r="BA38" s="169"/>
      <c r="BB38" s="186">
        <v>165.2</v>
      </c>
      <c r="BC38" s="182">
        <v>28.463487035643201</v>
      </c>
      <c r="BD38" s="183" t="s">
        <v>55</v>
      </c>
      <c r="BE38" s="190">
        <v>0.88948396986384903</v>
      </c>
      <c r="BF38" s="173">
        <v>-37.612423958144099</v>
      </c>
      <c r="BG38" s="170"/>
      <c r="BH38" s="170"/>
      <c r="BI38" s="178">
        <v>21</v>
      </c>
      <c r="BJ38" s="178">
        <v>58</v>
      </c>
      <c r="BK38" s="171"/>
      <c r="BL38" s="187">
        <v>0.8</v>
      </c>
      <c r="BM38" s="175">
        <v>0.68</v>
      </c>
      <c r="BN38" s="188"/>
      <c r="BO38" s="189">
        <v>0.95</v>
      </c>
      <c r="BP38" s="190">
        <v>0.88</v>
      </c>
      <c r="BQ38" s="188"/>
    </row>
    <row r="39" spans="1:69" s="158" customFormat="1" ht="22.35" customHeight="1" x14ac:dyDescent="0.2">
      <c r="A39" s="167" t="s">
        <v>80</v>
      </c>
      <c r="B39" s="167" t="s">
        <v>81</v>
      </c>
      <c r="C39" s="167" t="s">
        <v>91</v>
      </c>
      <c r="D39" s="168">
        <v>2.9206349206666702</v>
      </c>
      <c r="E39" s="169"/>
      <c r="F39" s="170">
        <v>2.9000000000000001E-2</v>
      </c>
      <c r="G39" s="170">
        <v>1.7999999999999999E-2</v>
      </c>
      <c r="H39" s="171"/>
      <c r="I39" s="172">
        <v>3</v>
      </c>
      <c r="J39" s="172">
        <v>3</v>
      </c>
      <c r="K39" s="169"/>
      <c r="L39" s="173">
        <v>1574.1693299999999</v>
      </c>
      <c r="M39" s="173">
        <v>1743.8178499999999</v>
      </c>
      <c r="N39" s="173">
        <v>3317.9871800000001</v>
      </c>
      <c r="O39" s="168">
        <v>1136.04995835722</v>
      </c>
      <c r="P39" s="174">
        <v>240.53200000000001</v>
      </c>
      <c r="Q39" s="180">
        <v>4.7230720168510603</v>
      </c>
      <c r="R39" s="181">
        <v>2550.8504546583299</v>
      </c>
      <c r="S39" s="170">
        <v>0.01</v>
      </c>
      <c r="T39" s="170">
        <v>0.01</v>
      </c>
      <c r="U39" s="177">
        <v>0</v>
      </c>
      <c r="V39" s="178">
        <v>0</v>
      </c>
      <c r="W39" s="169"/>
      <c r="X39" s="177">
        <v>1218.8441350000001</v>
      </c>
      <c r="Y39" s="168">
        <v>417.32163317481201</v>
      </c>
      <c r="Z39" s="179">
        <v>573</v>
      </c>
      <c r="AA39" s="190">
        <v>0.72831000554068404</v>
      </c>
      <c r="AB39" s="173">
        <v>-608.64386501986598</v>
      </c>
      <c r="AC39" s="170"/>
      <c r="AD39" s="170"/>
      <c r="AE39" s="178">
        <v>455</v>
      </c>
      <c r="AF39" s="178">
        <v>790</v>
      </c>
      <c r="AG39" s="169"/>
      <c r="AH39" s="182">
        <v>142.75</v>
      </c>
      <c r="AI39" s="168">
        <v>48.876358695120899</v>
      </c>
      <c r="AJ39" s="183" t="s">
        <v>53</v>
      </c>
      <c r="AK39" s="190">
        <v>0.77581521738287096</v>
      </c>
      <c r="AL39" s="173">
        <v>-58.178000002184199</v>
      </c>
      <c r="AM39" s="170"/>
      <c r="AN39" s="170"/>
      <c r="AO39" s="178">
        <v>42</v>
      </c>
      <c r="AP39" s="178">
        <v>79</v>
      </c>
      <c r="AQ39" s="169"/>
      <c r="AR39" s="182">
        <v>21.1</v>
      </c>
      <c r="AS39" s="168">
        <v>7.2244565216606</v>
      </c>
      <c r="AT39" s="183" t="s">
        <v>54</v>
      </c>
      <c r="AU39" s="175">
        <v>0.451528532603787</v>
      </c>
      <c r="AV39" s="176">
        <v>-29.929333333888099</v>
      </c>
      <c r="AW39" s="170"/>
      <c r="AX39" s="170"/>
      <c r="AY39" s="178">
        <v>26</v>
      </c>
      <c r="AZ39" s="178">
        <v>35</v>
      </c>
      <c r="BA39" s="169"/>
      <c r="BB39" s="186">
        <v>101.2</v>
      </c>
      <c r="BC39" s="182">
        <v>34.649999999623397</v>
      </c>
      <c r="BD39" s="183" t="s">
        <v>55</v>
      </c>
      <c r="BE39" s="184">
        <v>1.08281249998823</v>
      </c>
      <c r="BF39" s="185">
        <v>-0.85866666777610601</v>
      </c>
      <c r="BG39" s="170">
        <v>1.9E-2</v>
      </c>
      <c r="BH39" s="170">
        <v>8.0000000000000002E-3</v>
      </c>
      <c r="BI39" s="178">
        <v>0</v>
      </c>
      <c r="BJ39" s="178">
        <v>11</v>
      </c>
      <c r="BK39" s="171"/>
      <c r="BL39" s="187">
        <v>0.8</v>
      </c>
      <c r="BM39" s="175">
        <v>0.69</v>
      </c>
      <c r="BN39" s="188"/>
      <c r="BO39" s="189">
        <v>0.95</v>
      </c>
      <c r="BP39" s="180">
        <v>1</v>
      </c>
      <c r="BQ39" s="188">
        <v>2.5000000000000001E-3</v>
      </c>
    </row>
    <row r="40" spans="1:69" s="158" customFormat="1" ht="22.35" customHeight="1" x14ac:dyDescent="0.2">
      <c r="A40" s="167" t="s">
        <v>80</v>
      </c>
      <c r="B40" s="167" t="s">
        <v>81</v>
      </c>
      <c r="C40" s="167" t="s">
        <v>92</v>
      </c>
      <c r="D40" s="168">
        <v>4.1371847502222199</v>
      </c>
      <c r="E40" s="169"/>
      <c r="F40" s="170">
        <v>3.9E-2</v>
      </c>
      <c r="G40" s="170">
        <v>0.03</v>
      </c>
      <c r="H40" s="171"/>
      <c r="I40" s="172">
        <v>4</v>
      </c>
      <c r="J40" s="172">
        <v>3</v>
      </c>
      <c r="K40" s="169"/>
      <c r="L40" s="173">
        <v>1609.9491499999999</v>
      </c>
      <c r="M40" s="173">
        <v>516.51944000000003</v>
      </c>
      <c r="N40" s="173">
        <v>2126.4685899999999</v>
      </c>
      <c r="O40" s="168">
        <v>513.98927492560699</v>
      </c>
      <c r="P40" s="174">
        <v>228.25</v>
      </c>
      <c r="Q40" s="180">
        <v>2.25186976966312</v>
      </c>
      <c r="R40" s="181">
        <v>1095.27942819186</v>
      </c>
      <c r="S40" s="170">
        <v>0.01</v>
      </c>
      <c r="T40" s="170">
        <v>0.01</v>
      </c>
      <c r="U40" s="177">
        <v>0</v>
      </c>
      <c r="V40" s="178">
        <v>0</v>
      </c>
      <c r="W40" s="169"/>
      <c r="X40" s="177">
        <v>2837.3960149999998</v>
      </c>
      <c r="Y40" s="168">
        <v>685.82772738094297</v>
      </c>
      <c r="Z40" s="179">
        <v>573</v>
      </c>
      <c r="AA40" s="180">
        <v>1.1969070285880301</v>
      </c>
      <c r="AB40" s="181">
        <v>248.69332182995399</v>
      </c>
      <c r="AC40" s="170">
        <v>0.02</v>
      </c>
      <c r="AD40" s="170">
        <v>0.02</v>
      </c>
      <c r="AE40" s="178">
        <v>0</v>
      </c>
      <c r="AF40" s="178">
        <v>8</v>
      </c>
      <c r="AG40" s="169"/>
      <c r="AH40" s="182">
        <v>177.3</v>
      </c>
      <c r="AI40" s="168">
        <v>42.855229027535401</v>
      </c>
      <c r="AJ40" s="183" t="s">
        <v>53</v>
      </c>
      <c r="AK40" s="175">
        <v>0.68024173059579895</v>
      </c>
      <c r="AL40" s="176">
        <v>-107.321762076288</v>
      </c>
      <c r="AM40" s="170"/>
      <c r="AN40" s="170"/>
      <c r="AO40" s="178">
        <v>84</v>
      </c>
      <c r="AP40" s="178">
        <v>136</v>
      </c>
      <c r="AQ40" s="169"/>
      <c r="AR40" s="182">
        <v>28.8</v>
      </c>
      <c r="AS40" s="168">
        <v>6.96125547655397</v>
      </c>
      <c r="AT40" s="183" t="s">
        <v>54</v>
      </c>
      <c r="AU40" s="175">
        <v>0.43507846728462302</v>
      </c>
      <c r="AV40" s="176">
        <v>-43.484891955882603</v>
      </c>
      <c r="AW40" s="170"/>
      <c r="AX40" s="170"/>
      <c r="AY40" s="178">
        <v>38</v>
      </c>
      <c r="AZ40" s="178">
        <v>51</v>
      </c>
      <c r="BA40" s="169"/>
      <c r="BB40" s="186">
        <v>131</v>
      </c>
      <c r="BC40" s="182">
        <v>31.664044007936401</v>
      </c>
      <c r="BD40" s="183" t="s">
        <v>55</v>
      </c>
      <c r="BE40" s="184">
        <v>0.98950137524801396</v>
      </c>
      <c r="BF40" s="185">
        <v>-13.569783911765301</v>
      </c>
      <c r="BG40" s="170">
        <v>8.9999999999999993E-3</v>
      </c>
      <c r="BH40" s="170"/>
      <c r="BI40" s="178">
        <v>2</v>
      </c>
      <c r="BJ40" s="178">
        <v>28</v>
      </c>
      <c r="BK40" s="171"/>
      <c r="BL40" s="187">
        <v>0.8</v>
      </c>
      <c r="BM40" s="190">
        <v>0.72</v>
      </c>
      <c r="BN40" s="188"/>
      <c r="BO40" s="189">
        <v>0.95</v>
      </c>
      <c r="BP40" s="180">
        <v>1</v>
      </c>
      <c r="BQ40" s="188">
        <v>2.5000000000000001E-3</v>
      </c>
    </row>
    <row r="41" spans="1:69" s="158" customFormat="1" ht="22.35" customHeight="1" x14ac:dyDescent="0.2">
      <c r="A41" s="167" t="s">
        <v>80</v>
      </c>
      <c r="B41" s="167" t="s">
        <v>81</v>
      </c>
      <c r="C41" s="167" t="s">
        <v>93</v>
      </c>
      <c r="D41" s="168">
        <v>7.6785695595555596</v>
      </c>
      <c r="E41" s="169"/>
      <c r="F41" s="170">
        <v>0.04</v>
      </c>
      <c r="G41" s="170">
        <v>2.5999999999999999E-2</v>
      </c>
      <c r="H41" s="171"/>
      <c r="I41" s="172">
        <v>4</v>
      </c>
      <c r="J41" s="172">
        <v>4</v>
      </c>
      <c r="K41" s="169"/>
      <c r="L41" s="173">
        <v>5600.0351899999996</v>
      </c>
      <c r="M41" s="173">
        <v>2471.9359100000001</v>
      </c>
      <c r="N41" s="173">
        <v>8071.9710999999998</v>
      </c>
      <c r="O41" s="168">
        <v>1051.2337014587399</v>
      </c>
      <c r="P41" s="174">
        <v>287.5</v>
      </c>
      <c r="Q41" s="180">
        <v>3.6564650485521399</v>
      </c>
      <c r="R41" s="181">
        <v>5661.2841867775296</v>
      </c>
      <c r="S41" s="170">
        <v>0.01</v>
      </c>
      <c r="T41" s="170">
        <v>0.01</v>
      </c>
      <c r="U41" s="177">
        <v>0</v>
      </c>
      <c r="V41" s="178">
        <v>0</v>
      </c>
      <c r="W41" s="169"/>
      <c r="X41" s="177">
        <v>5070.1574049999999</v>
      </c>
      <c r="Y41" s="168">
        <v>660.29972974464602</v>
      </c>
      <c r="Z41" s="179">
        <v>573</v>
      </c>
      <c r="AA41" s="180">
        <v>1.1523555492925801</v>
      </c>
      <c r="AB41" s="181">
        <v>265.55357447313298</v>
      </c>
      <c r="AC41" s="170">
        <v>0.02</v>
      </c>
      <c r="AD41" s="170">
        <v>1.4999999999999999E-2</v>
      </c>
      <c r="AE41" s="178">
        <v>0</v>
      </c>
      <c r="AF41" s="178">
        <v>210</v>
      </c>
      <c r="AG41" s="169"/>
      <c r="AH41" s="182">
        <v>322.05</v>
      </c>
      <c r="AI41" s="168">
        <v>41.941405557657099</v>
      </c>
      <c r="AJ41" s="183" t="s">
        <v>53</v>
      </c>
      <c r="AK41" s="175">
        <v>0.66573659615328695</v>
      </c>
      <c r="AL41" s="176">
        <v>-206.204871419184</v>
      </c>
      <c r="AM41" s="170"/>
      <c r="AN41" s="170"/>
      <c r="AO41" s="178">
        <v>162</v>
      </c>
      <c r="AP41" s="178">
        <v>259</v>
      </c>
      <c r="AQ41" s="169"/>
      <c r="AR41" s="182">
        <v>73.400000000000006</v>
      </c>
      <c r="AS41" s="168">
        <v>9.5590720941842307</v>
      </c>
      <c r="AT41" s="183" t="s">
        <v>54</v>
      </c>
      <c r="AU41" s="175">
        <v>0.59744200588651397</v>
      </c>
      <c r="AV41" s="176">
        <v>-60.759967344554802</v>
      </c>
      <c r="AW41" s="170"/>
      <c r="AX41" s="170"/>
      <c r="AY41" s="178">
        <v>50</v>
      </c>
      <c r="AZ41" s="178">
        <v>75</v>
      </c>
      <c r="BA41" s="169"/>
      <c r="BB41" s="186">
        <v>246</v>
      </c>
      <c r="BC41" s="182">
        <v>32.037217100399502</v>
      </c>
      <c r="BD41" s="183" t="s">
        <v>55</v>
      </c>
      <c r="BE41" s="184">
        <v>1.00116303438748</v>
      </c>
      <c r="BF41" s="185">
        <v>-22.319934689109498</v>
      </c>
      <c r="BG41" s="170">
        <v>0.01</v>
      </c>
      <c r="BH41" s="170">
        <v>1E-3</v>
      </c>
      <c r="BI41" s="178">
        <v>0</v>
      </c>
      <c r="BJ41" s="178">
        <v>49</v>
      </c>
      <c r="BK41" s="171"/>
      <c r="BL41" s="187">
        <v>0.8</v>
      </c>
      <c r="BM41" s="190">
        <v>0.71</v>
      </c>
      <c r="BN41" s="188"/>
      <c r="BO41" s="189">
        <v>0.95</v>
      </c>
      <c r="BP41" s="184">
        <v>0.97</v>
      </c>
      <c r="BQ41" s="188">
        <v>1E-3</v>
      </c>
    </row>
    <row r="42" spans="1:69" s="158" customFormat="1" ht="22.35" customHeight="1" x14ac:dyDescent="0.2">
      <c r="A42" s="167" t="s">
        <v>80</v>
      </c>
      <c r="B42" s="167" t="s">
        <v>81</v>
      </c>
      <c r="C42" s="167" t="s">
        <v>94</v>
      </c>
      <c r="D42" s="168">
        <v>2.4205745912222199</v>
      </c>
      <c r="E42" s="169"/>
      <c r="F42" s="170">
        <v>0.01</v>
      </c>
      <c r="G42" s="170">
        <v>0.01</v>
      </c>
      <c r="H42" s="171"/>
      <c r="I42" s="172">
        <v>2</v>
      </c>
      <c r="J42" s="172">
        <v>2</v>
      </c>
      <c r="K42" s="169"/>
      <c r="L42" s="173">
        <v>1286.5758000000001</v>
      </c>
      <c r="M42" s="173">
        <v>1128.0840000000001</v>
      </c>
      <c r="N42" s="173">
        <v>2414.6597999999999</v>
      </c>
      <c r="O42" s="168">
        <v>997.556451578203</v>
      </c>
      <c r="P42" s="174">
        <v>276.94400000000002</v>
      </c>
      <c r="Q42" s="180">
        <v>3.6020150340076098</v>
      </c>
      <c r="R42" s="181">
        <v>1682.6227383261401</v>
      </c>
      <c r="S42" s="170">
        <v>0.01</v>
      </c>
      <c r="T42" s="170">
        <v>0.01</v>
      </c>
      <c r="U42" s="177">
        <v>0</v>
      </c>
      <c r="V42" s="178">
        <v>0</v>
      </c>
      <c r="W42" s="169"/>
      <c r="X42" s="177">
        <v>1184.9787899999999</v>
      </c>
      <c r="Y42" s="168">
        <v>489.54442234381497</v>
      </c>
      <c r="Z42" s="179">
        <v>573</v>
      </c>
      <c r="AA42" s="190">
        <v>0.85435326761573405</v>
      </c>
      <c r="AB42" s="173">
        <v>-329.61346092120198</v>
      </c>
      <c r="AC42" s="170"/>
      <c r="AD42" s="170"/>
      <c r="AE42" s="178">
        <v>203</v>
      </c>
      <c r="AF42" s="178">
        <v>480</v>
      </c>
      <c r="AG42" s="169"/>
      <c r="AH42" s="182">
        <v>100.35</v>
      </c>
      <c r="AI42" s="168">
        <v>41.457098807820699</v>
      </c>
      <c r="AJ42" s="183" t="s">
        <v>53</v>
      </c>
      <c r="AK42" s="175">
        <v>0.65804918742572605</v>
      </c>
      <c r="AL42" s="176">
        <v>-66.175849577723795</v>
      </c>
      <c r="AM42" s="170"/>
      <c r="AN42" s="170"/>
      <c r="AO42" s="178">
        <v>53</v>
      </c>
      <c r="AP42" s="178">
        <v>83</v>
      </c>
      <c r="AQ42" s="169"/>
      <c r="AR42" s="182">
        <v>9.6</v>
      </c>
      <c r="AS42" s="168">
        <v>3.96600048385729</v>
      </c>
      <c r="AT42" s="183" t="s">
        <v>54</v>
      </c>
      <c r="AU42" s="175">
        <v>0.24787503024108101</v>
      </c>
      <c r="AV42" s="176">
        <v>-32.692279257834599</v>
      </c>
      <c r="AW42" s="170"/>
      <c r="AX42" s="170"/>
      <c r="AY42" s="178">
        <v>30</v>
      </c>
      <c r="AZ42" s="178">
        <v>37</v>
      </c>
      <c r="BA42" s="169"/>
      <c r="BB42" s="186">
        <v>63.6</v>
      </c>
      <c r="BC42" s="182">
        <v>26.2747532055545</v>
      </c>
      <c r="BD42" s="183" t="s">
        <v>55</v>
      </c>
      <c r="BE42" s="190">
        <v>0.82108603767358002</v>
      </c>
      <c r="BF42" s="173">
        <v>-20.984558515669299</v>
      </c>
      <c r="BG42" s="170"/>
      <c r="BH42" s="170"/>
      <c r="BI42" s="178">
        <v>14</v>
      </c>
      <c r="BJ42" s="178">
        <v>30</v>
      </c>
      <c r="BK42" s="171"/>
      <c r="BL42" s="187">
        <v>0.8</v>
      </c>
      <c r="BM42" s="190">
        <v>0.75</v>
      </c>
      <c r="BN42" s="188"/>
      <c r="BO42" s="189">
        <v>0.95</v>
      </c>
      <c r="BP42" s="180">
        <v>1</v>
      </c>
      <c r="BQ42" s="188">
        <v>2.5000000000000001E-3</v>
      </c>
    </row>
    <row r="43" spans="1:69" s="158" customFormat="1" ht="22.35" customHeight="1" x14ac:dyDescent="0.2">
      <c r="A43" s="167" t="s">
        <v>80</v>
      </c>
      <c r="B43" s="167" t="s">
        <v>81</v>
      </c>
      <c r="C43" s="167" t="s">
        <v>95</v>
      </c>
      <c r="D43" s="168">
        <v>1.61576985288889</v>
      </c>
      <c r="E43" s="169"/>
      <c r="F43" s="170">
        <v>0.01</v>
      </c>
      <c r="G43" s="170">
        <v>0.01</v>
      </c>
      <c r="H43" s="171"/>
      <c r="I43" s="172">
        <v>2</v>
      </c>
      <c r="J43" s="172">
        <v>2</v>
      </c>
      <c r="K43" s="169"/>
      <c r="L43" s="173">
        <v>478.08506</v>
      </c>
      <c r="M43" s="173">
        <v>734.88032999999996</v>
      </c>
      <c r="N43" s="173">
        <v>1212.9653900000001</v>
      </c>
      <c r="O43" s="168">
        <v>750.70430843309703</v>
      </c>
      <c r="P43" s="174">
        <v>244.696</v>
      </c>
      <c r="Q43" s="180">
        <v>3.0679059258553298</v>
      </c>
      <c r="R43" s="181">
        <v>781.21870744463001</v>
      </c>
      <c r="S43" s="170">
        <v>0.01</v>
      </c>
      <c r="T43" s="170">
        <v>0.01</v>
      </c>
      <c r="U43" s="177">
        <v>0</v>
      </c>
      <c r="V43" s="178">
        <v>0</v>
      </c>
      <c r="W43" s="169"/>
      <c r="X43" s="177">
        <v>751.66916000000003</v>
      </c>
      <c r="Y43" s="168">
        <v>465.20806082380199</v>
      </c>
      <c r="Z43" s="179">
        <v>573</v>
      </c>
      <c r="AA43" s="190">
        <v>0.81188143250227196</v>
      </c>
      <c r="AB43" s="173">
        <v>-259.34388927022502</v>
      </c>
      <c r="AC43" s="170"/>
      <c r="AD43" s="170"/>
      <c r="AE43" s="178">
        <v>175</v>
      </c>
      <c r="AF43" s="178">
        <v>360</v>
      </c>
      <c r="AG43" s="169"/>
      <c r="AH43" s="182">
        <v>75.099999999999994</v>
      </c>
      <c r="AI43" s="168">
        <v>46.479391768404497</v>
      </c>
      <c r="AJ43" s="183" t="s">
        <v>53</v>
      </c>
      <c r="AK43" s="190">
        <v>0.73776812330800801</v>
      </c>
      <c r="AL43" s="173">
        <v>-36.058502799344097</v>
      </c>
      <c r="AM43" s="170"/>
      <c r="AN43" s="170"/>
      <c r="AO43" s="178">
        <v>27</v>
      </c>
      <c r="AP43" s="178">
        <v>48</v>
      </c>
      <c r="AQ43" s="169"/>
      <c r="AR43" s="182">
        <v>7</v>
      </c>
      <c r="AS43" s="168">
        <v>4.3323001648313104</v>
      </c>
      <c r="AT43" s="183" t="s">
        <v>54</v>
      </c>
      <c r="AU43" s="175">
        <v>0.27076876030195701</v>
      </c>
      <c r="AV43" s="176">
        <v>-21.230730869674701</v>
      </c>
      <c r="AW43" s="170"/>
      <c r="AX43" s="170"/>
      <c r="AY43" s="178">
        <v>19</v>
      </c>
      <c r="AZ43" s="178">
        <v>25</v>
      </c>
      <c r="BA43" s="169"/>
      <c r="BB43" s="186">
        <v>42</v>
      </c>
      <c r="BC43" s="182">
        <v>25.9938009889879</v>
      </c>
      <c r="BD43" s="183" t="s">
        <v>55</v>
      </c>
      <c r="BE43" s="190">
        <v>0.81230628090587098</v>
      </c>
      <c r="BF43" s="173">
        <v>-14.461461739349399</v>
      </c>
      <c r="BG43" s="170"/>
      <c r="BH43" s="170"/>
      <c r="BI43" s="178">
        <v>10</v>
      </c>
      <c r="BJ43" s="178">
        <v>21</v>
      </c>
      <c r="BK43" s="171"/>
      <c r="BL43" s="187">
        <v>0.8</v>
      </c>
      <c r="BM43" s="175">
        <v>0.68</v>
      </c>
      <c r="BN43" s="188"/>
      <c r="BO43" s="189">
        <v>0.95</v>
      </c>
      <c r="BP43" s="180">
        <v>1</v>
      </c>
      <c r="BQ43" s="188">
        <v>2.5000000000000001E-3</v>
      </c>
    </row>
    <row r="44" spans="1:69" s="158" customFormat="1" ht="22.35" customHeight="1" x14ac:dyDescent="0.2">
      <c r="A44" s="167" t="s">
        <v>80</v>
      </c>
      <c r="B44" s="167" t="s">
        <v>81</v>
      </c>
      <c r="C44" s="167" t="s">
        <v>96</v>
      </c>
      <c r="D44" s="168">
        <v>2.3852260407777801</v>
      </c>
      <c r="E44" s="169"/>
      <c r="F44" s="170">
        <v>5.1999999999999998E-2</v>
      </c>
      <c r="G44" s="170">
        <v>4.8000000000000001E-2</v>
      </c>
      <c r="H44" s="171"/>
      <c r="I44" s="172">
        <v>6</v>
      </c>
      <c r="J44" s="172">
        <v>5</v>
      </c>
      <c r="K44" s="169"/>
      <c r="L44" s="173">
        <v>733.21160999999995</v>
      </c>
      <c r="M44" s="173">
        <v>850.89484000000004</v>
      </c>
      <c r="N44" s="173">
        <v>1584.10645</v>
      </c>
      <c r="O44" s="168">
        <v>664.13263268057096</v>
      </c>
      <c r="P44" s="174">
        <v>239.304</v>
      </c>
      <c r="Q44" s="180">
        <v>2.7752675788142702</v>
      </c>
      <c r="R44" s="181">
        <v>960.799257351184</v>
      </c>
      <c r="S44" s="170">
        <v>0.01</v>
      </c>
      <c r="T44" s="170">
        <v>0.01</v>
      </c>
      <c r="U44" s="177">
        <v>0</v>
      </c>
      <c r="V44" s="178">
        <v>0</v>
      </c>
      <c r="W44" s="169"/>
      <c r="X44" s="177">
        <v>1268.2179699999999</v>
      </c>
      <c r="Y44" s="168">
        <v>531.69718438360599</v>
      </c>
      <c r="Z44" s="179">
        <v>573</v>
      </c>
      <c r="AA44" s="184">
        <v>0.927918297353588</v>
      </c>
      <c r="AB44" s="185">
        <v>-224.25612733130899</v>
      </c>
      <c r="AC44" s="170">
        <v>2E-3</v>
      </c>
      <c r="AD44" s="170"/>
      <c r="AE44" s="178">
        <v>99</v>
      </c>
      <c r="AF44" s="178">
        <v>372</v>
      </c>
      <c r="AG44" s="169"/>
      <c r="AH44" s="182">
        <v>177.1</v>
      </c>
      <c r="AI44" s="168">
        <v>74.248728201144004</v>
      </c>
      <c r="AJ44" s="183" t="s">
        <v>53</v>
      </c>
      <c r="AK44" s="180">
        <v>1.1785512412879999</v>
      </c>
      <c r="AL44" s="181">
        <v>13.0059892986518</v>
      </c>
      <c r="AM44" s="170">
        <v>0.02</v>
      </c>
      <c r="AN44" s="170">
        <v>1.7999999999999999E-2</v>
      </c>
      <c r="AO44" s="178">
        <v>0</v>
      </c>
      <c r="AP44" s="178">
        <v>4</v>
      </c>
      <c r="AQ44" s="169"/>
      <c r="AR44" s="182">
        <v>31.4</v>
      </c>
      <c r="AS44" s="168">
        <v>13.164370782133901</v>
      </c>
      <c r="AT44" s="183" t="s">
        <v>54</v>
      </c>
      <c r="AU44" s="190">
        <v>0.82277317388337101</v>
      </c>
      <c r="AV44" s="173">
        <v>-10.2746693844694</v>
      </c>
      <c r="AW44" s="170"/>
      <c r="AX44" s="170"/>
      <c r="AY44" s="178">
        <v>7</v>
      </c>
      <c r="AZ44" s="178">
        <v>15</v>
      </c>
      <c r="BA44" s="169"/>
      <c r="BB44" s="186">
        <v>111.6</v>
      </c>
      <c r="BC44" s="182">
        <v>46.788018448603403</v>
      </c>
      <c r="BD44" s="183" t="s">
        <v>55</v>
      </c>
      <c r="BE44" s="180">
        <v>1.4621255765188601</v>
      </c>
      <c r="BF44" s="181">
        <v>28.250661231061301</v>
      </c>
      <c r="BG44" s="170">
        <v>0.02</v>
      </c>
      <c r="BH44" s="170">
        <v>0.02</v>
      </c>
      <c r="BI44" s="178">
        <v>0</v>
      </c>
      <c r="BJ44" s="178">
        <v>0</v>
      </c>
      <c r="BK44" s="171"/>
      <c r="BL44" s="187">
        <v>0.8</v>
      </c>
      <c r="BM44" s="184">
        <v>0.82</v>
      </c>
      <c r="BN44" s="188">
        <v>7.5000000000000002E-4</v>
      </c>
      <c r="BO44" s="189">
        <v>0.95</v>
      </c>
      <c r="BP44" s="180">
        <v>1</v>
      </c>
      <c r="BQ44" s="188">
        <v>2.5000000000000001E-3</v>
      </c>
    </row>
    <row r="45" spans="1:69" s="158" customFormat="1" ht="22.35" customHeight="1" x14ac:dyDescent="0.2">
      <c r="A45" s="167" t="s">
        <v>80</v>
      </c>
      <c r="B45" s="167" t="s">
        <v>81</v>
      </c>
      <c r="C45" s="167" t="s">
        <v>97</v>
      </c>
      <c r="D45" s="168">
        <v>2.94060150377778</v>
      </c>
      <c r="E45" s="169"/>
      <c r="F45" s="170">
        <v>0.05</v>
      </c>
      <c r="G45" s="170">
        <v>0.04</v>
      </c>
      <c r="H45" s="171"/>
      <c r="I45" s="172">
        <v>5</v>
      </c>
      <c r="J45" s="172">
        <v>5</v>
      </c>
      <c r="K45" s="169"/>
      <c r="L45" s="173">
        <v>3012.4400599999999</v>
      </c>
      <c r="M45" s="173">
        <v>1926.6888100000001</v>
      </c>
      <c r="N45" s="173">
        <v>4939.1288699999996</v>
      </c>
      <c r="O45" s="168">
        <v>1679.63216493453</v>
      </c>
      <c r="P45" s="174">
        <v>287.5</v>
      </c>
      <c r="Q45" s="180">
        <v>5.8421988345548899</v>
      </c>
      <c r="R45" s="181">
        <v>4015.9270278889699</v>
      </c>
      <c r="S45" s="170">
        <v>0.01</v>
      </c>
      <c r="T45" s="170">
        <v>0.01</v>
      </c>
      <c r="U45" s="177">
        <v>0</v>
      </c>
      <c r="V45" s="178">
        <v>0</v>
      </c>
      <c r="W45" s="169"/>
      <c r="X45" s="177">
        <v>1857.68922</v>
      </c>
      <c r="Y45" s="168">
        <v>631.73783241742694</v>
      </c>
      <c r="Z45" s="179">
        <v>573</v>
      </c>
      <c r="AA45" s="180">
        <v>1.10250930613862</v>
      </c>
      <c r="AB45" s="181">
        <v>17.707809462182201</v>
      </c>
      <c r="AC45" s="170">
        <v>0.02</v>
      </c>
      <c r="AD45" s="170">
        <v>0.01</v>
      </c>
      <c r="AE45" s="178">
        <v>0</v>
      </c>
      <c r="AF45" s="178">
        <v>165</v>
      </c>
      <c r="AG45" s="169"/>
      <c r="AH45" s="182">
        <v>105.35</v>
      </c>
      <c r="AI45" s="168">
        <v>35.826003579423201</v>
      </c>
      <c r="AJ45" s="183" t="s">
        <v>53</v>
      </c>
      <c r="AK45" s="175">
        <v>0.56866672348290803</v>
      </c>
      <c r="AL45" s="176">
        <v>-96.951621053896204</v>
      </c>
      <c r="AM45" s="170"/>
      <c r="AN45" s="170"/>
      <c r="AO45" s="178">
        <v>80</v>
      </c>
      <c r="AP45" s="178">
        <v>117</v>
      </c>
      <c r="AQ45" s="169"/>
      <c r="AR45" s="182">
        <v>17.8</v>
      </c>
      <c r="AS45" s="168">
        <v>6.0531833290340202</v>
      </c>
      <c r="AT45" s="183" t="s">
        <v>54</v>
      </c>
      <c r="AU45" s="175">
        <v>0.37832395806462599</v>
      </c>
      <c r="AV45" s="176">
        <v>-33.578189474005399</v>
      </c>
      <c r="AW45" s="170"/>
      <c r="AX45" s="170"/>
      <c r="AY45" s="178">
        <v>30</v>
      </c>
      <c r="AZ45" s="178">
        <v>39</v>
      </c>
      <c r="BA45" s="169"/>
      <c r="BB45" s="186">
        <v>120</v>
      </c>
      <c r="BC45" s="182">
        <v>40.807977499105696</v>
      </c>
      <c r="BD45" s="183" t="s">
        <v>55</v>
      </c>
      <c r="BE45" s="180">
        <v>1.2752492968470499</v>
      </c>
      <c r="BF45" s="181">
        <v>17.243621051989201</v>
      </c>
      <c r="BG45" s="170">
        <v>0.02</v>
      </c>
      <c r="BH45" s="170">
        <v>0.02</v>
      </c>
      <c r="BI45" s="178">
        <v>0</v>
      </c>
      <c r="BJ45" s="178">
        <v>0</v>
      </c>
      <c r="BK45" s="171"/>
      <c r="BL45" s="187">
        <v>0.8</v>
      </c>
      <c r="BM45" s="184">
        <v>0.81</v>
      </c>
      <c r="BN45" s="188">
        <v>3.7500000000000001E-4</v>
      </c>
      <c r="BO45" s="189">
        <v>0.95</v>
      </c>
      <c r="BP45" s="180">
        <v>1</v>
      </c>
      <c r="BQ45" s="188">
        <v>2.5000000000000001E-3</v>
      </c>
    </row>
    <row r="46" spans="1:69" s="158" customFormat="1" ht="22.35" customHeight="1" x14ac:dyDescent="0.2">
      <c r="A46" s="167" t="s">
        <v>80</v>
      </c>
      <c r="B46" s="167" t="s">
        <v>81</v>
      </c>
      <c r="C46" s="167" t="s">
        <v>98</v>
      </c>
      <c r="D46" s="168">
        <v>8.6630214135555601</v>
      </c>
      <c r="E46" s="169"/>
      <c r="F46" s="170">
        <v>2.1999999999999999E-2</v>
      </c>
      <c r="G46" s="170">
        <v>1.2E-2</v>
      </c>
      <c r="H46" s="171"/>
      <c r="I46" s="172">
        <v>3</v>
      </c>
      <c r="J46" s="172">
        <v>3</v>
      </c>
      <c r="K46" s="169"/>
      <c r="L46" s="173">
        <v>3919.2051000000001</v>
      </c>
      <c r="M46" s="173">
        <v>4589.5854499999996</v>
      </c>
      <c r="N46" s="173">
        <v>8508.7905499999997</v>
      </c>
      <c r="O46" s="168">
        <v>982.19664292711798</v>
      </c>
      <c r="P46" s="174">
        <v>276.44</v>
      </c>
      <c r="Q46" s="180">
        <v>3.55301925527101</v>
      </c>
      <c r="R46" s="181">
        <v>5893.6627915968802</v>
      </c>
      <c r="S46" s="170">
        <v>0.01</v>
      </c>
      <c r="T46" s="170">
        <v>0.01</v>
      </c>
      <c r="U46" s="177">
        <v>0</v>
      </c>
      <c r="V46" s="178">
        <v>0</v>
      </c>
      <c r="W46" s="169"/>
      <c r="X46" s="177">
        <v>4254.8397999999997</v>
      </c>
      <c r="Y46" s="168">
        <v>491.14963439224499</v>
      </c>
      <c r="Z46" s="179">
        <v>573</v>
      </c>
      <c r="AA46" s="190">
        <v>0.85715468480321999</v>
      </c>
      <c r="AB46" s="173">
        <v>-1165.7513068043299</v>
      </c>
      <c r="AC46" s="170"/>
      <c r="AD46" s="170"/>
      <c r="AE46" s="178">
        <v>710</v>
      </c>
      <c r="AF46" s="178">
        <v>1702</v>
      </c>
      <c r="AG46" s="169"/>
      <c r="AH46" s="182">
        <v>485.25</v>
      </c>
      <c r="AI46" s="168">
        <v>56.013944423674097</v>
      </c>
      <c r="AJ46" s="183" t="s">
        <v>53</v>
      </c>
      <c r="AK46" s="190">
        <v>0.88911022894720904</v>
      </c>
      <c r="AL46" s="173">
        <v>-110.731221166968</v>
      </c>
      <c r="AM46" s="170"/>
      <c r="AN46" s="170"/>
      <c r="AO46" s="178">
        <v>61</v>
      </c>
      <c r="AP46" s="178">
        <v>170</v>
      </c>
      <c r="AQ46" s="169"/>
      <c r="AR46" s="182">
        <v>22</v>
      </c>
      <c r="AS46" s="168">
        <v>2.53952968020779</v>
      </c>
      <c r="AT46" s="183" t="s">
        <v>54</v>
      </c>
      <c r="AU46" s="175">
        <v>0.15872060501298699</v>
      </c>
      <c r="AV46" s="176">
        <v>-129.36031013764301</v>
      </c>
      <c r="AW46" s="170"/>
      <c r="AX46" s="170"/>
      <c r="AY46" s="178">
        <v>117</v>
      </c>
      <c r="AZ46" s="178">
        <v>145</v>
      </c>
      <c r="BA46" s="169"/>
      <c r="BB46" s="186">
        <v>283</v>
      </c>
      <c r="BC46" s="182">
        <v>32.667586340854797</v>
      </c>
      <c r="BD46" s="183" t="s">
        <v>55</v>
      </c>
      <c r="BE46" s="184">
        <v>1.02086207315171</v>
      </c>
      <c r="BF46" s="185">
        <v>-19.720620275285501</v>
      </c>
      <c r="BG46" s="170">
        <v>1.2E-2</v>
      </c>
      <c r="BH46" s="170">
        <v>2E-3</v>
      </c>
      <c r="BI46" s="178">
        <v>0</v>
      </c>
      <c r="BJ46" s="178">
        <v>50</v>
      </c>
      <c r="BK46" s="171"/>
      <c r="BL46" s="187">
        <v>0.8</v>
      </c>
      <c r="BM46" s="190">
        <v>0.7</v>
      </c>
      <c r="BN46" s="188"/>
      <c r="BO46" s="189">
        <v>0.95</v>
      </c>
      <c r="BP46" s="180">
        <v>1</v>
      </c>
      <c r="BQ46" s="188">
        <v>2.5000000000000001E-3</v>
      </c>
    </row>
    <row r="47" spans="1:69" s="158" customFormat="1" ht="22.35" customHeight="1" x14ac:dyDescent="0.2">
      <c r="A47" s="167" t="s">
        <v>80</v>
      </c>
      <c r="B47" s="167" t="s">
        <v>81</v>
      </c>
      <c r="C47" s="167" t="s">
        <v>99</v>
      </c>
      <c r="D47" s="168">
        <v>2.3098195907777801</v>
      </c>
      <c r="E47" s="169"/>
      <c r="F47" s="170">
        <v>0.01</v>
      </c>
      <c r="G47" s="170">
        <v>0.01</v>
      </c>
      <c r="H47" s="171"/>
      <c r="I47" s="172">
        <v>2</v>
      </c>
      <c r="J47" s="172">
        <v>2</v>
      </c>
      <c r="K47" s="169"/>
      <c r="L47" s="173">
        <v>245.21225999999999</v>
      </c>
      <c r="M47" s="173">
        <v>1143.8157200000001</v>
      </c>
      <c r="N47" s="173">
        <v>1389.0279800000001</v>
      </c>
      <c r="O47" s="168">
        <v>601.35777943258199</v>
      </c>
      <c r="P47" s="174">
        <v>236.59800000000001</v>
      </c>
      <c r="Q47" s="180">
        <v>2.5416858106686502</v>
      </c>
      <c r="R47" s="181">
        <v>792.25140447158503</v>
      </c>
      <c r="S47" s="170">
        <v>0.01</v>
      </c>
      <c r="T47" s="170">
        <v>0.01</v>
      </c>
      <c r="U47" s="177">
        <v>0</v>
      </c>
      <c r="V47" s="178">
        <v>0</v>
      </c>
      <c r="W47" s="169"/>
      <c r="X47" s="177">
        <v>1088.4898700000001</v>
      </c>
      <c r="Y47" s="168">
        <v>471.24453976662198</v>
      </c>
      <c r="Z47" s="179">
        <v>573</v>
      </c>
      <c r="AA47" s="190">
        <v>0.82241629976722797</v>
      </c>
      <c r="AB47" s="173">
        <v>-356.80120506310902</v>
      </c>
      <c r="AC47" s="170"/>
      <c r="AD47" s="170"/>
      <c r="AE47" s="178">
        <v>236</v>
      </c>
      <c r="AF47" s="178">
        <v>500</v>
      </c>
      <c r="AG47" s="169"/>
      <c r="AH47" s="182">
        <v>96.25</v>
      </c>
      <c r="AI47" s="168">
        <v>41.6699210554319</v>
      </c>
      <c r="AJ47" s="183" t="s">
        <v>53</v>
      </c>
      <c r="AK47" s="175">
        <v>0.66142731834018897</v>
      </c>
      <c r="AL47" s="176">
        <v>-62.6563485671482</v>
      </c>
      <c r="AM47" s="170"/>
      <c r="AN47" s="170"/>
      <c r="AO47" s="178">
        <v>50</v>
      </c>
      <c r="AP47" s="178">
        <v>79</v>
      </c>
      <c r="AQ47" s="169"/>
      <c r="AR47" s="182">
        <v>1</v>
      </c>
      <c r="AS47" s="168">
        <v>0.43293424473176001</v>
      </c>
      <c r="AT47" s="183" t="s">
        <v>54</v>
      </c>
      <c r="AU47" s="175">
        <v>2.7058390295735001E-2</v>
      </c>
      <c r="AV47" s="176">
        <v>-39.357167890069398</v>
      </c>
      <c r="AW47" s="170"/>
      <c r="AX47" s="170"/>
      <c r="AY47" s="178">
        <v>36</v>
      </c>
      <c r="AZ47" s="178">
        <v>44</v>
      </c>
      <c r="BA47" s="169"/>
      <c r="BB47" s="186">
        <v>63.2</v>
      </c>
      <c r="BC47" s="182">
        <v>27.361444267047201</v>
      </c>
      <c r="BD47" s="183" t="s">
        <v>55</v>
      </c>
      <c r="BE47" s="190">
        <v>0.85504513334522603</v>
      </c>
      <c r="BF47" s="173">
        <v>-17.514335780138801</v>
      </c>
      <c r="BG47" s="170"/>
      <c r="BH47" s="170"/>
      <c r="BI47" s="178">
        <v>11</v>
      </c>
      <c r="BJ47" s="178">
        <v>26</v>
      </c>
      <c r="BK47" s="171"/>
      <c r="BL47" s="187">
        <v>0.8</v>
      </c>
      <c r="BM47" s="190">
        <v>0.72</v>
      </c>
      <c r="BN47" s="188"/>
      <c r="BO47" s="189">
        <v>0.95</v>
      </c>
      <c r="BP47" s="180">
        <v>1</v>
      </c>
      <c r="BQ47" s="188">
        <v>2.5000000000000001E-3</v>
      </c>
    </row>
    <row r="48" spans="1:69" s="158" customFormat="1" ht="22.35" customHeight="1" x14ac:dyDescent="0.2">
      <c r="A48" s="167" t="s">
        <v>80</v>
      </c>
      <c r="B48" s="167" t="s">
        <v>100</v>
      </c>
      <c r="C48" s="167" t="s">
        <v>101</v>
      </c>
      <c r="D48" s="168">
        <v>2.9631336405555602</v>
      </c>
      <c r="E48" s="169"/>
      <c r="F48" s="170">
        <v>0.04</v>
      </c>
      <c r="G48" s="170">
        <v>0.04</v>
      </c>
      <c r="H48" s="171"/>
      <c r="I48" s="172">
        <v>4</v>
      </c>
      <c r="J48" s="172">
        <v>4</v>
      </c>
      <c r="K48" s="169"/>
      <c r="L48" s="173">
        <v>1553.1058599999999</v>
      </c>
      <c r="M48" s="173">
        <v>1707.2940799999999</v>
      </c>
      <c r="N48" s="173">
        <v>3260.3999399999998</v>
      </c>
      <c r="O48" s="168">
        <v>1100.32159716857</v>
      </c>
      <c r="P48" s="174">
        <v>287.5</v>
      </c>
      <c r="Q48" s="180">
        <v>3.8272055553689399</v>
      </c>
      <c r="R48" s="181">
        <v>2330.1241335475802</v>
      </c>
      <c r="S48" s="170">
        <v>0.01</v>
      </c>
      <c r="T48" s="170">
        <v>0.01</v>
      </c>
      <c r="U48" s="177">
        <v>0</v>
      </c>
      <c r="V48" s="178">
        <v>0</v>
      </c>
      <c r="W48" s="169"/>
      <c r="X48" s="177">
        <v>1500.644235</v>
      </c>
      <c r="Y48" s="168">
        <v>506.43825660142898</v>
      </c>
      <c r="Z48" s="179">
        <v>573</v>
      </c>
      <c r="AA48" s="190">
        <v>0.88383639895537303</v>
      </c>
      <c r="AB48" s="173">
        <v>-353.43589403386301</v>
      </c>
      <c r="AC48" s="170"/>
      <c r="AD48" s="170"/>
      <c r="AE48" s="178">
        <v>198</v>
      </c>
      <c r="AF48" s="178">
        <v>537</v>
      </c>
      <c r="AG48" s="169"/>
      <c r="AH48" s="182">
        <v>160.5</v>
      </c>
      <c r="AI48" s="168">
        <v>54.1656298599843</v>
      </c>
      <c r="AJ48" s="183" t="s">
        <v>53</v>
      </c>
      <c r="AK48" s="190">
        <v>0.85977190253943303</v>
      </c>
      <c r="AL48" s="173">
        <v>-43.3517419356603</v>
      </c>
      <c r="AM48" s="170"/>
      <c r="AN48" s="170"/>
      <c r="AO48" s="178">
        <v>27</v>
      </c>
      <c r="AP48" s="178">
        <v>64</v>
      </c>
      <c r="AQ48" s="169"/>
      <c r="AR48" s="182">
        <v>57.9</v>
      </c>
      <c r="AS48" s="168">
        <v>19.540124416779399</v>
      </c>
      <c r="AT48" s="183" t="s">
        <v>54</v>
      </c>
      <c r="AU48" s="180">
        <v>1.22125777604871</v>
      </c>
      <c r="AV48" s="181">
        <v>6.1281290322132396</v>
      </c>
      <c r="AW48" s="170">
        <v>0.01</v>
      </c>
      <c r="AX48" s="170">
        <v>0.01</v>
      </c>
      <c r="AY48" s="178">
        <v>0</v>
      </c>
      <c r="AZ48" s="178">
        <v>0</v>
      </c>
      <c r="BA48" s="169"/>
      <c r="BB48" s="186">
        <v>119</v>
      </c>
      <c r="BC48" s="182">
        <v>40.160186625159703</v>
      </c>
      <c r="BD48" s="183" t="s">
        <v>55</v>
      </c>
      <c r="BE48" s="180">
        <v>1.2550058320362401</v>
      </c>
      <c r="BF48" s="181">
        <v>15.4562580644265</v>
      </c>
      <c r="BG48" s="170">
        <v>0.02</v>
      </c>
      <c r="BH48" s="170">
        <v>0.02</v>
      </c>
      <c r="BI48" s="178">
        <v>0</v>
      </c>
      <c r="BJ48" s="178">
        <v>0</v>
      </c>
      <c r="BK48" s="171"/>
      <c r="BL48" s="187">
        <v>0.8</v>
      </c>
      <c r="BM48" s="175">
        <v>0.64</v>
      </c>
      <c r="BN48" s="188"/>
      <c r="BO48" s="189">
        <v>0.95</v>
      </c>
      <c r="BP48" s="180">
        <v>1</v>
      </c>
      <c r="BQ48" s="188">
        <v>2.5000000000000001E-3</v>
      </c>
    </row>
    <row r="49" spans="1:69" s="158" customFormat="1" ht="22.35" customHeight="1" x14ac:dyDescent="0.2">
      <c r="A49" s="167" t="s">
        <v>80</v>
      </c>
      <c r="B49" s="167" t="s">
        <v>100</v>
      </c>
      <c r="C49" s="167" t="s">
        <v>102</v>
      </c>
      <c r="D49" s="168">
        <v>3.6627518924444402</v>
      </c>
      <c r="E49" s="169"/>
      <c r="F49" s="170">
        <v>0.01</v>
      </c>
      <c r="G49" s="170">
        <v>0.01</v>
      </c>
      <c r="H49" s="171"/>
      <c r="I49" s="172">
        <v>2</v>
      </c>
      <c r="J49" s="172">
        <v>2</v>
      </c>
      <c r="K49" s="169"/>
      <c r="L49" s="173">
        <v>3311.2720100000001</v>
      </c>
      <c r="M49" s="173">
        <v>311.16413999999997</v>
      </c>
      <c r="N49" s="173">
        <v>3622.43615</v>
      </c>
      <c r="O49" s="168">
        <v>988.99304576768998</v>
      </c>
      <c r="P49" s="174">
        <v>265.84899999999999</v>
      </c>
      <c r="Q49" s="180">
        <v>3.7201307726103501</v>
      </c>
      <c r="R49" s="181">
        <v>2559.11324078293</v>
      </c>
      <c r="S49" s="170">
        <v>0.01</v>
      </c>
      <c r="T49" s="170">
        <v>0.01</v>
      </c>
      <c r="U49" s="177">
        <v>0</v>
      </c>
      <c r="V49" s="178">
        <v>0</v>
      </c>
      <c r="W49" s="169"/>
      <c r="X49" s="177">
        <v>1658.358365</v>
      </c>
      <c r="Y49" s="168">
        <v>452.76295356528902</v>
      </c>
      <c r="Z49" s="179">
        <v>573</v>
      </c>
      <c r="AA49" s="190">
        <v>0.79016222262703195</v>
      </c>
      <c r="AB49" s="173">
        <v>-633.48409813276498</v>
      </c>
      <c r="AC49" s="170"/>
      <c r="AD49" s="170"/>
      <c r="AE49" s="178">
        <v>441</v>
      </c>
      <c r="AF49" s="178">
        <v>861</v>
      </c>
      <c r="AG49" s="169"/>
      <c r="AH49" s="182">
        <v>124.5</v>
      </c>
      <c r="AI49" s="168">
        <v>33.990836304479103</v>
      </c>
      <c r="AJ49" s="183" t="s">
        <v>53</v>
      </c>
      <c r="AK49" s="175">
        <v>0.53953708419808</v>
      </c>
      <c r="AL49" s="176">
        <v>-127.482679192608</v>
      </c>
      <c r="AM49" s="170"/>
      <c r="AN49" s="170"/>
      <c r="AO49" s="178">
        <v>107</v>
      </c>
      <c r="AP49" s="178">
        <v>153</v>
      </c>
      <c r="AQ49" s="169"/>
      <c r="AR49" s="182">
        <v>4.8</v>
      </c>
      <c r="AS49" s="168">
        <v>1.31049007438955</v>
      </c>
      <c r="AT49" s="183" t="s">
        <v>54</v>
      </c>
      <c r="AU49" s="175">
        <v>8.1905629649346903E-2</v>
      </c>
      <c r="AV49" s="176">
        <v>-59.195601064789301</v>
      </c>
      <c r="AW49" s="170"/>
      <c r="AX49" s="170"/>
      <c r="AY49" s="178">
        <v>54</v>
      </c>
      <c r="AZ49" s="178">
        <v>66</v>
      </c>
      <c r="BA49" s="169"/>
      <c r="BB49" s="186">
        <v>93.6</v>
      </c>
      <c r="BC49" s="182">
        <v>25.554556450596301</v>
      </c>
      <c r="BD49" s="183" t="s">
        <v>55</v>
      </c>
      <c r="BE49" s="190">
        <v>0.79857988908113398</v>
      </c>
      <c r="BF49" s="173">
        <v>-34.391202129578502</v>
      </c>
      <c r="BG49" s="170"/>
      <c r="BH49" s="170"/>
      <c r="BI49" s="178">
        <v>24</v>
      </c>
      <c r="BJ49" s="178">
        <v>48</v>
      </c>
      <c r="BK49" s="171"/>
      <c r="BL49" s="187">
        <v>0.8</v>
      </c>
      <c r="BM49" s="175">
        <v>0.64</v>
      </c>
      <c r="BN49" s="188"/>
      <c r="BO49" s="189">
        <v>0.95</v>
      </c>
      <c r="BP49" s="180">
        <v>1</v>
      </c>
      <c r="BQ49" s="188">
        <v>2.5000000000000001E-3</v>
      </c>
    </row>
    <row r="50" spans="1:69" s="158" customFormat="1" ht="22.35" customHeight="1" x14ac:dyDescent="0.2">
      <c r="A50" s="167" t="s">
        <v>80</v>
      </c>
      <c r="B50" s="167" t="s">
        <v>100</v>
      </c>
      <c r="C50" s="167" t="s">
        <v>103</v>
      </c>
      <c r="D50" s="168">
        <v>4.5139963626666697</v>
      </c>
      <c r="E50" s="169"/>
      <c r="F50" s="170">
        <v>0.01</v>
      </c>
      <c r="G50" s="170">
        <v>0.01</v>
      </c>
      <c r="H50" s="171"/>
      <c r="I50" s="172">
        <v>2</v>
      </c>
      <c r="J50" s="172">
        <v>2</v>
      </c>
      <c r="K50" s="169"/>
      <c r="L50" s="173">
        <v>3301.9454799999999</v>
      </c>
      <c r="M50" s="173">
        <v>2218.41435</v>
      </c>
      <c r="N50" s="173">
        <v>5520.3598300000003</v>
      </c>
      <c r="O50" s="168">
        <v>1222.9429061256101</v>
      </c>
      <c r="P50" s="174">
        <v>287.5</v>
      </c>
      <c r="Q50" s="180">
        <v>4.2537144560890798</v>
      </c>
      <c r="R50" s="181">
        <v>4103.1906719407998</v>
      </c>
      <c r="S50" s="170">
        <v>0.01</v>
      </c>
      <c r="T50" s="170">
        <v>0.01</v>
      </c>
      <c r="U50" s="177">
        <v>0</v>
      </c>
      <c r="V50" s="178">
        <v>0</v>
      </c>
      <c r="W50" s="169"/>
      <c r="X50" s="177">
        <v>1454.83294</v>
      </c>
      <c r="Y50" s="168">
        <v>322.293777645082</v>
      </c>
      <c r="Z50" s="179">
        <v>573</v>
      </c>
      <c r="AA50" s="175">
        <v>0.56246732573312797</v>
      </c>
      <c r="AB50" s="176">
        <v>-1369.6468080623399</v>
      </c>
      <c r="AC50" s="170"/>
      <c r="AD50" s="170"/>
      <c r="AE50" s="178">
        <v>1132</v>
      </c>
      <c r="AF50" s="178">
        <v>1649</v>
      </c>
      <c r="AG50" s="169"/>
      <c r="AH50" s="182">
        <v>149.1</v>
      </c>
      <c r="AI50" s="168">
        <v>33.030598170867499</v>
      </c>
      <c r="AJ50" s="183" t="s">
        <v>53</v>
      </c>
      <c r="AK50" s="175">
        <v>0.52429520906138805</v>
      </c>
      <c r="AL50" s="176">
        <v>-161.44489376601601</v>
      </c>
      <c r="AM50" s="170"/>
      <c r="AN50" s="170"/>
      <c r="AO50" s="178">
        <v>136</v>
      </c>
      <c r="AP50" s="178">
        <v>193</v>
      </c>
      <c r="AQ50" s="169"/>
      <c r="AR50" s="182">
        <v>17.100000000000001</v>
      </c>
      <c r="AS50" s="168">
        <v>3.7882174964576398</v>
      </c>
      <c r="AT50" s="183" t="s">
        <v>54</v>
      </c>
      <c r="AU50" s="175">
        <v>0.23676359352860299</v>
      </c>
      <c r="AV50" s="176">
        <v>-61.768544448512102</v>
      </c>
      <c r="AW50" s="170"/>
      <c r="AX50" s="170"/>
      <c r="AY50" s="178">
        <v>56</v>
      </c>
      <c r="AZ50" s="178">
        <v>70</v>
      </c>
      <c r="BA50" s="169"/>
      <c r="BB50" s="186">
        <v>102.6</v>
      </c>
      <c r="BC50" s="182">
        <v>22.729304978745802</v>
      </c>
      <c r="BD50" s="183" t="s">
        <v>55</v>
      </c>
      <c r="BE50" s="175">
        <v>0.71029078058580697</v>
      </c>
      <c r="BF50" s="176">
        <v>-55.1370888970241</v>
      </c>
      <c r="BG50" s="170"/>
      <c r="BH50" s="170"/>
      <c r="BI50" s="178">
        <v>42</v>
      </c>
      <c r="BJ50" s="178">
        <v>71</v>
      </c>
      <c r="BK50" s="171"/>
      <c r="BL50" s="187">
        <v>0.8</v>
      </c>
      <c r="BM50" s="175">
        <v>0.68</v>
      </c>
      <c r="BN50" s="188"/>
      <c r="BO50" s="189">
        <v>0.95</v>
      </c>
      <c r="BP50" s="180">
        <v>1</v>
      </c>
      <c r="BQ50" s="188">
        <v>2.5000000000000001E-3</v>
      </c>
    </row>
    <row r="51" spans="1:69" s="158" customFormat="1" ht="22.35" customHeight="1" x14ac:dyDescent="0.2">
      <c r="A51" s="167" t="s">
        <v>80</v>
      </c>
      <c r="B51" s="167" t="s">
        <v>100</v>
      </c>
      <c r="C51" s="167" t="s">
        <v>104</v>
      </c>
      <c r="D51" s="168">
        <v>2.2098362645555598</v>
      </c>
      <c r="E51" s="169"/>
      <c r="F51" s="170">
        <v>4.4999999999999998E-2</v>
      </c>
      <c r="G51" s="170">
        <v>3.5000000000000003E-2</v>
      </c>
      <c r="H51" s="171"/>
      <c r="I51" s="172">
        <v>4</v>
      </c>
      <c r="J51" s="172">
        <v>4</v>
      </c>
      <c r="K51" s="169"/>
      <c r="L51" s="173">
        <v>-422.94718999999998</v>
      </c>
      <c r="M51" s="173">
        <v>2136.6299100000001</v>
      </c>
      <c r="N51" s="173">
        <v>1713.68272</v>
      </c>
      <c r="O51" s="168">
        <v>775.47949931243295</v>
      </c>
      <c r="P51" s="174">
        <v>287.5</v>
      </c>
      <c r="Q51" s="180">
        <v>2.6973199976084601</v>
      </c>
      <c r="R51" s="181">
        <v>1019.90462474278</v>
      </c>
      <c r="S51" s="170">
        <v>0.01</v>
      </c>
      <c r="T51" s="170">
        <v>0.01</v>
      </c>
      <c r="U51" s="177">
        <v>0</v>
      </c>
      <c r="V51" s="178">
        <v>0</v>
      </c>
      <c r="W51" s="169"/>
      <c r="X51" s="177">
        <v>1133.7021549999999</v>
      </c>
      <c r="Y51" s="168">
        <v>513.02540970292705</v>
      </c>
      <c r="Z51" s="179">
        <v>573</v>
      </c>
      <c r="AA51" s="190">
        <v>0.89533230314647005</v>
      </c>
      <c r="AB51" s="173">
        <v>-249.02775311264699</v>
      </c>
      <c r="AC51" s="170"/>
      <c r="AD51" s="170"/>
      <c r="AE51" s="178">
        <v>133</v>
      </c>
      <c r="AF51" s="178">
        <v>386</v>
      </c>
      <c r="AG51" s="169"/>
      <c r="AH51" s="182">
        <v>145.94999999999999</v>
      </c>
      <c r="AI51" s="168">
        <v>66.045617198409801</v>
      </c>
      <c r="AJ51" s="183" t="s">
        <v>53</v>
      </c>
      <c r="AK51" s="184">
        <v>1.04834313013349</v>
      </c>
      <c r="AL51" s="185">
        <v>-6.0778956563642899</v>
      </c>
      <c r="AM51" s="170">
        <v>1.4999999999999999E-2</v>
      </c>
      <c r="AN51" s="170">
        <v>5.0000000000000001E-3</v>
      </c>
      <c r="AO51" s="178">
        <v>0</v>
      </c>
      <c r="AP51" s="178">
        <v>22</v>
      </c>
      <c r="AQ51" s="169"/>
      <c r="AR51" s="182">
        <v>9.3000000000000007</v>
      </c>
      <c r="AS51" s="168">
        <v>4.2084565943488199</v>
      </c>
      <c r="AT51" s="183" t="s">
        <v>54</v>
      </c>
      <c r="AU51" s="175">
        <v>0.26302853714680102</v>
      </c>
      <c r="AV51" s="176">
        <v>-29.310259214314701</v>
      </c>
      <c r="AW51" s="170"/>
      <c r="AX51" s="170"/>
      <c r="AY51" s="178">
        <v>27</v>
      </c>
      <c r="AZ51" s="178">
        <v>34</v>
      </c>
      <c r="BA51" s="169"/>
      <c r="BB51" s="186">
        <v>104.6</v>
      </c>
      <c r="BC51" s="182">
        <v>47.333823631063098</v>
      </c>
      <c r="BD51" s="183" t="s">
        <v>55</v>
      </c>
      <c r="BE51" s="180">
        <v>1.47918198847072</v>
      </c>
      <c r="BF51" s="181">
        <v>27.379481571370501</v>
      </c>
      <c r="BG51" s="170">
        <v>0.02</v>
      </c>
      <c r="BH51" s="170">
        <v>0.02</v>
      </c>
      <c r="BI51" s="178">
        <v>0</v>
      </c>
      <c r="BJ51" s="178">
        <v>0</v>
      </c>
      <c r="BK51" s="171"/>
      <c r="BL51" s="187">
        <v>0.8</v>
      </c>
      <c r="BM51" s="190">
        <v>0.73</v>
      </c>
      <c r="BN51" s="188"/>
      <c r="BO51" s="189">
        <v>0.95</v>
      </c>
      <c r="BP51" s="180">
        <v>1</v>
      </c>
      <c r="BQ51" s="188">
        <v>2.5000000000000001E-3</v>
      </c>
    </row>
    <row r="52" spans="1:69" s="158" customFormat="1" ht="22.35" customHeight="1" x14ac:dyDescent="0.2">
      <c r="A52" s="167" t="s">
        <v>80</v>
      </c>
      <c r="B52" s="167" t="s">
        <v>100</v>
      </c>
      <c r="C52" s="167" t="s">
        <v>105</v>
      </c>
      <c r="D52" s="168">
        <v>7.7514398572222198</v>
      </c>
      <c r="E52" s="169"/>
      <c r="F52" s="170">
        <v>3.5999999999999997E-2</v>
      </c>
      <c r="G52" s="170">
        <v>1.6E-2</v>
      </c>
      <c r="H52" s="171"/>
      <c r="I52" s="172">
        <v>4</v>
      </c>
      <c r="J52" s="172">
        <v>4</v>
      </c>
      <c r="K52" s="169"/>
      <c r="L52" s="173">
        <v>6012.0926799999997</v>
      </c>
      <c r="M52" s="173">
        <v>3592.7775299999998</v>
      </c>
      <c r="N52" s="173">
        <v>9604.8702099999991</v>
      </c>
      <c r="O52" s="168">
        <v>1239.1078802025299</v>
      </c>
      <c r="P52" s="174">
        <v>287.5</v>
      </c>
      <c r="Q52" s="180">
        <v>4.3099404528783696</v>
      </c>
      <c r="R52" s="181">
        <v>7171.3056668250802</v>
      </c>
      <c r="S52" s="170">
        <v>0.01</v>
      </c>
      <c r="T52" s="170">
        <v>0.01</v>
      </c>
      <c r="U52" s="177">
        <v>0</v>
      </c>
      <c r="V52" s="178">
        <v>0</v>
      </c>
      <c r="W52" s="169"/>
      <c r="X52" s="177">
        <v>4666.10826</v>
      </c>
      <c r="Y52" s="168">
        <v>601.96664696462301</v>
      </c>
      <c r="Z52" s="179">
        <v>573</v>
      </c>
      <c r="AA52" s="184">
        <v>1.0505526125037099</v>
      </c>
      <c r="AB52" s="185">
        <v>-184.09168170165901</v>
      </c>
      <c r="AC52" s="170">
        <v>1.4999999999999999E-2</v>
      </c>
      <c r="AD52" s="170">
        <v>5.0000000000000001E-3</v>
      </c>
      <c r="AE52" s="178">
        <v>0</v>
      </c>
      <c r="AF52" s="178">
        <v>664</v>
      </c>
      <c r="AG52" s="169"/>
      <c r="AH52" s="182">
        <v>428.2</v>
      </c>
      <c r="AI52" s="168">
        <v>55.241349721759697</v>
      </c>
      <c r="AJ52" s="183" t="s">
        <v>53</v>
      </c>
      <c r="AK52" s="190">
        <v>0.87684682098031297</v>
      </c>
      <c r="AL52" s="173">
        <v>-105.06805641746</v>
      </c>
      <c r="AM52" s="170"/>
      <c r="AN52" s="170"/>
      <c r="AO52" s="178">
        <v>61</v>
      </c>
      <c r="AP52" s="178">
        <v>158</v>
      </c>
      <c r="AQ52" s="169"/>
      <c r="AR52" s="182">
        <v>80.599999999999994</v>
      </c>
      <c r="AS52" s="168">
        <v>10.3980681634139</v>
      </c>
      <c r="AT52" s="183" t="s">
        <v>54</v>
      </c>
      <c r="AU52" s="175">
        <v>0.64987926021336895</v>
      </c>
      <c r="AV52" s="176">
        <v>-54.833157185386597</v>
      </c>
      <c r="AW52" s="170"/>
      <c r="AX52" s="170"/>
      <c r="AY52" s="178">
        <v>44</v>
      </c>
      <c r="AZ52" s="178">
        <v>69</v>
      </c>
      <c r="BA52" s="169"/>
      <c r="BB52" s="186">
        <v>251.6</v>
      </c>
      <c r="BC52" s="182">
        <v>32.4584857309546</v>
      </c>
      <c r="BD52" s="183" t="s">
        <v>55</v>
      </c>
      <c r="BE52" s="184">
        <v>1.0143276790923299</v>
      </c>
      <c r="BF52" s="185">
        <v>-19.266314370773301</v>
      </c>
      <c r="BG52" s="170">
        <v>1.0999999999999999E-2</v>
      </c>
      <c r="BH52" s="170">
        <v>1E-3</v>
      </c>
      <c r="BI52" s="178">
        <v>0</v>
      </c>
      <c r="BJ52" s="178">
        <v>47</v>
      </c>
      <c r="BK52" s="171"/>
      <c r="BL52" s="187">
        <v>0.8</v>
      </c>
      <c r="BM52" s="190">
        <v>0.73</v>
      </c>
      <c r="BN52" s="188"/>
      <c r="BO52" s="189">
        <v>0.95</v>
      </c>
      <c r="BP52" s="180">
        <v>1</v>
      </c>
      <c r="BQ52" s="188">
        <v>2.5000000000000001E-3</v>
      </c>
    </row>
    <row r="53" spans="1:69" s="158" customFormat="1" ht="22.35" customHeight="1" x14ac:dyDescent="0.2">
      <c r="A53" s="167" t="s">
        <v>80</v>
      </c>
      <c r="B53" s="167" t="s">
        <v>100</v>
      </c>
      <c r="C53" s="167" t="s">
        <v>106</v>
      </c>
      <c r="D53" s="168">
        <v>4.7798890690000002</v>
      </c>
      <c r="E53" s="169"/>
      <c r="F53" s="170">
        <v>2.5999999999999999E-2</v>
      </c>
      <c r="G53" s="170">
        <v>1.6E-2</v>
      </c>
      <c r="H53" s="171"/>
      <c r="I53" s="172">
        <v>3</v>
      </c>
      <c r="J53" s="172">
        <v>3</v>
      </c>
      <c r="K53" s="169"/>
      <c r="L53" s="173">
        <v>942.15089999999998</v>
      </c>
      <c r="M53" s="173">
        <v>1492.1940099999999</v>
      </c>
      <c r="N53" s="173">
        <v>2434.3449099999998</v>
      </c>
      <c r="O53" s="168">
        <v>509.28899705810301</v>
      </c>
      <c r="P53" s="174">
        <v>284.87700000000001</v>
      </c>
      <c r="Q53" s="180">
        <v>1.7877504925217</v>
      </c>
      <c r="R53" s="181">
        <v>947.38984952601197</v>
      </c>
      <c r="S53" s="170">
        <v>0.01</v>
      </c>
      <c r="T53" s="170">
        <v>0.01</v>
      </c>
      <c r="U53" s="177">
        <v>0</v>
      </c>
      <c r="V53" s="178">
        <v>0</v>
      </c>
      <c r="W53" s="169"/>
      <c r="X53" s="177">
        <v>2332.0972750000001</v>
      </c>
      <c r="Y53" s="168">
        <v>487.897782006037</v>
      </c>
      <c r="Z53" s="179">
        <v>573</v>
      </c>
      <c r="AA53" s="190">
        <v>0.85147954974875495</v>
      </c>
      <c r="AB53" s="173">
        <v>-658.75579369840398</v>
      </c>
      <c r="AC53" s="170"/>
      <c r="AD53" s="170"/>
      <c r="AE53" s="178">
        <v>407</v>
      </c>
      <c r="AF53" s="178">
        <v>955</v>
      </c>
      <c r="AG53" s="169"/>
      <c r="AH53" s="182">
        <v>167.15</v>
      </c>
      <c r="AI53" s="168">
        <v>34.969430793708597</v>
      </c>
      <c r="AJ53" s="183" t="s">
        <v>53</v>
      </c>
      <c r="AK53" s="175">
        <v>0.55507033005886697</v>
      </c>
      <c r="AL53" s="176">
        <v>-161.687248390924</v>
      </c>
      <c r="AM53" s="170"/>
      <c r="AN53" s="170"/>
      <c r="AO53" s="178">
        <v>134</v>
      </c>
      <c r="AP53" s="178">
        <v>195</v>
      </c>
      <c r="AQ53" s="169"/>
      <c r="AR53" s="182">
        <v>24.2</v>
      </c>
      <c r="AS53" s="168">
        <v>5.0628790021402903</v>
      </c>
      <c r="AT53" s="183" t="s">
        <v>54</v>
      </c>
      <c r="AU53" s="175">
        <v>0.31642993763376798</v>
      </c>
      <c r="AV53" s="176">
        <v>-59.314221813567997</v>
      </c>
      <c r="AW53" s="170"/>
      <c r="AX53" s="170"/>
      <c r="AY53" s="178">
        <v>53</v>
      </c>
      <c r="AZ53" s="178">
        <v>68</v>
      </c>
      <c r="BA53" s="169"/>
      <c r="BB53" s="186">
        <v>161.80000000000001</v>
      </c>
      <c r="BC53" s="182">
        <v>33.850157956458602</v>
      </c>
      <c r="BD53" s="183" t="s">
        <v>55</v>
      </c>
      <c r="BE53" s="184">
        <v>1.05781743613933</v>
      </c>
      <c r="BF53" s="185">
        <v>-5.22844362713602</v>
      </c>
      <c r="BG53" s="170">
        <v>1.6E-2</v>
      </c>
      <c r="BH53" s="170">
        <v>6.0000000000000001E-3</v>
      </c>
      <c r="BI53" s="178">
        <v>0</v>
      </c>
      <c r="BJ53" s="178">
        <v>22</v>
      </c>
      <c r="BK53" s="171"/>
      <c r="BL53" s="187">
        <v>0.8</v>
      </c>
      <c r="BM53" s="190">
        <v>0.7</v>
      </c>
      <c r="BN53" s="188"/>
      <c r="BO53" s="189">
        <v>0.95</v>
      </c>
      <c r="BP53" s="180">
        <v>1</v>
      </c>
      <c r="BQ53" s="188">
        <v>2.5000000000000001E-3</v>
      </c>
    </row>
    <row r="54" spans="1:69" s="158" customFormat="1" ht="22.35" customHeight="1" x14ac:dyDescent="0.2">
      <c r="A54" s="167" t="s">
        <v>80</v>
      </c>
      <c r="B54" s="167" t="s">
        <v>100</v>
      </c>
      <c r="C54" s="167" t="s">
        <v>107</v>
      </c>
      <c r="D54" s="168">
        <v>2.5187938062222202</v>
      </c>
      <c r="E54" s="169"/>
      <c r="F54" s="170">
        <v>6.7000000000000004E-2</v>
      </c>
      <c r="G54" s="170">
        <v>5.0999999999999997E-2</v>
      </c>
      <c r="H54" s="171"/>
      <c r="I54" s="172">
        <v>5</v>
      </c>
      <c r="J54" s="172">
        <v>5</v>
      </c>
      <c r="K54" s="169"/>
      <c r="L54" s="173">
        <v>1242.9356600000001</v>
      </c>
      <c r="M54" s="173">
        <v>-186.79929999999999</v>
      </c>
      <c r="N54" s="173">
        <v>1056.13636</v>
      </c>
      <c r="O54" s="168">
        <v>419.30242856362702</v>
      </c>
      <c r="P54" s="174">
        <v>239.02500000000001</v>
      </c>
      <c r="Q54" s="180">
        <v>1.7542199709805599</v>
      </c>
      <c r="R54" s="181">
        <v>398.69263903076501</v>
      </c>
      <c r="S54" s="170">
        <v>0.01</v>
      </c>
      <c r="T54" s="170">
        <v>0.01</v>
      </c>
      <c r="U54" s="177">
        <v>0</v>
      </c>
      <c r="V54" s="178">
        <v>0</v>
      </c>
      <c r="W54" s="169"/>
      <c r="X54" s="177">
        <v>1728.5798649999999</v>
      </c>
      <c r="Y54" s="168">
        <v>686.27287423442795</v>
      </c>
      <c r="Z54" s="179">
        <v>573</v>
      </c>
      <c r="AA54" s="180">
        <v>1.1976838991874801</v>
      </c>
      <c r="AB54" s="181">
        <v>152.530279745857</v>
      </c>
      <c r="AC54" s="170">
        <v>0.02</v>
      </c>
      <c r="AD54" s="170">
        <v>0.02</v>
      </c>
      <c r="AE54" s="178">
        <v>0</v>
      </c>
      <c r="AF54" s="178">
        <v>4</v>
      </c>
      <c r="AG54" s="169"/>
      <c r="AH54" s="182">
        <v>168.8</v>
      </c>
      <c r="AI54" s="168">
        <v>67.016204177972099</v>
      </c>
      <c r="AJ54" s="183" t="s">
        <v>53</v>
      </c>
      <c r="AK54" s="184">
        <v>1.0637492726662201</v>
      </c>
      <c r="AL54" s="185">
        <v>-4.4829386928638497</v>
      </c>
      <c r="AM54" s="170">
        <v>1.7000000000000001E-2</v>
      </c>
      <c r="AN54" s="170">
        <v>6.0000000000000001E-3</v>
      </c>
      <c r="AO54" s="178">
        <v>0</v>
      </c>
      <c r="AP54" s="178">
        <v>22</v>
      </c>
      <c r="AQ54" s="169"/>
      <c r="AR54" s="182">
        <v>15.8</v>
      </c>
      <c r="AS54" s="168">
        <v>6.2728437559950203</v>
      </c>
      <c r="AT54" s="183" t="s">
        <v>54</v>
      </c>
      <c r="AU54" s="175">
        <v>0.39205273474968899</v>
      </c>
      <c r="AV54" s="176">
        <v>-28.2083653823146</v>
      </c>
      <c r="AW54" s="170"/>
      <c r="AX54" s="170"/>
      <c r="AY54" s="178">
        <v>25</v>
      </c>
      <c r="AZ54" s="178">
        <v>33</v>
      </c>
      <c r="BA54" s="169"/>
      <c r="BB54" s="186">
        <v>92.8</v>
      </c>
      <c r="BC54" s="182">
        <v>36.843031680780904</v>
      </c>
      <c r="BD54" s="183" t="s">
        <v>55</v>
      </c>
      <c r="BE54" s="180">
        <v>1.1513447400243999</v>
      </c>
      <c r="BF54" s="181">
        <v>4.78326923537072</v>
      </c>
      <c r="BG54" s="170">
        <v>0.02</v>
      </c>
      <c r="BH54" s="170">
        <v>1.4999999999999999E-2</v>
      </c>
      <c r="BI54" s="178">
        <v>0</v>
      </c>
      <c r="BJ54" s="178">
        <v>4</v>
      </c>
      <c r="BK54" s="171"/>
      <c r="BL54" s="187">
        <v>0.8</v>
      </c>
      <c r="BM54" s="190">
        <v>0.7</v>
      </c>
      <c r="BN54" s="188"/>
      <c r="BO54" s="189">
        <v>0.95</v>
      </c>
      <c r="BP54" s="180">
        <v>1</v>
      </c>
      <c r="BQ54" s="188">
        <v>2.5000000000000001E-3</v>
      </c>
    </row>
    <row r="55" spans="1:69" s="158" customFormat="1" ht="22.35" customHeight="1" x14ac:dyDescent="0.2">
      <c r="A55" s="167" t="s">
        <v>80</v>
      </c>
      <c r="B55" s="167" t="s">
        <v>100</v>
      </c>
      <c r="C55" s="167" t="s">
        <v>108</v>
      </c>
      <c r="D55" s="168">
        <v>2.56970437377778</v>
      </c>
      <c r="E55" s="169"/>
      <c r="F55" s="170">
        <v>0.01</v>
      </c>
      <c r="G55" s="170">
        <v>0.01</v>
      </c>
      <c r="H55" s="171"/>
      <c r="I55" s="172">
        <v>2</v>
      </c>
      <c r="J55" s="172">
        <v>2</v>
      </c>
      <c r="K55" s="169"/>
      <c r="L55" s="173">
        <v>466.75184999999999</v>
      </c>
      <c r="M55" s="173">
        <v>407.60933999999997</v>
      </c>
      <c r="N55" s="173">
        <v>874.36118999999997</v>
      </c>
      <c r="O55" s="168">
        <v>340.257501571896</v>
      </c>
      <c r="P55" s="174">
        <v>273.43799999999999</v>
      </c>
      <c r="Q55" s="180">
        <v>1.24436801604713</v>
      </c>
      <c r="R55" s="181">
        <v>107.062121583703</v>
      </c>
      <c r="S55" s="170">
        <v>0.01</v>
      </c>
      <c r="T55" s="170">
        <v>0.01</v>
      </c>
      <c r="U55" s="177">
        <v>0</v>
      </c>
      <c r="V55" s="178">
        <v>0</v>
      </c>
      <c r="W55" s="169"/>
      <c r="X55" s="177">
        <v>1020.32716</v>
      </c>
      <c r="Y55" s="168">
        <v>397.06013283543399</v>
      </c>
      <c r="Z55" s="179">
        <v>573</v>
      </c>
      <c r="AA55" s="175">
        <v>0.69294962100424795</v>
      </c>
      <c r="AB55" s="176">
        <v>-587.57798194273698</v>
      </c>
      <c r="AC55" s="170"/>
      <c r="AD55" s="170"/>
      <c r="AE55" s="178">
        <v>453</v>
      </c>
      <c r="AF55" s="178">
        <v>747</v>
      </c>
      <c r="AG55" s="169"/>
      <c r="AH55" s="182">
        <v>96.1</v>
      </c>
      <c r="AI55" s="168">
        <v>37.397297907354698</v>
      </c>
      <c r="AJ55" s="183" t="s">
        <v>53</v>
      </c>
      <c r="AK55" s="175">
        <v>0.59360790329134505</v>
      </c>
      <c r="AL55" s="176">
        <v>-80.685382098416198</v>
      </c>
      <c r="AM55" s="170"/>
      <c r="AN55" s="170"/>
      <c r="AO55" s="178">
        <v>66</v>
      </c>
      <c r="AP55" s="178">
        <v>99</v>
      </c>
      <c r="AQ55" s="169"/>
      <c r="AR55" s="182">
        <v>7</v>
      </c>
      <c r="AS55" s="168">
        <v>2.7240487549582002</v>
      </c>
      <c r="AT55" s="183" t="s">
        <v>54</v>
      </c>
      <c r="AU55" s="175">
        <v>0.17025304718488701</v>
      </c>
      <c r="AV55" s="176">
        <v>-37.897874818645398</v>
      </c>
      <c r="AW55" s="170"/>
      <c r="AX55" s="170"/>
      <c r="AY55" s="178">
        <v>35</v>
      </c>
      <c r="AZ55" s="178">
        <v>43</v>
      </c>
      <c r="BA55" s="169"/>
      <c r="BB55" s="186">
        <v>59.4</v>
      </c>
      <c r="BC55" s="182">
        <v>23.115499434930999</v>
      </c>
      <c r="BD55" s="183" t="s">
        <v>55</v>
      </c>
      <c r="BE55" s="175">
        <v>0.72235935734159396</v>
      </c>
      <c r="BF55" s="176">
        <v>-30.395749637290798</v>
      </c>
      <c r="BG55" s="170"/>
      <c r="BH55" s="170"/>
      <c r="BI55" s="178">
        <v>23</v>
      </c>
      <c r="BJ55" s="178">
        <v>40</v>
      </c>
      <c r="BK55" s="171"/>
      <c r="BL55" s="187">
        <v>0.8</v>
      </c>
      <c r="BM55" s="190">
        <v>0.74</v>
      </c>
      <c r="BN55" s="188"/>
      <c r="BO55" s="189">
        <v>0.95</v>
      </c>
      <c r="BP55" s="180">
        <v>1</v>
      </c>
      <c r="BQ55" s="188">
        <v>2.5000000000000001E-3</v>
      </c>
    </row>
    <row r="56" spans="1:69" s="158" customFormat="1" ht="22.35" customHeight="1" x14ac:dyDescent="0.2">
      <c r="A56" s="167" t="s">
        <v>80</v>
      </c>
      <c r="B56" s="167" t="s">
        <v>100</v>
      </c>
      <c r="C56" s="167" t="s">
        <v>109</v>
      </c>
      <c r="D56" s="168">
        <v>5.2395012254444397</v>
      </c>
      <c r="E56" s="169"/>
      <c r="F56" s="170">
        <v>2.8000000000000001E-2</v>
      </c>
      <c r="G56" s="170">
        <v>1.7999999999999999E-2</v>
      </c>
      <c r="H56" s="171"/>
      <c r="I56" s="172">
        <v>3</v>
      </c>
      <c r="J56" s="172">
        <v>3</v>
      </c>
      <c r="K56" s="169"/>
      <c r="L56" s="173">
        <v>2040.5803000000001</v>
      </c>
      <c r="M56" s="173">
        <v>1292.06933</v>
      </c>
      <c r="N56" s="173">
        <v>3332.6496299999999</v>
      </c>
      <c r="O56" s="168">
        <v>636.06238200990299</v>
      </c>
      <c r="P56" s="174">
        <v>287.5</v>
      </c>
      <c r="Q56" s="180">
        <v>2.2123908939474899</v>
      </c>
      <c r="R56" s="181">
        <v>1687.7082202717199</v>
      </c>
      <c r="S56" s="170">
        <v>0.01</v>
      </c>
      <c r="T56" s="170">
        <v>0.01</v>
      </c>
      <c r="U56" s="177">
        <v>0</v>
      </c>
      <c r="V56" s="178">
        <v>0</v>
      </c>
      <c r="W56" s="169"/>
      <c r="X56" s="177">
        <v>2274.1187</v>
      </c>
      <c r="Y56" s="168">
        <v>434.03343221989502</v>
      </c>
      <c r="Z56" s="179">
        <v>573</v>
      </c>
      <c r="AA56" s="190">
        <v>0.75747544890034102</v>
      </c>
      <c r="AB56" s="173">
        <v>-1004.32104878019</v>
      </c>
      <c r="AC56" s="170"/>
      <c r="AD56" s="170"/>
      <c r="AE56" s="178">
        <v>729</v>
      </c>
      <c r="AF56" s="178">
        <v>1329</v>
      </c>
      <c r="AG56" s="169"/>
      <c r="AH56" s="182">
        <v>148.80000000000001</v>
      </c>
      <c r="AI56" s="168">
        <v>28.399649813495</v>
      </c>
      <c r="AJ56" s="183" t="s">
        <v>53</v>
      </c>
      <c r="AK56" s="175">
        <v>0.450788092277698</v>
      </c>
      <c r="AL56" s="176">
        <v>-211.65672630567599</v>
      </c>
      <c r="AM56" s="170"/>
      <c r="AN56" s="170"/>
      <c r="AO56" s="178">
        <v>182</v>
      </c>
      <c r="AP56" s="178">
        <v>248</v>
      </c>
      <c r="AQ56" s="169"/>
      <c r="AR56" s="182">
        <v>26.3</v>
      </c>
      <c r="AS56" s="168">
        <v>5.0195617613905803</v>
      </c>
      <c r="AT56" s="183" t="s">
        <v>54</v>
      </c>
      <c r="AU56" s="175">
        <v>0.31372261008691099</v>
      </c>
      <c r="AV56" s="176">
        <v>-65.244565410965293</v>
      </c>
      <c r="AW56" s="170"/>
      <c r="AX56" s="170"/>
      <c r="AY56" s="178">
        <v>58</v>
      </c>
      <c r="AZ56" s="178">
        <v>75</v>
      </c>
      <c r="BA56" s="169"/>
      <c r="BB56" s="186">
        <v>180.8</v>
      </c>
      <c r="BC56" s="182">
        <v>34.507101386289598</v>
      </c>
      <c r="BD56" s="183" t="s">
        <v>55</v>
      </c>
      <c r="BE56" s="184">
        <v>1.0783469183215499</v>
      </c>
      <c r="BF56" s="185">
        <v>-2.28913082193051</v>
      </c>
      <c r="BG56" s="170">
        <v>1.7999999999999999E-2</v>
      </c>
      <c r="BH56" s="170">
        <v>8.0000000000000002E-3</v>
      </c>
      <c r="BI56" s="178">
        <v>0</v>
      </c>
      <c r="BJ56" s="178">
        <v>21</v>
      </c>
      <c r="BK56" s="171"/>
      <c r="BL56" s="187">
        <v>0.8</v>
      </c>
      <c r="BM56" s="190">
        <v>0.7</v>
      </c>
      <c r="BN56" s="188"/>
      <c r="BO56" s="189">
        <v>0.95</v>
      </c>
      <c r="BP56" s="180">
        <v>1</v>
      </c>
      <c r="BQ56" s="188">
        <v>2.5000000000000001E-3</v>
      </c>
    </row>
    <row r="57" spans="1:69" s="158" customFormat="1" ht="22.35" customHeight="1" x14ac:dyDescent="0.2">
      <c r="A57" s="167" t="s">
        <v>80</v>
      </c>
      <c r="B57" s="167" t="s">
        <v>100</v>
      </c>
      <c r="C57" s="167" t="s">
        <v>110</v>
      </c>
      <c r="D57" s="168">
        <v>2.6352440239999999</v>
      </c>
      <c r="E57" s="169"/>
      <c r="F57" s="170">
        <v>0.06</v>
      </c>
      <c r="G57" s="170">
        <v>0.06</v>
      </c>
      <c r="H57" s="171"/>
      <c r="I57" s="172">
        <v>5</v>
      </c>
      <c r="J57" s="172">
        <v>5</v>
      </c>
      <c r="K57" s="169"/>
      <c r="L57" s="173">
        <v>1834.59843</v>
      </c>
      <c r="M57" s="173">
        <v>2636.83941</v>
      </c>
      <c r="N57" s="173">
        <v>4471.4378399999996</v>
      </c>
      <c r="O57" s="168">
        <v>1696.7832197994601</v>
      </c>
      <c r="P57" s="174">
        <v>269.755</v>
      </c>
      <c r="Q57" s="180">
        <v>6.2900899697853996</v>
      </c>
      <c r="R57" s="181">
        <v>3695.1675251500201</v>
      </c>
      <c r="S57" s="170">
        <v>0.01</v>
      </c>
      <c r="T57" s="170">
        <v>0.01</v>
      </c>
      <c r="U57" s="177">
        <v>0</v>
      </c>
      <c r="V57" s="178">
        <v>0</v>
      </c>
      <c r="W57" s="169"/>
      <c r="X57" s="177">
        <v>1869.7637400000001</v>
      </c>
      <c r="Y57" s="168">
        <v>709.52204918082396</v>
      </c>
      <c r="Z57" s="179">
        <v>573</v>
      </c>
      <c r="AA57" s="180">
        <v>1.23825837553372</v>
      </c>
      <c r="AB57" s="181">
        <v>220.849390278816</v>
      </c>
      <c r="AC57" s="170">
        <v>0.02</v>
      </c>
      <c r="AD57" s="170">
        <v>0.02</v>
      </c>
      <c r="AE57" s="178">
        <v>0</v>
      </c>
      <c r="AF57" s="178">
        <v>0</v>
      </c>
      <c r="AG57" s="169"/>
      <c r="AH57" s="182">
        <v>147.94999999999999</v>
      </c>
      <c r="AI57" s="168">
        <v>56.142808276035403</v>
      </c>
      <c r="AJ57" s="183" t="s">
        <v>53</v>
      </c>
      <c r="AK57" s="190">
        <v>0.89115568692119596</v>
      </c>
      <c r="AL57" s="173">
        <v>-33.344247875104003</v>
      </c>
      <c r="AM57" s="170"/>
      <c r="AN57" s="170"/>
      <c r="AO57" s="178">
        <v>19</v>
      </c>
      <c r="AP57" s="178">
        <v>52</v>
      </c>
      <c r="AQ57" s="169"/>
      <c r="AR57" s="182">
        <v>63.4</v>
      </c>
      <c r="AS57" s="168">
        <v>24.058493036165199</v>
      </c>
      <c r="AT57" s="183" t="s">
        <v>54</v>
      </c>
      <c r="AU57" s="180">
        <v>1.5036558147603301</v>
      </c>
      <c r="AV57" s="181">
        <v>17.357016412671999</v>
      </c>
      <c r="AW57" s="170">
        <v>0.01</v>
      </c>
      <c r="AX57" s="170">
        <v>0.01</v>
      </c>
      <c r="AY57" s="178">
        <v>0</v>
      </c>
      <c r="AZ57" s="178">
        <v>0</v>
      </c>
      <c r="BA57" s="169"/>
      <c r="BB57" s="186">
        <v>134.80000000000001</v>
      </c>
      <c r="BC57" s="182">
        <v>51.152758064275602</v>
      </c>
      <c r="BD57" s="183" t="s">
        <v>55</v>
      </c>
      <c r="BE57" s="180">
        <v>1.5985236895086099</v>
      </c>
      <c r="BF57" s="181">
        <v>42.714032825343999</v>
      </c>
      <c r="BG57" s="170">
        <v>0.02</v>
      </c>
      <c r="BH57" s="170">
        <v>0.02</v>
      </c>
      <c r="BI57" s="178">
        <v>0</v>
      </c>
      <c r="BJ57" s="178">
        <v>0</v>
      </c>
      <c r="BK57" s="171"/>
      <c r="BL57" s="187">
        <v>0.8</v>
      </c>
      <c r="BM57" s="190">
        <v>0.73</v>
      </c>
      <c r="BN57" s="188"/>
      <c r="BO57" s="189">
        <v>0.95</v>
      </c>
      <c r="BP57" s="180">
        <v>1</v>
      </c>
      <c r="BQ57" s="188">
        <v>2.5000000000000001E-3</v>
      </c>
    </row>
    <row r="58" spans="1:69" s="158" customFormat="1" ht="22.35" customHeight="1" x14ac:dyDescent="0.2">
      <c r="A58" s="167" t="s">
        <v>80</v>
      </c>
      <c r="B58" s="167" t="s">
        <v>100</v>
      </c>
      <c r="C58" s="167" t="s">
        <v>111</v>
      </c>
      <c r="D58" s="168">
        <v>5.3559300766666702</v>
      </c>
      <c r="E58" s="169"/>
      <c r="F58" s="170">
        <v>0.03</v>
      </c>
      <c r="G58" s="170">
        <v>2.5999999999999999E-2</v>
      </c>
      <c r="H58" s="171"/>
      <c r="I58" s="172">
        <v>3</v>
      </c>
      <c r="J58" s="172">
        <v>3</v>
      </c>
      <c r="K58" s="169"/>
      <c r="L58" s="173">
        <v>3012.1510400000002</v>
      </c>
      <c r="M58" s="173">
        <v>1264.44965</v>
      </c>
      <c r="N58" s="173">
        <v>4276.6006900000002</v>
      </c>
      <c r="O58" s="168">
        <v>798.47955981187795</v>
      </c>
      <c r="P58" s="174">
        <v>280.08499999999998</v>
      </c>
      <c r="Q58" s="180">
        <v>2.85084727783308</v>
      </c>
      <c r="R58" s="181">
        <v>2638.4743723286801</v>
      </c>
      <c r="S58" s="170">
        <v>0.01</v>
      </c>
      <c r="T58" s="170">
        <v>0.01</v>
      </c>
      <c r="U58" s="177">
        <v>0</v>
      </c>
      <c r="V58" s="178">
        <v>0</v>
      </c>
      <c r="W58" s="169"/>
      <c r="X58" s="177">
        <v>1920.2623349999999</v>
      </c>
      <c r="Y58" s="168">
        <v>358.53013529166498</v>
      </c>
      <c r="Z58" s="179">
        <v>573</v>
      </c>
      <c r="AA58" s="175">
        <v>0.62570704239383101</v>
      </c>
      <c r="AB58" s="176">
        <v>-1431.0288088515599</v>
      </c>
      <c r="AC58" s="170"/>
      <c r="AD58" s="170"/>
      <c r="AE58" s="178">
        <v>1149</v>
      </c>
      <c r="AF58" s="178">
        <v>1763</v>
      </c>
      <c r="AG58" s="169"/>
      <c r="AH58" s="182">
        <v>236.2</v>
      </c>
      <c r="AI58" s="168">
        <v>44.100650422793102</v>
      </c>
      <c r="AJ58" s="183" t="s">
        <v>53</v>
      </c>
      <c r="AK58" s="175">
        <v>0.70001032417131803</v>
      </c>
      <c r="AL58" s="176">
        <v>-132.26656555436</v>
      </c>
      <c r="AM58" s="170"/>
      <c r="AN58" s="170"/>
      <c r="AO58" s="178">
        <v>102</v>
      </c>
      <c r="AP58" s="178">
        <v>169</v>
      </c>
      <c r="AQ58" s="169"/>
      <c r="AR58" s="182">
        <v>26.9</v>
      </c>
      <c r="AS58" s="168">
        <v>5.0224703487431599</v>
      </c>
      <c r="AT58" s="183" t="s">
        <v>54</v>
      </c>
      <c r="AU58" s="175">
        <v>0.31390439679644699</v>
      </c>
      <c r="AV58" s="176">
        <v>-66.678810299520094</v>
      </c>
      <c r="AW58" s="170"/>
      <c r="AX58" s="170"/>
      <c r="AY58" s="178">
        <v>59</v>
      </c>
      <c r="AZ58" s="178">
        <v>76</v>
      </c>
      <c r="BA58" s="169"/>
      <c r="BB58" s="186">
        <v>199.2</v>
      </c>
      <c r="BC58" s="182">
        <v>37.192419831584999</v>
      </c>
      <c r="BD58" s="183" t="s">
        <v>55</v>
      </c>
      <c r="BE58" s="180">
        <v>1.1622631197370299</v>
      </c>
      <c r="BF58" s="181">
        <v>12.0423794009599</v>
      </c>
      <c r="BG58" s="170">
        <v>0.02</v>
      </c>
      <c r="BH58" s="170">
        <v>1.6E-2</v>
      </c>
      <c r="BI58" s="178">
        <v>0</v>
      </c>
      <c r="BJ58" s="178">
        <v>7</v>
      </c>
      <c r="BK58" s="171"/>
      <c r="BL58" s="187">
        <v>0.8</v>
      </c>
      <c r="BM58" s="175">
        <v>0.65</v>
      </c>
      <c r="BN58" s="188"/>
      <c r="BO58" s="189">
        <v>0.95</v>
      </c>
      <c r="BP58" s="180">
        <v>1</v>
      </c>
      <c r="BQ58" s="188">
        <v>2.5000000000000001E-3</v>
      </c>
    </row>
    <row r="59" spans="1:69" s="158" customFormat="1" ht="22.35" customHeight="1" x14ac:dyDescent="0.2">
      <c r="A59" s="167" t="s">
        <v>80</v>
      </c>
      <c r="B59" s="167" t="s">
        <v>100</v>
      </c>
      <c r="C59" s="167" t="s">
        <v>112</v>
      </c>
      <c r="D59" s="168">
        <v>1.38279080044444</v>
      </c>
      <c r="E59" s="169"/>
      <c r="F59" s="170">
        <v>0.01</v>
      </c>
      <c r="G59" s="170">
        <v>0.01</v>
      </c>
      <c r="H59" s="171"/>
      <c r="I59" s="172">
        <v>2</v>
      </c>
      <c r="J59" s="172">
        <v>2</v>
      </c>
      <c r="K59" s="169"/>
      <c r="L59" s="173">
        <v>155.45249000000001</v>
      </c>
      <c r="M59" s="173">
        <v>1450.7616700000001</v>
      </c>
      <c r="N59" s="173">
        <v>1606.21416</v>
      </c>
      <c r="O59" s="168">
        <v>1161.5742305226099</v>
      </c>
      <c r="P59" s="174">
        <v>280.08499999999998</v>
      </c>
      <c r="Q59" s="180">
        <v>4.1472204170969897</v>
      </c>
      <c r="R59" s="181">
        <v>1183.28369421401</v>
      </c>
      <c r="S59" s="170">
        <v>0.01</v>
      </c>
      <c r="T59" s="170">
        <v>0.01</v>
      </c>
      <c r="U59" s="177">
        <v>0</v>
      </c>
      <c r="V59" s="178">
        <v>0</v>
      </c>
      <c r="W59" s="169"/>
      <c r="X59" s="177">
        <v>699.18479000000002</v>
      </c>
      <c r="Y59" s="168">
        <v>505.63309343342002</v>
      </c>
      <c r="Z59" s="179">
        <v>573</v>
      </c>
      <c r="AA59" s="190">
        <v>0.88243122763249604</v>
      </c>
      <c r="AB59" s="173">
        <v>-166.04953849089301</v>
      </c>
      <c r="AC59" s="170"/>
      <c r="AD59" s="170"/>
      <c r="AE59" s="178">
        <v>94</v>
      </c>
      <c r="AF59" s="178">
        <v>252</v>
      </c>
      <c r="AG59" s="169"/>
      <c r="AH59" s="182">
        <v>61.3</v>
      </c>
      <c r="AI59" s="168">
        <v>44.330639154019202</v>
      </c>
      <c r="AJ59" s="183" t="s">
        <v>53</v>
      </c>
      <c r="AK59" s="175">
        <v>0.703660938952685</v>
      </c>
      <c r="AL59" s="176">
        <v>-33.8304759073757</v>
      </c>
      <c r="AM59" s="170"/>
      <c r="AN59" s="170"/>
      <c r="AO59" s="178">
        <v>26</v>
      </c>
      <c r="AP59" s="178">
        <v>44</v>
      </c>
      <c r="AQ59" s="169"/>
      <c r="AR59" s="182">
        <v>5</v>
      </c>
      <c r="AS59" s="168">
        <v>3.61587595057253</v>
      </c>
      <c r="AT59" s="183" t="s">
        <v>54</v>
      </c>
      <c r="AU59" s="175">
        <v>0.22599224691078301</v>
      </c>
      <c r="AV59" s="176">
        <v>-19.1601208653653</v>
      </c>
      <c r="AW59" s="170"/>
      <c r="AX59" s="170"/>
      <c r="AY59" s="178">
        <v>18</v>
      </c>
      <c r="AZ59" s="178">
        <v>22</v>
      </c>
      <c r="BA59" s="169"/>
      <c r="BB59" s="186">
        <v>34</v>
      </c>
      <c r="BC59" s="182">
        <v>24.5879564638932</v>
      </c>
      <c r="BD59" s="183" t="s">
        <v>55</v>
      </c>
      <c r="BE59" s="190">
        <v>0.76837363949666104</v>
      </c>
      <c r="BF59" s="173">
        <v>-14.320241730730499</v>
      </c>
      <c r="BG59" s="170"/>
      <c r="BH59" s="170"/>
      <c r="BI59" s="178">
        <v>11</v>
      </c>
      <c r="BJ59" s="178">
        <v>20</v>
      </c>
      <c r="BK59" s="171"/>
      <c r="BL59" s="187">
        <v>0.8</v>
      </c>
      <c r="BM59" s="190">
        <v>0.75</v>
      </c>
      <c r="BN59" s="188"/>
      <c r="BO59" s="189">
        <v>0.95</v>
      </c>
      <c r="BP59" s="180">
        <v>1</v>
      </c>
      <c r="BQ59" s="188">
        <v>2.5000000000000001E-3</v>
      </c>
    </row>
    <row r="60" spans="1:69" s="158" customFormat="1" ht="22.35" customHeight="1" x14ac:dyDescent="0.2">
      <c r="A60" s="167" t="s">
        <v>80</v>
      </c>
      <c r="B60" s="167" t="s">
        <v>100</v>
      </c>
      <c r="C60" s="167" t="s">
        <v>113</v>
      </c>
      <c r="D60" s="168">
        <v>3.0026688585555599</v>
      </c>
      <c r="E60" s="169"/>
      <c r="F60" s="170">
        <v>0.05</v>
      </c>
      <c r="G60" s="170">
        <v>4.7E-2</v>
      </c>
      <c r="H60" s="171"/>
      <c r="I60" s="172">
        <v>4</v>
      </c>
      <c r="J60" s="172">
        <v>4</v>
      </c>
      <c r="K60" s="169"/>
      <c r="L60" s="173">
        <v>1197.3513600000001</v>
      </c>
      <c r="M60" s="173">
        <v>785.22547999999995</v>
      </c>
      <c r="N60" s="173">
        <v>1982.5768399999999</v>
      </c>
      <c r="O60" s="168">
        <v>660.27155620274596</v>
      </c>
      <c r="P60" s="174">
        <v>239.26400000000001</v>
      </c>
      <c r="Q60" s="180">
        <v>2.7595942398469702</v>
      </c>
      <c r="R60" s="181">
        <v>1198.05066654341</v>
      </c>
      <c r="S60" s="170">
        <v>0.01</v>
      </c>
      <c r="T60" s="170">
        <v>0.01</v>
      </c>
      <c r="U60" s="177">
        <v>0</v>
      </c>
      <c r="V60" s="178">
        <v>0</v>
      </c>
      <c r="W60" s="169"/>
      <c r="X60" s="177">
        <v>2018.4277300000001</v>
      </c>
      <c r="Y60" s="168">
        <v>672.21123110157805</v>
      </c>
      <c r="Z60" s="179">
        <v>573</v>
      </c>
      <c r="AA60" s="180">
        <v>1.17314350977588</v>
      </c>
      <c r="AB60" s="181">
        <v>139.60978250004899</v>
      </c>
      <c r="AC60" s="170">
        <v>0.02</v>
      </c>
      <c r="AD60" s="170">
        <v>1.7000000000000001E-2</v>
      </c>
      <c r="AE60" s="178">
        <v>0</v>
      </c>
      <c r="AF60" s="178">
        <v>47</v>
      </c>
      <c r="AG60" s="169"/>
      <c r="AH60" s="182">
        <v>169.8</v>
      </c>
      <c r="AI60" s="168">
        <v>56.549692289972597</v>
      </c>
      <c r="AJ60" s="183" t="s">
        <v>53</v>
      </c>
      <c r="AK60" s="190">
        <v>0.89761416333289901</v>
      </c>
      <c r="AL60" s="173">
        <v>-36.771606793188298</v>
      </c>
      <c r="AM60" s="170"/>
      <c r="AN60" s="170"/>
      <c r="AO60" s="178">
        <v>20</v>
      </c>
      <c r="AP60" s="178">
        <v>58</v>
      </c>
      <c r="AQ60" s="169"/>
      <c r="AR60" s="182">
        <v>31.5</v>
      </c>
      <c r="AS60" s="168">
        <v>10.4906672976098</v>
      </c>
      <c r="AT60" s="183" t="s">
        <v>54</v>
      </c>
      <c r="AU60" s="175">
        <v>0.65566670610060995</v>
      </c>
      <c r="AV60" s="176">
        <v>-20.9626302966828</v>
      </c>
      <c r="AW60" s="170"/>
      <c r="AX60" s="170"/>
      <c r="AY60" s="178">
        <v>17</v>
      </c>
      <c r="AZ60" s="178">
        <v>27</v>
      </c>
      <c r="BA60" s="169"/>
      <c r="BB60" s="186">
        <v>130.80000000000001</v>
      </c>
      <c r="BC60" s="182">
        <v>43.561247064360501</v>
      </c>
      <c r="BD60" s="183" t="s">
        <v>55</v>
      </c>
      <c r="BE60" s="180">
        <v>1.3612889707612701</v>
      </c>
      <c r="BF60" s="181">
        <v>25.8747394066345</v>
      </c>
      <c r="BG60" s="170">
        <v>0.02</v>
      </c>
      <c r="BH60" s="170">
        <v>0.02</v>
      </c>
      <c r="BI60" s="178">
        <v>0</v>
      </c>
      <c r="BJ60" s="178">
        <v>0</v>
      </c>
      <c r="BK60" s="171"/>
      <c r="BL60" s="187">
        <v>0.8</v>
      </c>
      <c r="BM60" s="190">
        <v>0.73</v>
      </c>
      <c r="BN60" s="188"/>
      <c r="BO60" s="189">
        <v>0.95</v>
      </c>
      <c r="BP60" s="180">
        <v>1</v>
      </c>
      <c r="BQ60" s="188">
        <v>2.5000000000000001E-3</v>
      </c>
    </row>
    <row r="61" spans="1:69" s="158" customFormat="1" ht="22.35" customHeight="1" x14ac:dyDescent="0.2">
      <c r="A61" s="167" t="s">
        <v>80</v>
      </c>
      <c r="B61" s="167" t="s">
        <v>100</v>
      </c>
      <c r="C61" s="167" t="s">
        <v>114</v>
      </c>
      <c r="D61" s="168">
        <v>8.0969419465555603</v>
      </c>
      <c r="E61" s="169"/>
      <c r="F61" s="170">
        <v>4.4999999999999998E-2</v>
      </c>
      <c r="G61" s="170">
        <v>2.9000000000000001E-2</v>
      </c>
      <c r="H61" s="171"/>
      <c r="I61" s="172">
        <v>4</v>
      </c>
      <c r="J61" s="172">
        <v>4</v>
      </c>
      <c r="K61" s="169"/>
      <c r="L61" s="173">
        <v>4538.8215399999999</v>
      </c>
      <c r="M61" s="173">
        <v>3400.4379800000002</v>
      </c>
      <c r="N61" s="173">
        <v>7939.2595199999996</v>
      </c>
      <c r="O61" s="168">
        <v>980.52568147377701</v>
      </c>
      <c r="P61" s="174">
        <v>262.83</v>
      </c>
      <c r="Q61" s="180">
        <v>3.7306459744845601</v>
      </c>
      <c r="R61" s="181">
        <v>5615.3532970199904</v>
      </c>
      <c r="S61" s="170">
        <v>0.01</v>
      </c>
      <c r="T61" s="170">
        <v>0.01</v>
      </c>
      <c r="U61" s="177">
        <v>0</v>
      </c>
      <c r="V61" s="178">
        <v>0</v>
      </c>
      <c r="W61" s="169"/>
      <c r="X61" s="177">
        <v>4865.2485100000004</v>
      </c>
      <c r="Y61" s="168">
        <v>600.87481695106896</v>
      </c>
      <c r="Z61" s="179">
        <v>573</v>
      </c>
      <c r="AA61" s="184">
        <v>1.0486471500018699</v>
      </c>
      <c r="AB61" s="185">
        <v>-201.13761703096</v>
      </c>
      <c r="AC61" s="170">
        <v>1.4999999999999999E-2</v>
      </c>
      <c r="AD61" s="170">
        <v>5.0000000000000001E-3</v>
      </c>
      <c r="AE61" s="178">
        <v>0</v>
      </c>
      <c r="AF61" s="178">
        <v>703</v>
      </c>
      <c r="AG61" s="169"/>
      <c r="AH61" s="182">
        <v>415.3</v>
      </c>
      <c r="AI61" s="168">
        <v>51.290969200621298</v>
      </c>
      <c r="AJ61" s="183" t="s">
        <v>53</v>
      </c>
      <c r="AK61" s="190">
        <v>0.81414236826383102</v>
      </c>
      <c r="AL61" s="173">
        <v>-141.73721815523601</v>
      </c>
      <c r="AM61" s="170"/>
      <c r="AN61" s="170"/>
      <c r="AO61" s="178">
        <v>95</v>
      </c>
      <c r="AP61" s="178">
        <v>197</v>
      </c>
      <c r="AQ61" s="169"/>
      <c r="AR61" s="182">
        <v>35.9</v>
      </c>
      <c r="AS61" s="168">
        <v>4.43377268071829</v>
      </c>
      <c r="AT61" s="183" t="s">
        <v>54</v>
      </c>
      <c r="AU61" s="175">
        <v>0.27711079254489301</v>
      </c>
      <c r="AV61" s="176">
        <v>-105.569769690219</v>
      </c>
      <c r="AW61" s="170"/>
      <c r="AX61" s="170"/>
      <c r="AY61" s="178">
        <v>94</v>
      </c>
      <c r="AZ61" s="178">
        <v>120</v>
      </c>
      <c r="BA61" s="169"/>
      <c r="BB61" s="186">
        <v>294.60000000000002</v>
      </c>
      <c r="BC61" s="182">
        <v>36.384106733693798</v>
      </c>
      <c r="BD61" s="183" t="s">
        <v>55</v>
      </c>
      <c r="BE61" s="180">
        <v>1.1370033354279301</v>
      </c>
      <c r="BF61" s="181">
        <v>11.6604606195625</v>
      </c>
      <c r="BG61" s="170">
        <v>0.02</v>
      </c>
      <c r="BH61" s="170">
        <v>1.4E-2</v>
      </c>
      <c r="BI61" s="178">
        <v>0</v>
      </c>
      <c r="BJ61" s="178">
        <v>17</v>
      </c>
      <c r="BK61" s="171"/>
      <c r="BL61" s="187">
        <v>0.8</v>
      </c>
      <c r="BM61" s="175">
        <v>0.68</v>
      </c>
      <c r="BN61" s="188"/>
      <c r="BO61" s="189">
        <v>0.95</v>
      </c>
      <c r="BP61" s="180">
        <v>1</v>
      </c>
      <c r="BQ61" s="188">
        <v>2.5000000000000001E-3</v>
      </c>
    </row>
    <row r="62" spans="1:69" s="158" customFormat="1" ht="22.35" customHeight="1" x14ac:dyDescent="0.2">
      <c r="A62" s="167" t="s">
        <v>80</v>
      </c>
      <c r="B62" s="167" t="s">
        <v>100</v>
      </c>
      <c r="C62" s="167" t="s">
        <v>115</v>
      </c>
      <c r="D62" s="168">
        <v>1.895420369</v>
      </c>
      <c r="E62" s="169"/>
      <c r="F62" s="170">
        <v>5.8000000000000003E-2</v>
      </c>
      <c r="G62" s="170">
        <v>4.3999999999999997E-2</v>
      </c>
      <c r="H62" s="171"/>
      <c r="I62" s="172">
        <v>5</v>
      </c>
      <c r="J62" s="172">
        <v>4</v>
      </c>
      <c r="K62" s="169"/>
      <c r="L62" s="173">
        <v>2330.3993599999999</v>
      </c>
      <c r="M62" s="173">
        <v>412.32677999999999</v>
      </c>
      <c r="N62" s="173">
        <v>2742.7261400000002</v>
      </c>
      <c r="O62" s="168">
        <v>1447.0278914682301</v>
      </c>
      <c r="P62" s="174">
        <v>248.27199999999999</v>
      </c>
      <c r="Q62" s="180">
        <v>5.8283974490406898</v>
      </c>
      <c r="R62" s="181">
        <v>2228.8529920092101</v>
      </c>
      <c r="S62" s="170">
        <v>0.01</v>
      </c>
      <c r="T62" s="170">
        <v>0.01</v>
      </c>
      <c r="U62" s="177">
        <v>0</v>
      </c>
      <c r="V62" s="178">
        <v>0</v>
      </c>
      <c r="W62" s="169"/>
      <c r="X62" s="177">
        <v>1069.90086</v>
      </c>
      <c r="Y62" s="168">
        <v>564.46626695505302</v>
      </c>
      <c r="Z62" s="179">
        <v>573</v>
      </c>
      <c r="AA62" s="184">
        <v>0.98510692313272896</v>
      </c>
      <c r="AB62" s="185">
        <v>-116.093991609204</v>
      </c>
      <c r="AC62" s="170">
        <v>8.0000000000000002E-3</v>
      </c>
      <c r="AD62" s="170"/>
      <c r="AE62" s="178">
        <v>17</v>
      </c>
      <c r="AF62" s="178">
        <v>234</v>
      </c>
      <c r="AG62" s="169"/>
      <c r="AH62" s="182">
        <v>135.9</v>
      </c>
      <c r="AI62" s="168">
        <v>71.699134515315507</v>
      </c>
      <c r="AJ62" s="183" t="s">
        <v>53</v>
      </c>
      <c r="AK62" s="180">
        <v>1.1380815002431</v>
      </c>
      <c r="AL62" s="181">
        <v>5.5026602942759801</v>
      </c>
      <c r="AM62" s="170">
        <v>0.02</v>
      </c>
      <c r="AN62" s="170">
        <v>1.4E-2</v>
      </c>
      <c r="AO62" s="178">
        <v>0</v>
      </c>
      <c r="AP62" s="178">
        <v>8</v>
      </c>
      <c r="AQ62" s="169"/>
      <c r="AR62" s="182">
        <v>26.9</v>
      </c>
      <c r="AS62" s="168">
        <v>14.1921024169388</v>
      </c>
      <c r="AT62" s="183" t="s">
        <v>54</v>
      </c>
      <c r="AU62" s="190">
        <v>0.88700640105867701</v>
      </c>
      <c r="AV62" s="173">
        <v>-6.2167846871680004</v>
      </c>
      <c r="AW62" s="170"/>
      <c r="AX62" s="170"/>
      <c r="AY62" s="178">
        <v>4</v>
      </c>
      <c r="AZ62" s="178">
        <v>10</v>
      </c>
      <c r="BA62" s="169"/>
      <c r="BB62" s="186">
        <v>82</v>
      </c>
      <c r="BC62" s="182">
        <v>43.262170936393503</v>
      </c>
      <c r="BD62" s="183" t="s">
        <v>55</v>
      </c>
      <c r="BE62" s="180">
        <v>1.3519428417623001</v>
      </c>
      <c r="BF62" s="181">
        <v>15.766430625664</v>
      </c>
      <c r="BG62" s="170">
        <v>0.02</v>
      </c>
      <c r="BH62" s="170">
        <v>0.02</v>
      </c>
      <c r="BI62" s="178">
        <v>0</v>
      </c>
      <c r="BJ62" s="178">
        <v>0</v>
      </c>
      <c r="BK62" s="171"/>
      <c r="BL62" s="187">
        <v>0.8</v>
      </c>
      <c r="BM62" s="190">
        <v>0.8</v>
      </c>
      <c r="BN62" s="188">
        <v>0</v>
      </c>
      <c r="BO62" s="189">
        <v>0.95</v>
      </c>
      <c r="BP62" s="180">
        <v>1</v>
      </c>
      <c r="BQ62" s="188">
        <v>2.5000000000000001E-3</v>
      </c>
    </row>
    <row r="63" spans="1:69" s="158" customFormat="1" ht="22.35" customHeight="1" x14ac:dyDescent="0.2">
      <c r="A63" s="167" t="s">
        <v>80</v>
      </c>
      <c r="B63" s="167" t="s">
        <v>100</v>
      </c>
      <c r="C63" s="167" t="s">
        <v>116</v>
      </c>
      <c r="D63" s="168">
        <v>2.1204174575555599</v>
      </c>
      <c r="E63" s="169"/>
      <c r="F63" s="170">
        <v>5.3999999999999999E-2</v>
      </c>
      <c r="G63" s="170">
        <v>3.5000000000000003E-2</v>
      </c>
      <c r="H63" s="171"/>
      <c r="I63" s="172">
        <v>4</v>
      </c>
      <c r="J63" s="172">
        <v>3</v>
      </c>
      <c r="K63" s="169"/>
      <c r="L63" s="173">
        <v>230.20095000000001</v>
      </c>
      <c r="M63" s="173">
        <v>717.09532000000002</v>
      </c>
      <c r="N63" s="173">
        <v>947.29627000000005</v>
      </c>
      <c r="O63" s="168">
        <v>446.74989192555302</v>
      </c>
      <c r="P63" s="174">
        <v>256.27100000000002</v>
      </c>
      <c r="Q63" s="180">
        <v>1.7432713491794001</v>
      </c>
      <c r="R63" s="181">
        <v>353.901829526379</v>
      </c>
      <c r="S63" s="170">
        <v>0.01</v>
      </c>
      <c r="T63" s="170">
        <v>0.01</v>
      </c>
      <c r="U63" s="177">
        <v>0</v>
      </c>
      <c r="V63" s="178">
        <v>0</v>
      </c>
      <c r="W63" s="169"/>
      <c r="X63" s="177">
        <v>1199.2255</v>
      </c>
      <c r="Y63" s="168">
        <v>565.56103880718001</v>
      </c>
      <c r="Z63" s="179">
        <v>573</v>
      </c>
      <c r="AA63" s="184">
        <v>0.98701751973329899</v>
      </c>
      <c r="AB63" s="185">
        <v>-127.553629871835</v>
      </c>
      <c r="AC63" s="170">
        <v>8.0000000000000002E-3</v>
      </c>
      <c r="AD63" s="170"/>
      <c r="AE63" s="178">
        <v>16</v>
      </c>
      <c r="AF63" s="178">
        <v>259</v>
      </c>
      <c r="AG63" s="169"/>
      <c r="AH63" s="182">
        <v>140.5</v>
      </c>
      <c r="AI63" s="168">
        <v>66.2605372821115</v>
      </c>
      <c r="AJ63" s="183" t="s">
        <v>53</v>
      </c>
      <c r="AK63" s="184">
        <v>1.0517545600335201</v>
      </c>
      <c r="AL63" s="185">
        <v>-5.3762394099923103</v>
      </c>
      <c r="AM63" s="170">
        <v>1.6E-2</v>
      </c>
      <c r="AN63" s="170">
        <v>5.0000000000000001E-3</v>
      </c>
      <c r="AO63" s="178">
        <v>0</v>
      </c>
      <c r="AP63" s="178">
        <v>20</v>
      </c>
      <c r="AQ63" s="169"/>
      <c r="AR63" s="182">
        <v>12.8</v>
      </c>
      <c r="AS63" s="168">
        <v>6.0365471687617598</v>
      </c>
      <c r="AT63" s="183" t="s">
        <v>54</v>
      </c>
      <c r="AU63" s="175">
        <v>0.37728419804760999</v>
      </c>
      <c r="AV63" s="176">
        <v>-24.247933818410701</v>
      </c>
      <c r="AW63" s="170"/>
      <c r="AX63" s="170"/>
      <c r="AY63" s="178">
        <v>22</v>
      </c>
      <c r="AZ63" s="178">
        <v>28</v>
      </c>
      <c r="BA63" s="169"/>
      <c r="BB63" s="186">
        <v>89.8</v>
      </c>
      <c r="BC63" s="182">
        <v>42.350151230844197</v>
      </c>
      <c r="BD63" s="183" t="s">
        <v>55</v>
      </c>
      <c r="BE63" s="180">
        <v>1.3234422259638801</v>
      </c>
      <c r="BF63" s="181">
        <v>15.7041323631785</v>
      </c>
      <c r="BG63" s="170">
        <v>0.02</v>
      </c>
      <c r="BH63" s="170">
        <v>0.02</v>
      </c>
      <c r="BI63" s="178">
        <v>0</v>
      </c>
      <c r="BJ63" s="178">
        <v>0</v>
      </c>
      <c r="BK63" s="171"/>
      <c r="BL63" s="187">
        <v>0.8</v>
      </c>
      <c r="BM63" s="190">
        <v>0.73</v>
      </c>
      <c r="BN63" s="188"/>
      <c r="BO63" s="189">
        <v>0.95</v>
      </c>
      <c r="BP63" s="175">
        <v>0.71</v>
      </c>
      <c r="BQ63" s="188"/>
    </row>
    <row r="64" spans="1:69" s="158" customFormat="1" ht="22.35" customHeight="1" x14ac:dyDescent="0.2">
      <c r="A64" s="167" t="s">
        <v>80</v>
      </c>
      <c r="B64" s="167" t="s">
        <v>100</v>
      </c>
      <c r="C64" s="167" t="s">
        <v>117</v>
      </c>
      <c r="D64" s="168">
        <v>2.5505437582222199</v>
      </c>
      <c r="E64" s="169"/>
      <c r="F64" s="170">
        <v>0.05</v>
      </c>
      <c r="G64" s="170">
        <v>0.05</v>
      </c>
      <c r="H64" s="171"/>
      <c r="I64" s="172">
        <v>4</v>
      </c>
      <c r="J64" s="172">
        <v>4</v>
      </c>
      <c r="K64" s="169"/>
      <c r="L64" s="173">
        <v>1358.1736599999999</v>
      </c>
      <c r="M64" s="173">
        <v>2832.5041000000001</v>
      </c>
      <c r="N64" s="173">
        <v>4190.6777599999996</v>
      </c>
      <c r="O64" s="168">
        <v>1643.05268101771</v>
      </c>
      <c r="P64" s="174">
        <v>273.43799999999999</v>
      </c>
      <c r="Q64" s="180">
        <v>6.0088673886501098</v>
      </c>
      <c r="R64" s="181">
        <v>3429.0999420964399</v>
      </c>
      <c r="S64" s="170">
        <v>0.01</v>
      </c>
      <c r="T64" s="170">
        <v>0.01</v>
      </c>
      <c r="U64" s="177">
        <v>0</v>
      </c>
      <c r="V64" s="178">
        <v>0</v>
      </c>
      <c r="W64" s="169"/>
      <c r="X64" s="177">
        <v>1775.12745</v>
      </c>
      <c r="Y64" s="168">
        <v>695.98000202015601</v>
      </c>
      <c r="Z64" s="179">
        <v>573</v>
      </c>
      <c r="AA64" s="180">
        <v>1.2146247853754899</v>
      </c>
      <c r="AB64" s="181">
        <v>179.21141178022501</v>
      </c>
      <c r="AC64" s="170">
        <v>0.02</v>
      </c>
      <c r="AD64" s="170">
        <v>0.02</v>
      </c>
      <c r="AE64" s="178">
        <v>0</v>
      </c>
      <c r="AF64" s="178">
        <v>0</v>
      </c>
      <c r="AG64" s="169"/>
      <c r="AH64" s="182">
        <v>125.45</v>
      </c>
      <c r="AI64" s="168">
        <v>49.185590168992398</v>
      </c>
      <c r="AJ64" s="183" t="s">
        <v>53</v>
      </c>
      <c r="AK64" s="190">
        <v>0.78072365347607098</v>
      </c>
      <c r="AL64" s="173">
        <v>-50.017208390655902</v>
      </c>
      <c r="AM64" s="170"/>
      <c r="AN64" s="170"/>
      <c r="AO64" s="178">
        <v>36</v>
      </c>
      <c r="AP64" s="178">
        <v>68</v>
      </c>
      <c r="AQ64" s="169"/>
      <c r="AR64" s="182">
        <v>10.6</v>
      </c>
      <c r="AS64" s="168">
        <v>4.1559765308196104</v>
      </c>
      <c r="AT64" s="183" t="s">
        <v>54</v>
      </c>
      <c r="AU64" s="175">
        <v>0.25974853317622598</v>
      </c>
      <c r="AV64" s="176">
        <v>-33.963100543658598</v>
      </c>
      <c r="AW64" s="170"/>
      <c r="AX64" s="170"/>
      <c r="AY64" s="178">
        <v>31</v>
      </c>
      <c r="AZ64" s="178">
        <v>39</v>
      </c>
      <c r="BA64" s="169"/>
      <c r="BB64" s="186">
        <v>100.8</v>
      </c>
      <c r="BC64" s="182">
        <v>39.520984368548703</v>
      </c>
      <c r="BD64" s="183" t="s">
        <v>55</v>
      </c>
      <c r="BE64" s="180">
        <v>1.2350307615171501</v>
      </c>
      <c r="BF64" s="181">
        <v>11.673798912682701</v>
      </c>
      <c r="BG64" s="170">
        <v>0.02</v>
      </c>
      <c r="BH64" s="170">
        <v>0.02</v>
      </c>
      <c r="BI64" s="178">
        <v>0</v>
      </c>
      <c r="BJ64" s="178">
        <v>0</v>
      </c>
      <c r="BK64" s="171"/>
      <c r="BL64" s="187">
        <v>0.8</v>
      </c>
      <c r="BM64" s="175">
        <v>0.66</v>
      </c>
      <c r="BN64" s="188"/>
      <c r="BO64" s="189">
        <v>0.95</v>
      </c>
      <c r="BP64" s="180">
        <v>1</v>
      </c>
      <c r="BQ64" s="188">
        <v>2.5000000000000001E-3</v>
      </c>
    </row>
    <row r="65" spans="1:69" s="158" customFormat="1" ht="22.35" customHeight="1" x14ac:dyDescent="0.2">
      <c r="A65" s="167" t="s">
        <v>80</v>
      </c>
      <c r="B65" s="167" t="s">
        <v>118</v>
      </c>
      <c r="C65" s="167" t="s">
        <v>119</v>
      </c>
      <c r="D65" s="168">
        <v>2.7952903572222199</v>
      </c>
      <c r="E65" s="169"/>
      <c r="F65" s="170">
        <v>0.03</v>
      </c>
      <c r="G65" s="170">
        <v>0.03</v>
      </c>
      <c r="H65" s="171"/>
      <c r="I65" s="172">
        <v>2</v>
      </c>
      <c r="J65" s="172">
        <v>2</v>
      </c>
      <c r="K65" s="169"/>
      <c r="L65" s="173">
        <v>2630.0652</v>
      </c>
      <c r="M65" s="173">
        <v>880.678</v>
      </c>
      <c r="N65" s="173">
        <v>3510.7431999999999</v>
      </c>
      <c r="O65" s="168">
        <v>1255.9493831934999</v>
      </c>
      <c r="P65" s="174">
        <v>264.72899999999998</v>
      </c>
      <c r="Q65" s="180">
        <v>4.7442833357641199</v>
      </c>
      <c r="R65" s="181">
        <v>2702.6692922930301</v>
      </c>
      <c r="S65" s="170">
        <v>0.01</v>
      </c>
      <c r="T65" s="170">
        <v>0.01</v>
      </c>
      <c r="U65" s="177">
        <v>0</v>
      </c>
      <c r="V65" s="178">
        <v>0</v>
      </c>
      <c r="W65" s="169"/>
      <c r="X65" s="177">
        <v>1389.47047</v>
      </c>
      <c r="Y65" s="168">
        <v>497.07554222766498</v>
      </c>
      <c r="Z65" s="179">
        <v>573</v>
      </c>
      <c r="AA65" s="190">
        <v>0.86749658329435397</v>
      </c>
      <c r="AB65" s="173">
        <v>-359.58743115965899</v>
      </c>
      <c r="AC65" s="170"/>
      <c r="AD65" s="170"/>
      <c r="AE65" s="178">
        <v>213</v>
      </c>
      <c r="AF65" s="178">
        <v>533</v>
      </c>
      <c r="AG65" s="169"/>
      <c r="AH65" s="182">
        <v>150.75</v>
      </c>
      <c r="AI65" s="168">
        <v>53.929996792821697</v>
      </c>
      <c r="AJ65" s="183" t="s">
        <v>53</v>
      </c>
      <c r="AK65" s="190">
        <v>0.856031695124154</v>
      </c>
      <c r="AL65" s="173">
        <v>-41.5547954154599</v>
      </c>
      <c r="AM65" s="170"/>
      <c r="AN65" s="170"/>
      <c r="AO65" s="178">
        <v>26</v>
      </c>
      <c r="AP65" s="178">
        <v>61</v>
      </c>
      <c r="AQ65" s="169"/>
      <c r="AR65" s="182">
        <v>14</v>
      </c>
      <c r="AS65" s="168">
        <v>5.0084242460995299</v>
      </c>
      <c r="AT65" s="183" t="s">
        <v>54</v>
      </c>
      <c r="AU65" s="175">
        <v>0.313026515381221</v>
      </c>
      <c r="AV65" s="176">
        <v>-34.839313121386603</v>
      </c>
      <c r="AW65" s="170"/>
      <c r="AX65" s="170"/>
      <c r="AY65" s="178">
        <v>31</v>
      </c>
      <c r="AZ65" s="178">
        <v>40</v>
      </c>
      <c r="BA65" s="169"/>
      <c r="BB65" s="186">
        <v>124.2</v>
      </c>
      <c r="BC65" s="182">
        <v>44.431877954683003</v>
      </c>
      <c r="BD65" s="183" t="s">
        <v>55</v>
      </c>
      <c r="BE65" s="180">
        <v>1.3884961860838401</v>
      </c>
      <c r="BF65" s="181">
        <v>26.521373757226701</v>
      </c>
      <c r="BG65" s="170">
        <v>0.02</v>
      </c>
      <c r="BH65" s="170">
        <v>0.02</v>
      </c>
      <c r="BI65" s="178">
        <v>0</v>
      </c>
      <c r="BJ65" s="178">
        <v>0</v>
      </c>
      <c r="BK65" s="171"/>
      <c r="BL65" s="187">
        <v>0.8</v>
      </c>
      <c r="BM65" s="175">
        <v>0.68</v>
      </c>
      <c r="BN65" s="188"/>
      <c r="BO65" s="189">
        <v>0.95</v>
      </c>
      <c r="BP65" s="190">
        <v>0.9</v>
      </c>
      <c r="BQ65" s="188"/>
    </row>
    <row r="66" spans="1:69" s="158" customFormat="1" ht="22.35" customHeight="1" x14ac:dyDescent="0.2">
      <c r="A66" s="167" t="s">
        <v>80</v>
      </c>
      <c r="B66" s="167" t="s">
        <v>118</v>
      </c>
      <c r="C66" s="167" t="s">
        <v>120</v>
      </c>
      <c r="D66" s="168">
        <v>1.42108807377778</v>
      </c>
      <c r="E66" s="169"/>
      <c r="F66" s="170">
        <v>0.03</v>
      </c>
      <c r="G66" s="170">
        <v>0.03</v>
      </c>
      <c r="H66" s="171"/>
      <c r="I66" s="172">
        <v>3</v>
      </c>
      <c r="J66" s="172">
        <v>3</v>
      </c>
      <c r="K66" s="169"/>
      <c r="L66" s="173">
        <v>2098.7774300000001</v>
      </c>
      <c r="M66" s="173">
        <v>1270.84374</v>
      </c>
      <c r="N66" s="173">
        <v>3369.6211699999999</v>
      </c>
      <c r="O66" s="168">
        <v>2371.1557588702399</v>
      </c>
      <c r="P66" s="174">
        <v>287.5</v>
      </c>
      <c r="Q66" s="180">
        <v>8.2474982917225699</v>
      </c>
      <c r="R66" s="181">
        <v>2923.47056923747</v>
      </c>
      <c r="S66" s="170">
        <v>0.01</v>
      </c>
      <c r="T66" s="170">
        <v>0.01</v>
      </c>
      <c r="U66" s="177">
        <v>0</v>
      </c>
      <c r="V66" s="178">
        <v>0</v>
      </c>
      <c r="W66" s="169"/>
      <c r="X66" s="177">
        <v>981.08911000000001</v>
      </c>
      <c r="Y66" s="168">
        <v>690.37882176570702</v>
      </c>
      <c r="Z66" s="179">
        <v>573</v>
      </c>
      <c r="AA66" s="180">
        <v>1.20484960168535</v>
      </c>
      <c r="AB66" s="181">
        <v>91.891564828062798</v>
      </c>
      <c r="AC66" s="170">
        <v>0.02</v>
      </c>
      <c r="AD66" s="170">
        <v>0.02</v>
      </c>
      <c r="AE66" s="178">
        <v>0</v>
      </c>
      <c r="AF66" s="178">
        <v>0</v>
      </c>
      <c r="AG66" s="169"/>
      <c r="AH66" s="182">
        <v>61.2</v>
      </c>
      <c r="AI66" s="168">
        <v>43.065592576051799</v>
      </c>
      <c r="AJ66" s="183" t="s">
        <v>53</v>
      </c>
      <c r="AK66" s="175">
        <v>0.683580834540504</v>
      </c>
      <c r="AL66" s="176">
        <v>-36.5651751236161</v>
      </c>
      <c r="AM66" s="170"/>
      <c r="AN66" s="170"/>
      <c r="AO66" s="178">
        <v>29</v>
      </c>
      <c r="AP66" s="178">
        <v>47</v>
      </c>
      <c r="AQ66" s="169"/>
      <c r="AR66" s="182">
        <v>10.6</v>
      </c>
      <c r="AS66" s="168">
        <v>7.4590732239566799</v>
      </c>
      <c r="AT66" s="183" t="s">
        <v>54</v>
      </c>
      <c r="AU66" s="175">
        <v>0.466192076497292</v>
      </c>
      <c r="AV66" s="176">
        <v>-14.2292508250454</v>
      </c>
      <c r="AW66" s="170"/>
      <c r="AX66" s="170"/>
      <c r="AY66" s="178">
        <v>13</v>
      </c>
      <c r="AZ66" s="178">
        <v>17</v>
      </c>
      <c r="BA66" s="169"/>
      <c r="BB66" s="186">
        <v>40.6</v>
      </c>
      <c r="BC66" s="182">
        <v>28.569657820060499</v>
      </c>
      <c r="BD66" s="183" t="s">
        <v>55</v>
      </c>
      <c r="BE66" s="190">
        <v>0.89280180687689004</v>
      </c>
      <c r="BF66" s="173">
        <v>-9.05850165009074</v>
      </c>
      <c r="BG66" s="170"/>
      <c r="BH66" s="170"/>
      <c r="BI66" s="178">
        <v>5</v>
      </c>
      <c r="BJ66" s="178">
        <v>14</v>
      </c>
      <c r="BK66" s="171"/>
      <c r="BL66" s="187">
        <v>0.8</v>
      </c>
      <c r="BM66" s="190">
        <v>0.75</v>
      </c>
      <c r="BN66" s="188"/>
      <c r="BO66" s="189">
        <v>0.95</v>
      </c>
      <c r="BP66" s="180">
        <v>1</v>
      </c>
      <c r="BQ66" s="188">
        <v>2.5000000000000001E-3</v>
      </c>
    </row>
    <row r="67" spans="1:69" s="158" customFormat="1" ht="22.35" customHeight="1" x14ac:dyDescent="0.2">
      <c r="A67" s="167" t="s">
        <v>80</v>
      </c>
      <c r="B67" s="167" t="s">
        <v>118</v>
      </c>
      <c r="C67" s="167" t="s">
        <v>121</v>
      </c>
      <c r="D67" s="168">
        <v>4.3565891625555597</v>
      </c>
      <c r="E67" s="169"/>
      <c r="F67" s="170">
        <v>0.03</v>
      </c>
      <c r="G67" s="170">
        <v>0.03</v>
      </c>
      <c r="H67" s="171"/>
      <c r="I67" s="172">
        <v>3</v>
      </c>
      <c r="J67" s="172">
        <v>3</v>
      </c>
      <c r="K67" s="169"/>
      <c r="L67" s="173">
        <v>3638.6355400000002</v>
      </c>
      <c r="M67" s="173">
        <v>2011.29115</v>
      </c>
      <c r="N67" s="173">
        <v>5649.9266900000002</v>
      </c>
      <c r="O67" s="168">
        <v>1296.8692890668999</v>
      </c>
      <c r="P67" s="174">
        <v>287.5</v>
      </c>
      <c r="Q67" s="180">
        <v>4.5108497011022601</v>
      </c>
      <c r="R67" s="181">
        <v>4282.1755224156796</v>
      </c>
      <c r="S67" s="170">
        <v>0.01</v>
      </c>
      <c r="T67" s="170">
        <v>0.01</v>
      </c>
      <c r="U67" s="177">
        <v>0</v>
      </c>
      <c r="V67" s="178">
        <v>0</v>
      </c>
      <c r="W67" s="169"/>
      <c r="X67" s="177">
        <v>1955.762305</v>
      </c>
      <c r="Y67" s="168">
        <v>448.92052751027802</v>
      </c>
      <c r="Z67" s="179">
        <v>573</v>
      </c>
      <c r="AA67" s="190">
        <v>0.78345641799350396</v>
      </c>
      <c r="AB67" s="173">
        <v>-770.22523943761496</v>
      </c>
      <c r="AC67" s="170"/>
      <c r="AD67" s="170"/>
      <c r="AE67" s="178">
        <v>541</v>
      </c>
      <c r="AF67" s="178">
        <v>1040</v>
      </c>
      <c r="AG67" s="169"/>
      <c r="AH67" s="182">
        <v>153.9</v>
      </c>
      <c r="AI67" s="168">
        <v>35.325800587935902</v>
      </c>
      <c r="AJ67" s="183" t="s">
        <v>53</v>
      </c>
      <c r="AK67" s="175">
        <v>0.56072699345929899</v>
      </c>
      <c r="AL67" s="176">
        <v>-145.81590802717199</v>
      </c>
      <c r="AM67" s="170"/>
      <c r="AN67" s="170"/>
      <c r="AO67" s="178">
        <v>121</v>
      </c>
      <c r="AP67" s="178">
        <v>176</v>
      </c>
      <c r="AQ67" s="169"/>
      <c r="AR67" s="182">
        <v>45.4</v>
      </c>
      <c r="AS67" s="168">
        <v>10.420996404758201</v>
      </c>
      <c r="AT67" s="183" t="s">
        <v>54</v>
      </c>
      <c r="AU67" s="175">
        <v>0.651312275297387</v>
      </c>
      <c r="AV67" s="176">
        <v>-30.7183258481707</v>
      </c>
      <c r="AW67" s="170"/>
      <c r="AX67" s="170"/>
      <c r="AY67" s="178">
        <v>25</v>
      </c>
      <c r="AZ67" s="178">
        <v>39</v>
      </c>
      <c r="BA67" s="169"/>
      <c r="BB67" s="186">
        <v>193.6</v>
      </c>
      <c r="BC67" s="182">
        <v>44.438434007955699</v>
      </c>
      <c r="BD67" s="183" t="s">
        <v>55</v>
      </c>
      <c r="BE67" s="180">
        <v>1.38870106274862</v>
      </c>
      <c r="BF67" s="181">
        <v>41.363348303658498</v>
      </c>
      <c r="BG67" s="170">
        <v>0.02</v>
      </c>
      <c r="BH67" s="170">
        <v>0.02</v>
      </c>
      <c r="BI67" s="178">
        <v>0</v>
      </c>
      <c r="BJ67" s="178">
        <v>0</v>
      </c>
      <c r="BK67" s="171"/>
      <c r="BL67" s="187">
        <v>0.8</v>
      </c>
      <c r="BM67" s="190">
        <v>0.75</v>
      </c>
      <c r="BN67" s="188"/>
      <c r="BO67" s="189">
        <v>0.95</v>
      </c>
      <c r="BP67" s="180">
        <v>1</v>
      </c>
      <c r="BQ67" s="188">
        <v>2.5000000000000001E-3</v>
      </c>
    </row>
    <row r="68" spans="1:69" s="158" customFormat="1" ht="22.35" customHeight="1" x14ac:dyDescent="0.2">
      <c r="A68" s="167" t="s">
        <v>80</v>
      </c>
      <c r="B68" s="167" t="s">
        <v>118</v>
      </c>
      <c r="C68" s="167" t="s">
        <v>122</v>
      </c>
      <c r="D68" s="168">
        <v>4.5469934366666704</v>
      </c>
      <c r="E68" s="169"/>
      <c r="F68" s="170">
        <v>5.6000000000000001E-2</v>
      </c>
      <c r="G68" s="170">
        <v>3.6999999999999998E-2</v>
      </c>
      <c r="H68" s="171"/>
      <c r="I68" s="172">
        <v>5</v>
      </c>
      <c r="J68" s="172">
        <v>5</v>
      </c>
      <c r="K68" s="169"/>
      <c r="L68" s="173">
        <v>4450.64534</v>
      </c>
      <c r="M68" s="173">
        <v>1574.8201200000001</v>
      </c>
      <c r="N68" s="173">
        <v>6025.4654600000003</v>
      </c>
      <c r="O68" s="168">
        <v>1325.15376235449</v>
      </c>
      <c r="P68" s="174">
        <v>287.5</v>
      </c>
      <c r="Q68" s="180">
        <v>4.6092304777547497</v>
      </c>
      <c r="R68" s="181">
        <v>4597.9368705585002</v>
      </c>
      <c r="S68" s="170">
        <v>0.01</v>
      </c>
      <c r="T68" s="170">
        <v>0.01</v>
      </c>
      <c r="U68" s="177">
        <v>0</v>
      </c>
      <c r="V68" s="178">
        <v>0</v>
      </c>
      <c r="W68" s="169"/>
      <c r="X68" s="177">
        <v>2752.2470450000001</v>
      </c>
      <c r="Y68" s="168">
        <v>605.28942549291003</v>
      </c>
      <c r="Z68" s="179">
        <v>573</v>
      </c>
      <c r="AA68" s="184">
        <v>1.05635152791084</v>
      </c>
      <c r="AB68" s="185">
        <v>-92.879500217322004</v>
      </c>
      <c r="AC68" s="170">
        <v>1.6E-2</v>
      </c>
      <c r="AD68" s="170">
        <v>6.0000000000000001E-3</v>
      </c>
      <c r="AE68" s="178">
        <v>0</v>
      </c>
      <c r="AF68" s="178">
        <v>375</v>
      </c>
      <c r="AG68" s="169"/>
      <c r="AH68" s="182">
        <v>287.05</v>
      </c>
      <c r="AI68" s="168">
        <v>63.129627081765101</v>
      </c>
      <c r="AJ68" s="183" t="s">
        <v>53</v>
      </c>
      <c r="AK68" s="184">
        <v>1.00205757272643</v>
      </c>
      <c r="AL68" s="185">
        <v>-25.764960468920201</v>
      </c>
      <c r="AM68" s="170">
        <v>0.01</v>
      </c>
      <c r="AN68" s="170">
        <v>1E-3</v>
      </c>
      <c r="AO68" s="178">
        <v>0</v>
      </c>
      <c r="AP68" s="178">
        <v>57</v>
      </c>
      <c r="AQ68" s="169"/>
      <c r="AR68" s="182">
        <v>40.200000000000003</v>
      </c>
      <c r="AS68" s="168">
        <v>8.8410068235044594</v>
      </c>
      <c r="AT68" s="183" t="s">
        <v>54</v>
      </c>
      <c r="AU68" s="175">
        <v>0.55256292646902905</v>
      </c>
      <c r="AV68" s="176">
        <v>-39.245069325440099</v>
      </c>
      <c r="AW68" s="170"/>
      <c r="AX68" s="170"/>
      <c r="AY68" s="178">
        <v>33</v>
      </c>
      <c r="AZ68" s="178">
        <v>48</v>
      </c>
      <c r="BA68" s="169"/>
      <c r="BB68" s="186">
        <v>211.8</v>
      </c>
      <c r="BC68" s="182">
        <v>46.580229980553298</v>
      </c>
      <c r="BD68" s="183" t="s">
        <v>55</v>
      </c>
      <c r="BE68" s="180">
        <v>1.4556321868922899</v>
      </c>
      <c r="BF68" s="181">
        <v>52.9098613491199</v>
      </c>
      <c r="BG68" s="170">
        <v>0.02</v>
      </c>
      <c r="BH68" s="170">
        <v>0.02</v>
      </c>
      <c r="BI68" s="178">
        <v>0</v>
      </c>
      <c r="BJ68" s="178">
        <v>0</v>
      </c>
      <c r="BK68" s="171"/>
      <c r="BL68" s="187">
        <v>0.8</v>
      </c>
      <c r="BM68" s="190">
        <v>0.77</v>
      </c>
      <c r="BN68" s="188"/>
      <c r="BO68" s="189">
        <v>0.95</v>
      </c>
      <c r="BP68" s="180">
        <v>1</v>
      </c>
      <c r="BQ68" s="188">
        <v>2.5000000000000001E-3</v>
      </c>
    </row>
    <row r="69" spans="1:69" s="158" customFormat="1" ht="22.35" customHeight="1" x14ac:dyDescent="0.2">
      <c r="A69" s="167" t="s">
        <v>80</v>
      </c>
      <c r="B69" s="167" t="s">
        <v>118</v>
      </c>
      <c r="C69" s="167" t="s">
        <v>123</v>
      </c>
      <c r="D69" s="168">
        <v>1.5103209235555599</v>
      </c>
      <c r="E69" s="169"/>
      <c r="F69" s="170">
        <v>3.5999999999999997E-2</v>
      </c>
      <c r="G69" s="170">
        <v>1.2500000000000001E-2</v>
      </c>
      <c r="H69" s="171"/>
      <c r="I69" s="172">
        <v>4</v>
      </c>
      <c r="J69" s="172">
        <v>3</v>
      </c>
      <c r="K69" s="169"/>
      <c r="L69" s="173">
        <v>542.33698000000004</v>
      </c>
      <c r="M69" s="173">
        <v>-323.46710999999999</v>
      </c>
      <c r="N69" s="173">
        <v>218.86986999999999</v>
      </c>
      <c r="O69" s="168">
        <v>144.91613443634401</v>
      </c>
      <c r="P69" s="174">
        <v>287.5</v>
      </c>
      <c r="Q69" s="175">
        <v>0.504056119778588</v>
      </c>
      <c r="R69" s="176">
        <v>-255.29538395026799</v>
      </c>
      <c r="S69" s="170"/>
      <c r="T69" s="170"/>
      <c r="U69" s="177">
        <v>216</v>
      </c>
      <c r="V69" s="178">
        <v>303</v>
      </c>
      <c r="W69" s="169"/>
      <c r="X69" s="177">
        <v>620.82729500000005</v>
      </c>
      <c r="Y69" s="168">
        <v>411.05654124056298</v>
      </c>
      <c r="Z69" s="179">
        <v>573</v>
      </c>
      <c r="AA69" s="175">
        <v>0.71737616272349602</v>
      </c>
      <c r="AB69" s="176">
        <v>-324.204672003491</v>
      </c>
      <c r="AC69" s="170"/>
      <c r="AD69" s="170"/>
      <c r="AE69" s="178">
        <v>245</v>
      </c>
      <c r="AF69" s="178">
        <v>418</v>
      </c>
      <c r="AG69" s="169"/>
      <c r="AH69" s="182">
        <v>93.65</v>
      </c>
      <c r="AI69" s="168">
        <v>62.006689134340903</v>
      </c>
      <c r="AJ69" s="183" t="s">
        <v>53</v>
      </c>
      <c r="AK69" s="184">
        <v>0.98423316086255397</v>
      </c>
      <c r="AL69" s="185">
        <v>-10.2540382569283</v>
      </c>
      <c r="AM69" s="170">
        <v>8.0000000000000002E-3</v>
      </c>
      <c r="AN69" s="170"/>
      <c r="AO69" s="178">
        <v>2</v>
      </c>
      <c r="AP69" s="178">
        <v>21</v>
      </c>
      <c r="AQ69" s="169"/>
      <c r="AR69" s="182">
        <v>25.4</v>
      </c>
      <c r="AS69" s="168">
        <v>16.817617768417101</v>
      </c>
      <c r="AT69" s="183" t="s">
        <v>54</v>
      </c>
      <c r="AU69" s="184">
        <v>1.0511011105260699</v>
      </c>
      <c r="AV69" s="185">
        <v>-0.98832717636274103</v>
      </c>
      <c r="AW69" s="170">
        <v>8.0000000000000002E-3</v>
      </c>
      <c r="AX69" s="170">
        <v>2.5000000000000001E-3</v>
      </c>
      <c r="AY69" s="178">
        <v>0</v>
      </c>
      <c r="AZ69" s="178">
        <v>4</v>
      </c>
      <c r="BA69" s="169"/>
      <c r="BB69" s="186">
        <v>53.4</v>
      </c>
      <c r="BC69" s="182">
        <v>35.356723969821701</v>
      </c>
      <c r="BD69" s="183" t="s">
        <v>55</v>
      </c>
      <c r="BE69" s="180">
        <v>1.1048976240569299</v>
      </c>
      <c r="BF69" s="181">
        <v>0.62334564727451203</v>
      </c>
      <c r="BG69" s="170">
        <v>0.02</v>
      </c>
      <c r="BH69" s="170">
        <v>0.01</v>
      </c>
      <c r="BI69" s="178">
        <v>0</v>
      </c>
      <c r="BJ69" s="178">
        <v>5</v>
      </c>
      <c r="BK69" s="171"/>
      <c r="BL69" s="187">
        <v>0.8</v>
      </c>
      <c r="BM69" s="175">
        <v>0.65</v>
      </c>
      <c r="BN69" s="188"/>
      <c r="BO69" s="189">
        <v>0.95</v>
      </c>
      <c r="BP69" s="180">
        <v>1</v>
      </c>
      <c r="BQ69" s="188">
        <v>2.5000000000000001E-3</v>
      </c>
    </row>
    <row r="70" spans="1:69" s="158" customFormat="1" ht="22.35" customHeight="1" x14ac:dyDescent="0.2">
      <c r="A70" s="167" t="s">
        <v>80</v>
      </c>
      <c r="B70" s="167" t="s">
        <v>118</v>
      </c>
      <c r="C70" s="167" t="s">
        <v>124</v>
      </c>
      <c r="D70" s="168">
        <v>3.0536943671111101</v>
      </c>
      <c r="E70" s="169"/>
      <c r="F70" s="170">
        <v>3.4500000000000003E-2</v>
      </c>
      <c r="G70" s="170">
        <v>0.03</v>
      </c>
      <c r="H70" s="171"/>
      <c r="I70" s="172">
        <v>4</v>
      </c>
      <c r="J70" s="172">
        <v>3</v>
      </c>
      <c r="K70" s="169"/>
      <c r="L70" s="173">
        <v>2768.2326800000001</v>
      </c>
      <c r="M70" s="173">
        <v>697.54173000000003</v>
      </c>
      <c r="N70" s="173">
        <v>3465.77441</v>
      </c>
      <c r="O70" s="168">
        <v>1134.94475653067</v>
      </c>
      <c r="P70" s="174">
        <v>253.321</v>
      </c>
      <c r="Q70" s="180">
        <v>4.4802632096457504</v>
      </c>
      <c r="R70" s="181">
        <v>2621.0415274381198</v>
      </c>
      <c r="S70" s="170">
        <v>0.01</v>
      </c>
      <c r="T70" s="170">
        <v>0.01</v>
      </c>
      <c r="U70" s="177">
        <v>0</v>
      </c>
      <c r="V70" s="178">
        <v>0</v>
      </c>
      <c r="W70" s="169"/>
      <c r="X70" s="177">
        <v>1468.09015</v>
      </c>
      <c r="Y70" s="168">
        <v>480.75870519709503</v>
      </c>
      <c r="Z70" s="179">
        <v>573</v>
      </c>
      <c r="AA70" s="190">
        <v>0.83902042791814102</v>
      </c>
      <c r="AB70" s="173">
        <v>-442.655274611295</v>
      </c>
      <c r="AC70" s="170"/>
      <c r="AD70" s="170"/>
      <c r="AE70" s="178">
        <v>282</v>
      </c>
      <c r="AF70" s="178">
        <v>632</v>
      </c>
      <c r="AG70" s="169"/>
      <c r="AH70" s="182">
        <v>121.3</v>
      </c>
      <c r="AI70" s="168">
        <v>39.722377362457998</v>
      </c>
      <c r="AJ70" s="183" t="s">
        <v>53</v>
      </c>
      <c r="AK70" s="175">
        <v>0.63051392638822301</v>
      </c>
      <c r="AL70" s="176">
        <v>-88.7819576797759</v>
      </c>
      <c r="AM70" s="170"/>
      <c r="AN70" s="170"/>
      <c r="AO70" s="178">
        <v>72</v>
      </c>
      <c r="AP70" s="178">
        <v>110</v>
      </c>
      <c r="AQ70" s="169"/>
      <c r="AR70" s="182">
        <v>48.6</v>
      </c>
      <c r="AS70" s="168">
        <v>15.9151487206551</v>
      </c>
      <c r="AT70" s="183" t="s">
        <v>54</v>
      </c>
      <c r="AU70" s="184">
        <v>0.99469679504094199</v>
      </c>
      <c r="AV70" s="185">
        <v>-4.7541479821653096</v>
      </c>
      <c r="AW70" s="170">
        <v>4.4999999999999997E-3</v>
      </c>
      <c r="AX70" s="170"/>
      <c r="AY70" s="178">
        <v>1</v>
      </c>
      <c r="AZ70" s="178">
        <v>11</v>
      </c>
      <c r="BA70" s="169"/>
      <c r="BB70" s="186">
        <v>164</v>
      </c>
      <c r="BC70" s="182">
        <v>53.705440127313402</v>
      </c>
      <c r="BD70" s="183" t="s">
        <v>55</v>
      </c>
      <c r="BE70" s="180">
        <v>1.67829500397854</v>
      </c>
      <c r="BF70" s="181">
        <v>57.291704035669397</v>
      </c>
      <c r="BG70" s="170">
        <v>0.02</v>
      </c>
      <c r="BH70" s="170">
        <v>0.02</v>
      </c>
      <c r="BI70" s="178">
        <v>0</v>
      </c>
      <c r="BJ70" s="178">
        <v>0</v>
      </c>
      <c r="BK70" s="171"/>
      <c r="BL70" s="187">
        <v>0.8</v>
      </c>
      <c r="BM70" s="175">
        <v>0.62</v>
      </c>
      <c r="BN70" s="188"/>
      <c r="BO70" s="189">
        <v>0.95</v>
      </c>
      <c r="BP70" s="180">
        <v>1</v>
      </c>
      <c r="BQ70" s="188">
        <v>2.5000000000000001E-3</v>
      </c>
    </row>
    <row r="71" spans="1:69" s="158" customFormat="1" ht="22.35" customHeight="1" x14ac:dyDescent="0.2">
      <c r="A71" s="167" t="s">
        <v>80</v>
      </c>
      <c r="B71" s="167" t="s">
        <v>118</v>
      </c>
      <c r="C71" s="167" t="s">
        <v>125</v>
      </c>
      <c r="D71" s="168">
        <v>2.1938047859999998</v>
      </c>
      <c r="E71" s="169"/>
      <c r="F71" s="170">
        <v>4.4999999999999998E-2</v>
      </c>
      <c r="G71" s="170">
        <v>3.5000000000000003E-2</v>
      </c>
      <c r="H71" s="171"/>
      <c r="I71" s="172">
        <v>4</v>
      </c>
      <c r="J71" s="172">
        <v>4</v>
      </c>
      <c r="K71" s="169"/>
      <c r="L71" s="173">
        <v>1984.3654300000001</v>
      </c>
      <c r="M71" s="173">
        <v>220.25617</v>
      </c>
      <c r="N71" s="173">
        <v>2204.6215999999999</v>
      </c>
      <c r="O71" s="168">
        <v>1004.93061828884</v>
      </c>
      <c r="P71" s="174">
        <v>252.24799999999999</v>
      </c>
      <c r="Q71" s="180">
        <v>3.9838992510895599</v>
      </c>
      <c r="R71" s="181">
        <v>1600.32750633245</v>
      </c>
      <c r="S71" s="170">
        <v>0.01</v>
      </c>
      <c r="T71" s="170">
        <v>0.01</v>
      </c>
      <c r="U71" s="177">
        <v>0</v>
      </c>
      <c r="V71" s="178">
        <v>0</v>
      </c>
      <c r="W71" s="169"/>
      <c r="X71" s="177">
        <v>1317.896555</v>
      </c>
      <c r="Y71" s="168">
        <v>600.73556380690695</v>
      </c>
      <c r="Z71" s="179">
        <v>573</v>
      </c>
      <c r="AA71" s="184">
        <v>1.0484041253174601</v>
      </c>
      <c r="AB71" s="185">
        <v>-54.802200476775901</v>
      </c>
      <c r="AC71" s="170">
        <v>1.4999999999999999E-2</v>
      </c>
      <c r="AD71" s="170">
        <v>5.0000000000000001E-3</v>
      </c>
      <c r="AE71" s="178">
        <v>0</v>
      </c>
      <c r="AF71" s="178">
        <v>191</v>
      </c>
      <c r="AG71" s="169"/>
      <c r="AH71" s="182">
        <v>118.9</v>
      </c>
      <c r="AI71" s="168">
        <v>54.198076674266098</v>
      </c>
      <c r="AJ71" s="183" t="s">
        <v>53</v>
      </c>
      <c r="AK71" s="190">
        <v>0.86028693133755796</v>
      </c>
      <c r="AL71" s="173">
        <v>-32.024994057656002</v>
      </c>
      <c r="AM71" s="170"/>
      <c r="AN71" s="170"/>
      <c r="AO71" s="178">
        <v>20</v>
      </c>
      <c r="AP71" s="178">
        <v>47</v>
      </c>
      <c r="AQ71" s="169"/>
      <c r="AR71" s="182">
        <v>24.8</v>
      </c>
      <c r="AS71" s="168">
        <v>11.304560988408699</v>
      </c>
      <c r="AT71" s="183" t="s">
        <v>54</v>
      </c>
      <c r="AU71" s="175">
        <v>0.70653506177554604</v>
      </c>
      <c r="AV71" s="176">
        <v>-13.530157220992001</v>
      </c>
      <c r="AW71" s="170"/>
      <c r="AX71" s="170"/>
      <c r="AY71" s="178">
        <v>11</v>
      </c>
      <c r="AZ71" s="178">
        <v>18</v>
      </c>
      <c r="BA71" s="169"/>
      <c r="BB71" s="186">
        <v>85.4</v>
      </c>
      <c r="BC71" s="182">
        <v>38.927802758471998</v>
      </c>
      <c r="BD71" s="183" t="s">
        <v>55</v>
      </c>
      <c r="BE71" s="180">
        <v>1.2164938362022499</v>
      </c>
      <c r="BF71" s="181">
        <v>8.73968555801601</v>
      </c>
      <c r="BG71" s="170">
        <v>0.02</v>
      </c>
      <c r="BH71" s="170">
        <v>0.02</v>
      </c>
      <c r="BI71" s="178">
        <v>0</v>
      </c>
      <c r="BJ71" s="178">
        <v>0</v>
      </c>
      <c r="BK71" s="171"/>
      <c r="BL71" s="187">
        <v>0.8</v>
      </c>
      <c r="BM71" s="190">
        <v>0.74</v>
      </c>
      <c r="BN71" s="188"/>
      <c r="BO71" s="189">
        <v>0.95</v>
      </c>
      <c r="BP71" s="180">
        <v>1</v>
      </c>
      <c r="BQ71" s="188">
        <v>2.5000000000000001E-3</v>
      </c>
    </row>
    <row r="72" spans="1:69" s="158" customFormat="1" ht="22.35" customHeight="1" x14ac:dyDescent="0.2">
      <c r="A72" s="167" t="s">
        <v>80</v>
      </c>
      <c r="B72" s="167" t="s">
        <v>118</v>
      </c>
      <c r="C72" s="167" t="s">
        <v>126</v>
      </c>
      <c r="D72" s="168">
        <v>4.5919046557777801</v>
      </c>
      <c r="E72" s="169"/>
      <c r="F72" s="170">
        <v>0.08</v>
      </c>
      <c r="G72" s="170">
        <v>6.9500000000000006E-2</v>
      </c>
      <c r="H72" s="171"/>
      <c r="I72" s="172">
        <v>6</v>
      </c>
      <c r="J72" s="172">
        <v>6</v>
      </c>
      <c r="K72" s="169"/>
      <c r="L72" s="173">
        <v>2959.4050900000002</v>
      </c>
      <c r="M72" s="173">
        <v>1029.2330199999999</v>
      </c>
      <c r="N72" s="173">
        <v>3988.6381099999999</v>
      </c>
      <c r="O72" s="168">
        <v>868.623895529121</v>
      </c>
      <c r="P72" s="174">
        <v>287.5</v>
      </c>
      <c r="Q72" s="180">
        <v>3.0213005061882501</v>
      </c>
      <c r="R72" s="181">
        <v>2547.0096433185699</v>
      </c>
      <c r="S72" s="170">
        <v>0.01</v>
      </c>
      <c r="T72" s="170">
        <v>0.01</v>
      </c>
      <c r="U72" s="177">
        <v>0</v>
      </c>
      <c r="V72" s="178">
        <v>0</v>
      </c>
      <c r="W72" s="169"/>
      <c r="X72" s="177">
        <v>2932.2169349999999</v>
      </c>
      <c r="Y72" s="168">
        <v>638.56224264380796</v>
      </c>
      <c r="Z72" s="179">
        <v>573</v>
      </c>
      <c r="AA72" s="180">
        <v>1.1144192716296799</v>
      </c>
      <c r="AB72" s="181">
        <v>58.988721405351001</v>
      </c>
      <c r="AC72" s="170">
        <v>0.02</v>
      </c>
      <c r="AD72" s="170">
        <v>1.0999999999999999E-2</v>
      </c>
      <c r="AE72" s="178">
        <v>0</v>
      </c>
      <c r="AF72" s="178">
        <v>226</v>
      </c>
      <c r="AG72" s="169"/>
      <c r="AH72" s="182">
        <v>367.75</v>
      </c>
      <c r="AI72" s="168">
        <v>80.086593160700204</v>
      </c>
      <c r="AJ72" s="183" t="s">
        <v>53</v>
      </c>
      <c r="AK72" s="180">
        <v>1.2712157644555599</v>
      </c>
      <c r="AL72" s="181">
        <v>51.845327301111901</v>
      </c>
      <c r="AM72" s="170">
        <v>0.02</v>
      </c>
      <c r="AN72" s="170">
        <v>0.02</v>
      </c>
      <c r="AO72" s="178">
        <v>0</v>
      </c>
      <c r="AP72" s="178">
        <v>0</v>
      </c>
      <c r="AQ72" s="169"/>
      <c r="AR72" s="182">
        <v>86</v>
      </c>
      <c r="AS72" s="168">
        <v>18.728611860829901</v>
      </c>
      <c r="AT72" s="183" t="s">
        <v>54</v>
      </c>
      <c r="AU72" s="180">
        <v>1.1705382413018699</v>
      </c>
      <c r="AV72" s="181">
        <v>5.7702418542506404</v>
      </c>
      <c r="AW72" s="170">
        <v>0.01</v>
      </c>
      <c r="AX72" s="170">
        <v>8.5000000000000006E-3</v>
      </c>
      <c r="AY72" s="178">
        <v>0</v>
      </c>
      <c r="AZ72" s="178">
        <v>3</v>
      </c>
      <c r="BA72" s="169"/>
      <c r="BB72" s="186">
        <v>232.8</v>
      </c>
      <c r="BC72" s="182">
        <v>50.697916758153603</v>
      </c>
      <c r="BD72" s="183" t="s">
        <v>55</v>
      </c>
      <c r="BE72" s="180">
        <v>1.5843098986923001</v>
      </c>
      <c r="BF72" s="181">
        <v>72.340483708501296</v>
      </c>
      <c r="BG72" s="170">
        <v>0.02</v>
      </c>
      <c r="BH72" s="170">
        <v>0.02</v>
      </c>
      <c r="BI72" s="178">
        <v>0</v>
      </c>
      <c r="BJ72" s="178">
        <v>0</v>
      </c>
      <c r="BK72" s="171"/>
      <c r="BL72" s="187">
        <v>0.8</v>
      </c>
      <c r="BM72" s="175">
        <v>0.62</v>
      </c>
      <c r="BN72" s="188"/>
      <c r="BO72" s="189">
        <v>0.95</v>
      </c>
      <c r="BP72" s="184">
        <v>0.96</v>
      </c>
      <c r="BQ72" s="188">
        <v>5.0000000000000001E-4</v>
      </c>
    </row>
    <row r="73" spans="1:69" s="158" customFormat="1" ht="22.35" customHeight="1" x14ac:dyDescent="0.2">
      <c r="A73" s="167" t="s">
        <v>80</v>
      </c>
      <c r="B73" s="167" t="s">
        <v>118</v>
      </c>
      <c r="C73" s="167" t="s">
        <v>127</v>
      </c>
      <c r="D73" s="168">
        <v>2.7606706158888898</v>
      </c>
      <c r="E73" s="169"/>
      <c r="F73" s="170">
        <v>5.1999999999999998E-2</v>
      </c>
      <c r="G73" s="170">
        <v>0.04</v>
      </c>
      <c r="H73" s="171"/>
      <c r="I73" s="172">
        <v>5</v>
      </c>
      <c r="J73" s="172">
        <v>4</v>
      </c>
      <c r="K73" s="169"/>
      <c r="L73" s="173">
        <v>2026.9544699999999</v>
      </c>
      <c r="M73" s="173">
        <v>982.22915</v>
      </c>
      <c r="N73" s="173">
        <v>3009.1836199999998</v>
      </c>
      <c r="O73" s="168">
        <v>1090.0190709752901</v>
      </c>
      <c r="P73" s="174">
        <v>276.39800000000002</v>
      </c>
      <c r="Q73" s="180">
        <v>3.94365759149954</v>
      </c>
      <c r="R73" s="181">
        <v>2175.93975011562</v>
      </c>
      <c r="S73" s="170">
        <v>0.01</v>
      </c>
      <c r="T73" s="170">
        <v>0.01</v>
      </c>
      <c r="U73" s="177">
        <v>0</v>
      </c>
      <c r="V73" s="178">
        <v>0</v>
      </c>
      <c r="W73" s="169"/>
      <c r="X73" s="177">
        <v>1765.9622449999999</v>
      </c>
      <c r="Y73" s="168">
        <v>639.68596428567002</v>
      </c>
      <c r="Z73" s="179">
        <v>573</v>
      </c>
      <c r="AA73" s="180">
        <v>1.11638039142351</v>
      </c>
      <c r="AB73" s="181">
        <v>38.566469908467496</v>
      </c>
      <c r="AC73" s="170">
        <v>0.02</v>
      </c>
      <c r="AD73" s="170">
        <v>1.2E-2</v>
      </c>
      <c r="AE73" s="178">
        <v>0</v>
      </c>
      <c r="AF73" s="178">
        <v>133</v>
      </c>
      <c r="AG73" s="169"/>
      <c r="AH73" s="182">
        <v>160.9</v>
      </c>
      <c r="AI73" s="168">
        <v>58.282940048678299</v>
      </c>
      <c r="AJ73" s="183" t="s">
        <v>53</v>
      </c>
      <c r="AK73" s="184">
        <v>0.92512603251870396</v>
      </c>
      <c r="AL73" s="185">
        <v>-29.023095690692099</v>
      </c>
      <c r="AM73" s="170">
        <v>2E-3</v>
      </c>
      <c r="AN73" s="170"/>
      <c r="AO73" s="178">
        <v>14</v>
      </c>
      <c r="AP73" s="178">
        <v>48</v>
      </c>
      <c r="AQ73" s="169"/>
      <c r="AR73" s="182">
        <v>29.8</v>
      </c>
      <c r="AS73" s="168">
        <v>10.7944786417067</v>
      </c>
      <c r="AT73" s="183" t="s">
        <v>54</v>
      </c>
      <c r="AU73" s="175">
        <v>0.67465491510667097</v>
      </c>
      <c r="AV73" s="176">
        <v>-18.4344370008107</v>
      </c>
      <c r="AW73" s="170"/>
      <c r="AX73" s="170"/>
      <c r="AY73" s="178">
        <v>15</v>
      </c>
      <c r="AZ73" s="178">
        <v>24</v>
      </c>
      <c r="BA73" s="169"/>
      <c r="BB73" s="186">
        <v>104</v>
      </c>
      <c r="BC73" s="182">
        <v>37.672005997902701</v>
      </c>
      <c r="BD73" s="183" t="s">
        <v>55</v>
      </c>
      <c r="BE73" s="180">
        <v>1.1772501874344601</v>
      </c>
      <c r="BF73" s="181">
        <v>7.5311259983786298</v>
      </c>
      <c r="BG73" s="170">
        <v>0.02</v>
      </c>
      <c r="BH73" s="170">
        <v>1.7999999999999999E-2</v>
      </c>
      <c r="BI73" s="178">
        <v>0</v>
      </c>
      <c r="BJ73" s="178">
        <v>3</v>
      </c>
      <c r="BK73" s="171"/>
      <c r="BL73" s="187">
        <v>0.8</v>
      </c>
      <c r="BM73" s="190">
        <v>0.72</v>
      </c>
      <c r="BN73" s="188"/>
      <c r="BO73" s="189">
        <v>0.95</v>
      </c>
      <c r="BP73" s="180">
        <v>1</v>
      </c>
      <c r="BQ73" s="188">
        <v>2.5000000000000001E-3</v>
      </c>
    </row>
    <row r="74" spans="1:69" s="158" customFormat="1" ht="22.35" customHeight="1" x14ac:dyDescent="0.2">
      <c r="A74" s="167" t="s">
        <v>80</v>
      </c>
      <c r="B74" s="167" t="s">
        <v>118</v>
      </c>
      <c r="C74" s="167" t="s">
        <v>128</v>
      </c>
      <c r="D74" s="168">
        <v>5.5965996495555599</v>
      </c>
      <c r="E74" s="169"/>
      <c r="F74" s="170">
        <v>0.04</v>
      </c>
      <c r="G74" s="170">
        <v>3.5499999999999997E-2</v>
      </c>
      <c r="H74" s="171"/>
      <c r="I74" s="172">
        <v>4</v>
      </c>
      <c r="J74" s="172">
        <v>4</v>
      </c>
      <c r="K74" s="169"/>
      <c r="L74" s="173">
        <v>2613.0964100000001</v>
      </c>
      <c r="M74" s="173">
        <v>1459.00397</v>
      </c>
      <c r="N74" s="173">
        <v>4072.1003799999999</v>
      </c>
      <c r="O74" s="168">
        <v>727.60258638893004</v>
      </c>
      <c r="P74" s="174">
        <v>242.33799999999999</v>
      </c>
      <c r="Q74" s="180">
        <v>3.0024287828938498</v>
      </c>
      <c r="R74" s="181">
        <v>2591.0548876655998</v>
      </c>
      <c r="S74" s="170">
        <v>0.01</v>
      </c>
      <c r="T74" s="170">
        <v>0.01</v>
      </c>
      <c r="U74" s="177">
        <v>0</v>
      </c>
      <c r="V74" s="178">
        <v>0</v>
      </c>
      <c r="W74" s="169"/>
      <c r="X74" s="177">
        <v>2075.1427800000001</v>
      </c>
      <c r="Y74" s="168">
        <v>370.78635420434199</v>
      </c>
      <c r="Z74" s="179">
        <v>573</v>
      </c>
      <c r="AA74" s="175">
        <v>0.64709660419605897</v>
      </c>
      <c r="AB74" s="176">
        <v>-1426.73916632131</v>
      </c>
      <c r="AC74" s="170"/>
      <c r="AD74" s="170"/>
      <c r="AE74" s="178">
        <v>1132</v>
      </c>
      <c r="AF74" s="178">
        <v>1774</v>
      </c>
      <c r="AG74" s="169"/>
      <c r="AH74" s="182">
        <v>275.8</v>
      </c>
      <c r="AI74" s="168">
        <v>49.279923037178897</v>
      </c>
      <c r="AJ74" s="183" t="s">
        <v>53</v>
      </c>
      <c r="AK74" s="190">
        <v>0.78222100059014099</v>
      </c>
      <c r="AL74" s="173">
        <v>-109.22366949082399</v>
      </c>
      <c r="AM74" s="170"/>
      <c r="AN74" s="170"/>
      <c r="AO74" s="178">
        <v>77</v>
      </c>
      <c r="AP74" s="178">
        <v>148</v>
      </c>
      <c r="AQ74" s="169"/>
      <c r="AR74" s="182">
        <v>99.5</v>
      </c>
      <c r="AS74" s="168">
        <v>17.7786524372708</v>
      </c>
      <c r="AT74" s="183" t="s">
        <v>54</v>
      </c>
      <c r="AU74" s="180">
        <v>1.1111657773294299</v>
      </c>
      <c r="AV74" s="181">
        <v>1.71621092296526</v>
      </c>
      <c r="AW74" s="170">
        <v>0.01</v>
      </c>
      <c r="AX74" s="170">
        <v>5.4999999999999997E-3</v>
      </c>
      <c r="AY74" s="178">
        <v>0</v>
      </c>
      <c r="AZ74" s="178">
        <v>8</v>
      </c>
      <c r="BA74" s="169"/>
      <c r="BB74" s="186">
        <v>264.60000000000002</v>
      </c>
      <c r="BC74" s="182">
        <v>47.2787078884609</v>
      </c>
      <c r="BD74" s="183" t="s">
        <v>55</v>
      </c>
      <c r="BE74" s="180">
        <v>1.4774596215144</v>
      </c>
      <c r="BF74" s="181">
        <v>69.0324218459305</v>
      </c>
      <c r="BG74" s="170">
        <v>0.02</v>
      </c>
      <c r="BH74" s="170">
        <v>0.02</v>
      </c>
      <c r="BI74" s="178">
        <v>0</v>
      </c>
      <c r="BJ74" s="178">
        <v>0</v>
      </c>
      <c r="BK74" s="171"/>
      <c r="BL74" s="187">
        <v>0.8</v>
      </c>
      <c r="BM74" s="175">
        <v>0.69</v>
      </c>
      <c r="BN74" s="188"/>
      <c r="BO74" s="189">
        <v>0.95</v>
      </c>
      <c r="BP74" s="180">
        <v>1</v>
      </c>
      <c r="BQ74" s="188">
        <v>2.5000000000000001E-3</v>
      </c>
    </row>
    <row r="75" spans="1:69" s="158" customFormat="1" ht="22.35" customHeight="1" x14ac:dyDescent="0.2">
      <c r="A75" s="167" t="s">
        <v>80</v>
      </c>
      <c r="B75" s="167" t="s">
        <v>118</v>
      </c>
      <c r="C75" s="167" t="s">
        <v>129</v>
      </c>
      <c r="D75" s="168">
        <v>4.2868855297777797</v>
      </c>
      <c r="E75" s="169"/>
      <c r="F75" s="170">
        <v>3.0000000000000001E-3</v>
      </c>
      <c r="G75" s="170"/>
      <c r="H75" s="171"/>
      <c r="I75" s="172">
        <v>1</v>
      </c>
      <c r="J75" s="172">
        <v>0</v>
      </c>
      <c r="K75" s="169"/>
      <c r="L75" s="173">
        <v>1191.4129499999999</v>
      </c>
      <c r="M75" s="173">
        <v>-1389.83674</v>
      </c>
      <c r="N75" s="173">
        <v>-198.42379</v>
      </c>
      <c r="O75" s="168">
        <v>-46.286234755208397</v>
      </c>
      <c r="P75" s="174">
        <v>275.59500000000003</v>
      </c>
      <c r="Q75" s="175">
        <v>-0.167950197772849</v>
      </c>
      <c r="R75" s="176">
        <v>-1488.5608755963899</v>
      </c>
      <c r="S75" s="170"/>
      <c r="T75" s="170"/>
      <c r="U75" s="177">
        <v>1380</v>
      </c>
      <c r="V75" s="178">
        <v>1617</v>
      </c>
      <c r="W75" s="169"/>
      <c r="X75" s="177">
        <v>2294.0540299999998</v>
      </c>
      <c r="Y75" s="168">
        <v>535.13302701108501</v>
      </c>
      <c r="Z75" s="179">
        <v>573</v>
      </c>
      <c r="AA75" s="184">
        <v>0.93391453230555799</v>
      </c>
      <c r="AB75" s="185">
        <v>-388.31883615043398</v>
      </c>
      <c r="AC75" s="170">
        <v>3.0000000000000001E-3</v>
      </c>
      <c r="AD75" s="170"/>
      <c r="AE75" s="178">
        <v>163</v>
      </c>
      <c r="AF75" s="178">
        <v>654</v>
      </c>
      <c r="AG75" s="169"/>
      <c r="AH75" s="182">
        <v>164.4</v>
      </c>
      <c r="AI75" s="168">
        <v>38.3495194490351</v>
      </c>
      <c r="AJ75" s="183" t="s">
        <v>53</v>
      </c>
      <c r="AK75" s="175">
        <v>0.60872253093706497</v>
      </c>
      <c r="AL75" s="176">
        <v>-130.520576906592</v>
      </c>
      <c r="AM75" s="170"/>
      <c r="AN75" s="170"/>
      <c r="AO75" s="178">
        <v>106</v>
      </c>
      <c r="AP75" s="178">
        <v>160</v>
      </c>
      <c r="AQ75" s="169"/>
      <c r="AR75" s="182">
        <v>9</v>
      </c>
      <c r="AS75" s="168">
        <v>2.0994262472099501</v>
      </c>
      <c r="AT75" s="183" t="s">
        <v>54</v>
      </c>
      <c r="AU75" s="175">
        <v>0.13121414045062199</v>
      </c>
      <c r="AV75" s="176">
        <v>-65.900463976277393</v>
      </c>
      <c r="AW75" s="170"/>
      <c r="AX75" s="170"/>
      <c r="AY75" s="178">
        <v>60</v>
      </c>
      <c r="AZ75" s="178">
        <v>74</v>
      </c>
      <c r="BA75" s="169"/>
      <c r="BB75" s="186">
        <v>123.4</v>
      </c>
      <c r="BC75" s="182">
        <v>28.785466545078599</v>
      </c>
      <c r="BD75" s="183" t="s">
        <v>55</v>
      </c>
      <c r="BE75" s="190">
        <v>0.89954582953370799</v>
      </c>
      <c r="BF75" s="173">
        <v>-26.400927952554799</v>
      </c>
      <c r="BG75" s="170"/>
      <c r="BH75" s="170"/>
      <c r="BI75" s="178">
        <v>14</v>
      </c>
      <c r="BJ75" s="178">
        <v>42</v>
      </c>
      <c r="BK75" s="171"/>
      <c r="BL75" s="187">
        <v>0.8</v>
      </c>
      <c r="BM75" s="190">
        <v>0.72</v>
      </c>
      <c r="BN75" s="188"/>
      <c r="BO75" s="189">
        <v>0.95</v>
      </c>
      <c r="BP75" s="190">
        <v>0.9</v>
      </c>
      <c r="BQ75" s="188"/>
    </row>
    <row r="76" spans="1:69" s="158" customFormat="1" ht="22.35" customHeight="1" x14ac:dyDescent="0.2">
      <c r="A76" s="167" t="s">
        <v>80</v>
      </c>
      <c r="B76" s="167" t="s">
        <v>118</v>
      </c>
      <c r="C76" s="167" t="s">
        <v>130</v>
      </c>
      <c r="D76" s="168">
        <v>5.9599043151111104</v>
      </c>
      <c r="E76" s="169"/>
      <c r="F76" s="170">
        <v>3.6999999999999998E-2</v>
      </c>
      <c r="G76" s="170">
        <v>1.7999999999999999E-2</v>
      </c>
      <c r="H76" s="171"/>
      <c r="I76" s="172">
        <v>4</v>
      </c>
      <c r="J76" s="172">
        <v>3</v>
      </c>
      <c r="K76" s="169"/>
      <c r="L76" s="173">
        <v>5538.96191</v>
      </c>
      <c r="M76" s="173">
        <v>4870.9960499999997</v>
      </c>
      <c r="N76" s="173">
        <v>10409.95796</v>
      </c>
      <c r="O76" s="168">
        <v>1746.66528346872</v>
      </c>
      <c r="P76" s="174">
        <v>283.69400000000002</v>
      </c>
      <c r="Q76" s="180">
        <v>6.1568636751877701</v>
      </c>
      <c r="R76" s="181">
        <v>8563.6162685099298</v>
      </c>
      <c r="S76" s="170">
        <v>0.01</v>
      </c>
      <c r="T76" s="170">
        <v>0.01</v>
      </c>
      <c r="U76" s="177">
        <v>0</v>
      </c>
      <c r="V76" s="178">
        <v>0</v>
      </c>
      <c r="W76" s="169"/>
      <c r="X76" s="177">
        <v>3350.6094199999998</v>
      </c>
      <c r="Y76" s="168">
        <v>562.19181430558501</v>
      </c>
      <c r="Z76" s="179">
        <v>573</v>
      </c>
      <c r="AA76" s="184">
        <v>0.98113754678112597</v>
      </c>
      <c r="AB76" s="185">
        <v>-378.59806843406301</v>
      </c>
      <c r="AC76" s="170">
        <v>8.0000000000000002E-3</v>
      </c>
      <c r="AD76" s="170"/>
      <c r="AE76" s="178">
        <v>65</v>
      </c>
      <c r="AF76" s="178">
        <v>748</v>
      </c>
      <c r="AG76" s="169"/>
      <c r="AH76" s="182">
        <v>257</v>
      </c>
      <c r="AI76" s="168">
        <v>43.121497663710201</v>
      </c>
      <c r="AJ76" s="183" t="s">
        <v>53</v>
      </c>
      <c r="AK76" s="175">
        <v>0.68446821688428905</v>
      </c>
      <c r="AL76" s="176">
        <v>-153.01757726238401</v>
      </c>
      <c r="AM76" s="170"/>
      <c r="AN76" s="170"/>
      <c r="AO76" s="178">
        <v>119</v>
      </c>
      <c r="AP76" s="178">
        <v>194</v>
      </c>
      <c r="AQ76" s="169"/>
      <c r="AR76" s="182">
        <v>31.8</v>
      </c>
      <c r="AS76" s="168">
        <v>5.3356561311516897</v>
      </c>
      <c r="AT76" s="183" t="s">
        <v>54</v>
      </c>
      <c r="AU76" s="175">
        <v>0.33347850819698099</v>
      </c>
      <c r="AV76" s="176">
        <v>-72.331448193621299</v>
      </c>
      <c r="AW76" s="170"/>
      <c r="AX76" s="170"/>
      <c r="AY76" s="178">
        <v>64</v>
      </c>
      <c r="AZ76" s="178">
        <v>83</v>
      </c>
      <c r="BA76" s="169"/>
      <c r="BB76" s="186">
        <v>206</v>
      </c>
      <c r="BC76" s="182">
        <v>34.564313302429198</v>
      </c>
      <c r="BD76" s="183" t="s">
        <v>55</v>
      </c>
      <c r="BE76" s="184">
        <v>1.08013479070091</v>
      </c>
      <c r="BF76" s="185">
        <v>-2.2628963872426202</v>
      </c>
      <c r="BG76" s="170">
        <v>1.9E-2</v>
      </c>
      <c r="BH76" s="170">
        <v>8.0000000000000002E-3</v>
      </c>
      <c r="BI76" s="178">
        <v>0</v>
      </c>
      <c r="BJ76" s="178">
        <v>23</v>
      </c>
      <c r="BK76" s="171"/>
      <c r="BL76" s="187">
        <v>0.8</v>
      </c>
      <c r="BM76" s="175">
        <v>0.62</v>
      </c>
      <c r="BN76" s="188"/>
      <c r="BO76" s="189">
        <v>0.95</v>
      </c>
      <c r="BP76" s="180">
        <v>1</v>
      </c>
      <c r="BQ76" s="188">
        <v>2.5000000000000001E-3</v>
      </c>
    </row>
    <row r="77" spans="1:69" s="158" customFormat="1" ht="22.35" customHeight="1" x14ac:dyDescent="0.2">
      <c r="A77" s="167" t="s">
        <v>80</v>
      </c>
      <c r="B77" s="167" t="s">
        <v>118</v>
      </c>
      <c r="C77" s="167" t="s">
        <v>131</v>
      </c>
      <c r="D77" s="168">
        <v>8.4737407848888893</v>
      </c>
      <c r="E77" s="169"/>
      <c r="F77" s="170">
        <v>4.2000000000000003E-2</v>
      </c>
      <c r="G77" s="170">
        <v>3.0499999999999999E-2</v>
      </c>
      <c r="H77" s="171"/>
      <c r="I77" s="172">
        <v>5</v>
      </c>
      <c r="J77" s="172">
        <v>4</v>
      </c>
      <c r="K77" s="169"/>
      <c r="L77" s="173">
        <v>12506.70824</v>
      </c>
      <c r="M77" s="173">
        <v>6411.7211600000001</v>
      </c>
      <c r="N77" s="173">
        <v>18918.429400000001</v>
      </c>
      <c r="O77" s="168">
        <v>2232.5947748764002</v>
      </c>
      <c r="P77" s="174">
        <v>248.64599999999999</v>
      </c>
      <c r="Q77" s="180">
        <v>8.9790094144945005</v>
      </c>
      <c r="R77" s="181">
        <v>16617.6271676902</v>
      </c>
      <c r="S77" s="170">
        <v>0.01</v>
      </c>
      <c r="T77" s="170">
        <v>0.01</v>
      </c>
      <c r="U77" s="177">
        <v>0</v>
      </c>
      <c r="V77" s="178">
        <v>0</v>
      </c>
      <c r="W77" s="169"/>
      <c r="X77" s="177">
        <v>3411.2687799999999</v>
      </c>
      <c r="Y77" s="168">
        <v>402.56940430409099</v>
      </c>
      <c r="Z77" s="179">
        <v>573</v>
      </c>
      <c r="AA77" s="175">
        <v>0.70256440541726195</v>
      </c>
      <c r="AB77" s="176">
        <v>-1890.88640895754</v>
      </c>
      <c r="AC77" s="170"/>
      <c r="AD77" s="170"/>
      <c r="AE77" s="178">
        <v>1445</v>
      </c>
      <c r="AF77" s="178">
        <v>2416</v>
      </c>
      <c r="AG77" s="169"/>
      <c r="AH77" s="182">
        <v>517.6</v>
      </c>
      <c r="AI77" s="168">
        <v>61.082821995573603</v>
      </c>
      <c r="AJ77" s="183" t="s">
        <v>53</v>
      </c>
      <c r="AK77" s="184">
        <v>0.96956860310434201</v>
      </c>
      <c r="AL77" s="185">
        <v>-65.359471037216096</v>
      </c>
      <c r="AM77" s="170">
        <v>7.0000000000000001E-3</v>
      </c>
      <c r="AN77" s="170"/>
      <c r="AO77" s="178">
        <v>17</v>
      </c>
      <c r="AP77" s="178">
        <v>124</v>
      </c>
      <c r="AQ77" s="169"/>
      <c r="AR77" s="182">
        <v>135.80000000000001</v>
      </c>
      <c r="AS77" s="168">
        <v>16.025979959426</v>
      </c>
      <c r="AT77" s="183" t="s">
        <v>54</v>
      </c>
      <c r="AU77" s="184">
        <v>1.0016237474641201</v>
      </c>
      <c r="AV77" s="185">
        <v>-12.2531989935787</v>
      </c>
      <c r="AW77" s="170">
        <v>5.0000000000000001E-3</v>
      </c>
      <c r="AX77" s="170">
        <v>5.0000000000000001E-4</v>
      </c>
      <c r="AY77" s="178">
        <v>0</v>
      </c>
      <c r="AZ77" s="178">
        <v>27</v>
      </c>
      <c r="BA77" s="169"/>
      <c r="BB77" s="186">
        <v>674.8</v>
      </c>
      <c r="BC77" s="182">
        <v>79.634250932405394</v>
      </c>
      <c r="BD77" s="183" t="s">
        <v>55</v>
      </c>
      <c r="BE77" s="180">
        <v>2.4885703416376699</v>
      </c>
      <c r="BF77" s="181">
        <v>378.69360201284297</v>
      </c>
      <c r="BG77" s="170">
        <v>0.02</v>
      </c>
      <c r="BH77" s="170">
        <v>0.02</v>
      </c>
      <c r="BI77" s="178">
        <v>0</v>
      </c>
      <c r="BJ77" s="178">
        <v>0</v>
      </c>
      <c r="BK77" s="171"/>
      <c r="BL77" s="187">
        <v>0.8</v>
      </c>
      <c r="BM77" s="175">
        <v>0.57999999999999996</v>
      </c>
      <c r="BN77" s="188"/>
      <c r="BO77" s="189">
        <v>0.95</v>
      </c>
      <c r="BP77" s="180">
        <v>1</v>
      </c>
      <c r="BQ77" s="188">
        <v>2.5000000000000001E-3</v>
      </c>
    </row>
    <row r="78" spans="1:69" s="158" customFormat="1" ht="22.35" customHeight="1" x14ac:dyDescent="0.2">
      <c r="A78" s="167" t="s">
        <v>80</v>
      </c>
      <c r="B78" s="167" t="s">
        <v>118</v>
      </c>
      <c r="C78" s="167" t="s">
        <v>132</v>
      </c>
      <c r="D78" s="168">
        <v>2.7902579681111099</v>
      </c>
      <c r="E78" s="169"/>
      <c r="F78" s="170">
        <v>1.7000000000000001E-2</v>
      </c>
      <c r="G78" s="170">
        <v>7.0000000000000001E-3</v>
      </c>
      <c r="H78" s="171"/>
      <c r="I78" s="172">
        <v>1</v>
      </c>
      <c r="J78" s="172">
        <v>1</v>
      </c>
      <c r="K78" s="169"/>
      <c r="L78" s="173">
        <v>866.89889000000005</v>
      </c>
      <c r="M78" s="173">
        <v>-848.05146999999999</v>
      </c>
      <c r="N78" s="173">
        <v>18.84742</v>
      </c>
      <c r="O78" s="168">
        <v>6.7547231171456596</v>
      </c>
      <c r="P78" s="174">
        <v>256.80599999999998</v>
      </c>
      <c r="Q78" s="175">
        <v>2.6302824377723501E-2</v>
      </c>
      <c r="R78" s="176">
        <v>-763.63062663254595</v>
      </c>
      <c r="S78" s="170"/>
      <c r="T78" s="170"/>
      <c r="U78" s="177">
        <v>698</v>
      </c>
      <c r="V78" s="178">
        <v>842</v>
      </c>
      <c r="W78" s="169"/>
      <c r="X78" s="177">
        <v>630.70265500000005</v>
      </c>
      <c r="Y78" s="168">
        <v>226.03739948351799</v>
      </c>
      <c r="Z78" s="179">
        <v>573</v>
      </c>
      <c r="AA78" s="175">
        <v>0.39448062737088602</v>
      </c>
      <c r="AB78" s="176">
        <v>-1115.20639977461</v>
      </c>
      <c r="AC78" s="170"/>
      <c r="AD78" s="170"/>
      <c r="AE78" s="178">
        <v>969</v>
      </c>
      <c r="AF78" s="178">
        <v>1288</v>
      </c>
      <c r="AG78" s="169"/>
      <c r="AH78" s="182">
        <v>129.94999999999999</v>
      </c>
      <c r="AI78" s="168">
        <v>46.5727547363553</v>
      </c>
      <c r="AJ78" s="183" t="s">
        <v>53</v>
      </c>
      <c r="AK78" s="190">
        <v>0.73925007518024299</v>
      </c>
      <c r="AL78" s="173">
        <v>-62.0085871741719</v>
      </c>
      <c r="AM78" s="170"/>
      <c r="AN78" s="170"/>
      <c r="AO78" s="178">
        <v>46</v>
      </c>
      <c r="AP78" s="178">
        <v>81</v>
      </c>
      <c r="AQ78" s="169"/>
      <c r="AR78" s="182">
        <v>14.3</v>
      </c>
      <c r="AS78" s="168">
        <v>5.1249741649086697</v>
      </c>
      <c r="AT78" s="183" t="s">
        <v>54</v>
      </c>
      <c r="AU78" s="175">
        <v>0.32031088530679203</v>
      </c>
      <c r="AV78" s="176">
        <v>-34.451387218837297</v>
      </c>
      <c r="AW78" s="170"/>
      <c r="AX78" s="170"/>
      <c r="AY78" s="178">
        <v>31</v>
      </c>
      <c r="AZ78" s="178">
        <v>40</v>
      </c>
      <c r="BA78" s="169"/>
      <c r="BB78" s="186">
        <v>95.4</v>
      </c>
      <c r="BC78" s="182">
        <v>34.190387086173899</v>
      </c>
      <c r="BD78" s="183" t="s">
        <v>55</v>
      </c>
      <c r="BE78" s="184">
        <v>1.0684495964429299</v>
      </c>
      <c r="BF78" s="185">
        <v>-2.10277443767463</v>
      </c>
      <c r="BG78" s="170">
        <v>1.7000000000000001E-2</v>
      </c>
      <c r="BH78" s="170">
        <v>7.0000000000000001E-3</v>
      </c>
      <c r="BI78" s="178">
        <v>0</v>
      </c>
      <c r="BJ78" s="178">
        <v>12</v>
      </c>
      <c r="BK78" s="171"/>
      <c r="BL78" s="187">
        <v>0.8</v>
      </c>
      <c r="BM78" s="190">
        <v>0.73</v>
      </c>
      <c r="BN78" s="188"/>
      <c r="BO78" s="189">
        <v>0.95</v>
      </c>
      <c r="BP78" s="190">
        <v>0.88</v>
      </c>
      <c r="BQ78" s="188"/>
    </row>
    <row r="79" spans="1:69" s="158" customFormat="1" ht="22.35" customHeight="1" x14ac:dyDescent="0.2">
      <c r="A79" s="167" t="s">
        <v>80</v>
      </c>
      <c r="B79" s="167" t="s">
        <v>118</v>
      </c>
      <c r="C79" s="167" t="s">
        <v>133</v>
      </c>
      <c r="D79" s="168">
        <v>2.4499054332222201</v>
      </c>
      <c r="E79" s="169"/>
      <c r="F79" s="170">
        <v>6.0499999999999998E-2</v>
      </c>
      <c r="G79" s="170">
        <v>0.06</v>
      </c>
      <c r="H79" s="171"/>
      <c r="I79" s="172">
        <v>5</v>
      </c>
      <c r="J79" s="172">
        <v>4</v>
      </c>
      <c r="K79" s="169"/>
      <c r="L79" s="173">
        <v>1040.02478</v>
      </c>
      <c r="M79" s="173">
        <v>-479.82504</v>
      </c>
      <c r="N79" s="173">
        <v>560.19974000000002</v>
      </c>
      <c r="O79" s="168">
        <v>228.66178114605901</v>
      </c>
      <c r="P79" s="174">
        <v>249.55500000000001</v>
      </c>
      <c r="Q79" s="184">
        <v>0.91627809960152495</v>
      </c>
      <c r="R79" s="185">
        <v>-107.433936223446</v>
      </c>
      <c r="S79" s="170">
        <v>5.0000000000000001E-4</v>
      </c>
      <c r="T79" s="170"/>
      <c r="U79" s="177">
        <v>52</v>
      </c>
      <c r="V79" s="178">
        <v>174</v>
      </c>
      <c r="W79" s="169"/>
      <c r="X79" s="177">
        <v>1695.3282300000001</v>
      </c>
      <c r="Y79" s="168">
        <v>691.99741631260895</v>
      </c>
      <c r="Z79" s="179">
        <v>573</v>
      </c>
      <c r="AA79" s="180">
        <v>1.2076743740185101</v>
      </c>
      <c r="AB79" s="181">
        <v>162.383201945926</v>
      </c>
      <c r="AC79" s="170">
        <v>0.02</v>
      </c>
      <c r="AD79" s="170">
        <v>0.02</v>
      </c>
      <c r="AE79" s="178">
        <v>0</v>
      </c>
      <c r="AF79" s="178">
        <v>0</v>
      </c>
      <c r="AG79" s="169"/>
      <c r="AH79" s="182">
        <v>205.9</v>
      </c>
      <c r="AI79" s="168">
        <v>84.044060316724696</v>
      </c>
      <c r="AJ79" s="183" t="s">
        <v>53</v>
      </c>
      <c r="AK79" s="180">
        <v>1.3340327034400701</v>
      </c>
      <c r="AL79" s="181">
        <v>37.356305816044198</v>
      </c>
      <c r="AM79" s="170">
        <v>0.02</v>
      </c>
      <c r="AN79" s="170">
        <v>0.02</v>
      </c>
      <c r="AO79" s="178">
        <v>0</v>
      </c>
      <c r="AP79" s="178">
        <v>0</v>
      </c>
      <c r="AQ79" s="169"/>
      <c r="AR79" s="182">
        <v>17.8</v>
      </c>
      <c r="AS79" s="168">
        <v>7.2655865645347202</v>
      </c>
      <c r="AT79" s="183" t="s">
        <v>54</v>
      </c>
      <c r="AU79" s="175">
        <v>0.45409916028342001</v>
      </c>
      <c r="AV79" s="176">
        <v>-25.0047477292586</v>
      </c>
      <c r="AW79" s="170"/>
      <c r="AX79" s="170"/>
      <c r="AY79" s="178">
        <v>22</v>
      </c>
      <c r="AZ79" s="178">
        <v>30</v>
      </c>
      <c r="BA79" s="169"/>
      <c r="BB79" s="186">
        <v>140</v>
      </c>
      <c r="BC79" s="182">
        <v>57.145062867127002</v>
      </c>
      <c r="BD79" s="183" t="s">
        <v>55</v>
      </c>
      <c r="BE79" s="180">
        <v>1.7857832145977199</v>
      </c>
      <c r="BF79" s="181">
        <v>54.390504541482798</v>
      </c>
      <c r="BG79" s="170">
        <v>0.02</v>
      </c>
      <c r="BH79" s="170">
        <v>0.02</v>
      </c>
      <c r="BI79" s="178">
        <v>0</v>
      </c>
      <c r="BJ79" s="178">
        <v>0</v>
      </c>
      <c r="BK79" s="171"/>
      <c r="BL79" s="187">
        <v>0.8</v>
      </c>
      <c r="BM79" s="175">
        <v>0.67</v>
      </c>
      <c r="BN79" s="188"/>
      <c r="BO79" s="189">
        <v>0.95</v>
      </c>
      <c r="BP79" s="180">
        <v>1</v>
      </c>
      <c r="BQ79" s="188">
        <v>2.5000000000000001E-3</v>
      </c>
    </row>
    <row r="80" spans="1:69" s="158" customFormat="1" ht="22.35" customHeight="1" x14ac:dyDescent="0.2">
      <c r="A80" s="167" t="s">
        <v>80</v>
      </c>
      <c r="B80" s="167" t="s">
        <v>118</v>
      </c>
      <c r="C80" s="167" t="s">
        <v>134</v>
      </c>
      <c r="D80" s="168">
        <v>2.67748065066667</v>
      </c>
      <c r="E80" s="169"/>
      <c r="F80" s="170">
        <v>5.5E-2</v>
      </c>
      <c r="G80" s="170">
        <v>4.4999999999999998E-2</v>
      </c>
      <c r="H80" s="171"/>
      <c r="I80" s="172">
        <v>5</v>
      </c>
      <c r="J80" s="172">
        <v>4</v>
      </c>
      <c r="K80" s="169"/>
      <c r="L80" s="173">
        <v>1331.5432599999999</v>
      </c>
      <c r="M80" s="173">
        <v>573.57988</v>
      </c>
      <c r="N80" s="173">
        <v>1905.1231399999999</v>
      </c>
      <c r="O80" s="168">
        <v>711.53572651426703</v>
      </c>
      <c r="P80" s="174">
        <v>236.18299999999999</v>
      </c>
      <c r="Q80" s="180">
        <v>3.0126458149581801</v>
      </c>
      <c r="R80" s="181">
        <v>1214.5691895320799</v>
      </c>
      <c r="S80" s="170">
        <v>0.01</v>
      </c>
      <c r="T80" s="170">
        <v>0.01</v>
      </c>
      <c r="U80" s="177">
        <v>0</v>
      </c>
      <c r="V80" s="178">
        <v>0</v>
      </c>
      <c r="W80" s="169"/>
      <c r="X80" s="177">
        <v>1459.97866</v>
      </c>
      <c r="Y80" s="168">
        <v>545.28075100616695</v>
      </c>
      <c r="Z80" s="179">
        <v>573</v>
      </c>
      <c r="AA80" s="184">
        <v>0.951624347305701</v>
      </c>
      <c r="AB80" s="185">
        <v>-215.363822812546</v>
      </c>
      <c r="AC80" s="170">
        <v>5.0000000000000001E-3</v>
      </c>
      <c r="AD80" s="170"/>
      <c r="AE80" s="178">
        <v>75</v>
      </c>
      <c r="AF80" s="178">
        <v>382</v>
      </c>
      <c r="AG80" s="169"/>
      <c r="AH80" s="182">
        <v>193.55</v>
      </c>
      <c r="AI80" s="168">
        <v>72.288104099578803</v>
      </c>
      <c r="AJ80" s="183" t="s">
        <v>53</v>
      </c>
      <c r="AK80" s="180">
        <v>1.14743022380284</v>
      </c>
      <c r="AL80" s="181">
        <v>9.3500411567357293</v>
      </c>
      <c r="AM80" s="170">
        <v>0.02</v>
      </c>
      <c r="AN80" s="170">
        <v>1.4999999999999999E-2</v>
      </c>
      <c r="AO80" s="178">
        <v>0</v>
      </c>
      <c r="AP80" s="178">
        <v>9</v>
      </c>
      <c r="AQ80" s="169"/>
      <c r="AR80" s="182">
        <v>33.200000000000003</v>
      </c>
      <c r="AS80" s="168">
        <v>12.399716125579999</v>
      </c>
      <c r="AT80" s="183" t="s">
        <v>54</v>
      </c>
      <c r="AU80" s="190">
        <v>0.77498225784875197</v>
      </c>
      <c r="AV80" s="173">
        <v>-13.5809419284481</v>
      </c>
      <c r="AW80" s="170"/>
      <c r="AX80" s="170"/>
      <c r="AY80" s="178">
        <v>10</v>
      </c>
      <c r="AZ80" s="178">
        <v>19</v>
      </c>
      <c r="BA80" s="169"/>
      <c r="BB80" s="186">
        <v>134.6</v>
      </c>
      <c r="BC80" s="182">
        <v>50.271138268164798</v>
      </c>
      <c r="BD80" s="183" t="s">
        <v>55</v>
      </c>
      <c r="BE80" s="180">
        <v>1.5709730708801499</v>
      </c>
      <c r="BF80" s="181">
        <v>41.038116143103899</v>
      </c>
      <c r="BG80" s="170">
        <v>0.02</v>
      </c>
      <c r="BH80" s="170">
        <v>0.02</v>
      </c>
      <c r="BI80" s="178">
        <v>0</v>
      </c>
      <c r="BJ80" s="178">
        <v>0</v>
      </c>
      <c r="BK80" s="171"/>
      <c r="BL80" s="187">
        <v>0.8</v>
      </c>
      <c r="BM80" s="175">
        <v>0.68</v>
      </c>
      <c r="BN80" s="188"/>
      <c r="BO80" s="189">
        <v>0.95</v>
      </c>
      <c r="BP80" s="180">
        <v>1</v>
      </c>
      <c r="BQ80" s="188">
        <v>2.5000000000000001E-3</v>
      </c>
    </row>
    <row r="81" spans="1:69" s="158" customFormat="1" ht="22.35" customHeight="1" x14ac:dyDescent="0.2">
      <c r="A81" s="167" t="s">
        <v>80</v>
      </c>
      <c r="B81" s="167" t="s">
        <v>118</v>
      </c>
      <c r="C81" s="167" t="s">
        <v>135</v>
      </c>
      <c r="D81" s="168">
        <v>5.56134457377778</v>
      </c>
      <c r="E81" s="169"/>
      <c r="F81" s="170">
        <v>0.03</v>
      </c>
      <c r="G81" s="170">
        <v>0.03</v>
      </c>
      <c r="H81" s="171"/>
      <c r="I81" s="172">
        <v>3</v>
      </c>
      <c r="J81" s="172">
        <v>3</v>
      </c>
      <c r="K81" s="169"/>
      <c r="L81" s="173">
        <v>3887.80377</v>
      </c>
      <c r="M81" s="173">
        <v>483.76064000000002</v>
      </c>
      <c r="N81" s="173">
        <v>4371.56441</v>
      </c>
      <c r="O81" s="168">
        <v>786.06249837715598</v>
      </c>
      <c r="P81" s="174">
        <v>255.63</v>
      </c>
      <c r="Q81" s="180">
        <v>3.0750009716275701</v>
      </c>
      <c r="R81" s="181">
        <v>2819.12641737286</v>
      </c>
      <c r="S81" s="170">
        <v>0.01</v>
      </c>
      <c r="T81" s="170">
        <v>0.01</v>
      </c>
      <c r="U81" s="177">
        <v>0</v>
      </c>
      <c r="V81" s="178">
        <v>0</v>
      </c>
      <c r="W81" s="169"/>
      <c r="X81" s="177">
        <v>2342.6053449999999</v>
      </c>
      <c r="Y81" s="168">
        <v>421.23003060187801</v>
      </c>
      <c r="Z81" s="179">
        <v>573</v>
      </c>
      <c r="AA81" s="190">
        <v>0.73513094345877406</v>
      </c>
      <c r="AB81" s="173">
        <v>-1137.21693632594</v>
      </c>
      <c r="AC81" s="170"/>
      <c r="AD81" s="170"/>
      <c r="AE81" s="178">
        <v>845</v>
      </c>
      <c r="AF81" s="178">
        <v>1482</v>
      </c>
      <c r="AG81" s="169"/>
      <c r="AH81" s="182">
        <v>255</v>
      </c>
      <c r="AI81" s="168">
        <v>45.8522209183634</v>
      </c>
      <c r="AJ81" s="183" t="s">
        <v>53</v>
      </c>
      <c r="AK81" s="190">
        <v>0.72781303045021195</v>
      </c>
      <c r="AL81" s="173">
        <v>-127.59826129761601</v>
      </c>
      <c r="AM81" s="170"/>
      <c r="AN81" s="170"/>
      <c r="AO81" s="178">
        <v>96</v>
      </c>
      <c r="AP81" s="178">
        <v>166</v>
      </c>
      <c r="AQ81" s="169"/>
      <c r="AR81" s="182">
        <v>42.8</v>
      </c>
      <c r="AS81" s="168">
        <v>7.6959806090429499</v>
      </c>
      <c r="AT81" s="183" t="s">
        <v>54</v>
      </c>
      <c r="AU81" s="175">
        <v>0.48099878806518398</v>
      </c>
      <c r="AV81" s="176">
        <v>-54.367812393045398</v>
      </c>
      <c r="AW81" s="170"/>
      <c r="AX81" s="170"/>
      <c r="AY81" s="178">
        <v>47</v>
      </c>
      <c r="AZ81" s="178">
        <v>64</v>
      </c>
      <c r="BA81" s="169"/>
      <c r="BB81" s="186">
        <v>219.2</v>
      </c>
      <c r="BC81" s="182">
        <v>39.414928726687201</v>
      </c>
      <c r="BD81" s="183" t="s">
        <v>55</v>
      </c>
      <c r="BE81" s="180">
        <v>1.2317165227089799</v>
      </c>
      <c r="BF81" s="181">
        <v>24.864375213909302</v>
      </c>
      <c r="BG81" s="170">
        <v>0.02</v>
      </c>
      <c r="BH81" s="170">
        <v>0.02</v>
      </c>
      <c r="BI81" s="178">
        <v>0</v>
      </c>
      <c r="BJ81" s="178">
        <v>0</v>
      </c>
      <c r="BK81" s="171"/>
      <c r="BL81" s="187">
        <v>0.8</v>
      </c>
      <c r="BM81" s="175">
        <v>0.62</v>
      </c>
      <c r="BN81" s="188"/>
      <c r="BO81" s="189">
        <v>0.95</v>
      </c>
      <c r="BP81" s="180">
        <v>1</v>
      </c>
      <c r="BQ81" s="188">
        <v>2.5000000000000001E-3</v>
      </c>
    </row>
    <row r="82" spans="1:69" s="158" customFormat="1" ht="22.35" customHeight="1" x14ac:dyDescent="0.2">
      <c r="A82" s="167" t="s">
        <v>80</v>
      </c>
      <c r="B82" s="167" t="s">
        <v>118</v>
      </c>
      <c r="C82" s="167" t="s">
        <v>136</v>
      </c>
      <c r="D82" s="168">
        <v>4.6816910714444404</v>
      </c>
      <c r="E82" s="169"/>
      <c r="F82" s="170">
        <v>0.03</v>
      </c>
      <c r="G82" s="170">
        <v>0.03</v>
      </c>
      <c r="H82" s="171"/>
      <c r="I82" s="172">
        <v>3</v>
      </c>
      <c r="J82" s="172">
        <v>3</v>
      </c>
      <c r="K82" s="169"/>
      <c r="L82" s="173">
        <v>5057.3916200000003</v>
      </c>
      <c r="M82" s="173">
        <v>1785.21137</v>
      </c>
      <c r="N82" s="173">
        <v>6842.6029900000003</v>
      </c>
      <c r="O82" s="168">
        <v>1461.5665334553701</v>
      </c>
      <c r="P82" s="174">
        <v>287.5</v>
      </c>
      <c r="Q82" s="180">
        <v>5.0837096815839002</v>
      </c>
      <c r="R82" s="181">
        <v>5372.7860781200197</v>
      </c>
      <c r="S82" s="170">
        <v>0.01</v>
      </c>
      <c r="T82" s="170">
        <v>0.01</v>
      </c>
      <c r="U82" s="177">
        <v>0</v>
      </c>
      <c r="V82" s="178">
        <v>0</v>
      </c>
      <c r="W82" s="169"/>
      <c r="X82" s="177">
        <v>2291.9000900000001</v>
      </c>
      <c r="Y82" s="168">
        <v>489.54534911097397</v>
      </c>
      <c r="Z82" s="179">
        <v>573</v>
      </c>
      <c r="AA82" s="190">
        <v>0.854354885010426</v>
      </c>
      <c r="AB82" s="173">
        <v>-637.50892045992896</v>
      </c>
      <c r="AC82" s="170"/>
      <c r="AD82" s="170"/>
      <c r="AE82" s="178">
        <v>391</v>
      </c>
      <c r="AF82" s="178">
        <v>928</v>
      </c>
      <c r="AG82" s="169"/>
      <c r="AH82" s="182">
        <v>189.2</v>
      </c>
      <c r="AI82" s="168">
        <v>40.4127476829918</v>
      </c>
      <c r="AJ82" s="183" t="s">
        <v>53</v>
      </c>
      <c r="AK82" s="175">
        <v>0.64147218544431495</v>
      </c>
      <c r="AL82" s="176">
        <v>-132.88161895109201</v>
      </c>
      <c r="AM82" s="170"/>
      <c r="AN82" s="170"/>
      <c r="AO82" s="178">
        <v>106</v>
      </c>
      <c r="AP82" s="178">
        <v>165</v>
      </c>
      <c r="AQ82" s="169"/>
      <c r="AR82" s="182">
        <v>58</v>
      </c>
      <c r="AS82" s="168">
        <v>12.3886858647649</v>
      </c>
      <c r="AT82" s="183" t="s">
        <v>54</v>
      </c>
      <c r="AU82" s="190">
        <v>0.77429286654780805</v>
      </c>
      <c r="AV82" s="173">
        <v>-23.798506400277201</v>
      </c>
      <c r="AW82" s="170"/>
      <c r="AX82" s="170"/>
      <c r="AY82" s="178">
        <v>17</v>
      </c>
      <c r="AZ82" s="178">
        <v>32</v>
      </c>
      <c r="BA82" s="169"/>
      <c r="BB82" s="186">
        <v>209.2</v>
      </c>
      <c r="BC82" s="182">
        <v>44.684708326014203</v>
      </c>
      <c r="BD82" s="183" t="s">
        <v>55</v>
      </c>
      <c r="BE82" s="180">
        <v>1.3963971351879401</v>
      </c>
      <c r="BF82" s="181">
        <v>45.602987199445501</v>
      </c>
      <c r="BG82" s="170">
        <v>0.02</v>
      </c>
      <c r="BH82" s="170">
        <v>0.02</v>
      </c>
      <c r="BI82" s="178">
        <v>0</v>
      </c>
      <c r="BJ82" s="178">
        <v>0</v>
      </c>
      <c r="BK82" s="171"/>
      <c r="BL82" s="187">
        <v>0.8</v>
      </c>
      <c r="BM82" s="175">
        <v>0.65</v>
      </c>
      <c r="BN82" s="188"/>
      <c r="BO82" s="189">
        <v>0.95</v>
      </c>
      <c r="BP82" s="180">
        <v>1</v>
      </c>
      <c r="BQ82" s="188">
        <v>2.5000000000000001E-3</v>
      </c>
    </row>
    <row r="83" spans="1:69" s="158" customFormat="1" ht="22.35" customHeight="1" x14ac:dyDescent="0.2">
      <c r="A83" s="167" t="s">
        <v>80</v>
      </c>
      <c r="B83" s="167" t="s">
        <v>118</v>
      </c>
      <c r="C83" s="167" t="s">
        <v>137</v>
      </c>
      <c r="D83" s="168">
        <v>2.8572871573333298</v>
      </c>
      <c r="E83" s="169"/>
      <c r="F83" s="170">
        <v>0.03</v>
      </c>
      <c r="G83" s="170">
        <v>0.03</v>
      </c>
      <c r="H83" s="171"/>
      <c r="I83" s="172">
        <v>3</v>
      </c>
      <c r="J83" s="172">
        <v>3</v>
      </c>
      <c r="K83" s="169"/>
      <c r="L83" s="173">
        <v>572.47702000000004</v>
      </c>
      <c r="M83" s="173">
        <v>691.70268999999996</v>
      </c>
      <c r="N83" s="173">
        <v>1264.1797099999999</v>
      </c>
      <c r="O83" s="168">
        <v>442.440553010374</v>
      </c>
      <c r="P83" s="174">
        <v>255.63</v>
      </c>
      <c r="Q83" s="180">
        <v>1.73078493529857</v>
      </c>
      <c r="R83" s="181">
        <v>466.57382889620197</v>
      </c>
      <c r="S83" s="170">
        <v>0.01</v>
      </c>
      <c r="T83" s="170">
        <v>0.01</v>
      </c>
      <c r="U83" s="177">
        <v>0</v>
      </c>
      <c r="V83" s="178">
        <v>0</v>
      </c>
      <c r="W83" s="169"/>
      <c r="X83" s="177">
        <v>604.84105</v>
      </c>
      <c r="Y83" s="168">
        <v>211.683676401811</v>
      </c>
      <c r="Z83" s="179">
        <v>573</v>
      </c>
      <c r="AA83" s="175">
        <v>0.36943049982864101</v>
      </c>
      <c r="AB83" s="176">
        <v>-1183.0092409379799</v>
      </c>
      <c r="AC83" s="170"/>
      <c r="AD83" s="170"/>
      <c r="AE83" s="178">
        <v>1033</v>
      </c>
      <c r="AF83" s="178">
        <v>1360</v>
      </c>
      <c r="AG83" s="169"/>
      <c r="AH83" s="182">
        <v>145.1</v>
      </c>
      <c r="AI83" s="168">
        <v>50.782435229723198</v>
      </c>
      <c r="AJ83" s="183" t="s">
        <v>53</v>
      </c>
      <c r="AK83" s="190">
        <v>0.80607040047179701</v>
      </c>
      <c r="AL83" s="173">
        <v>-51.4699272759038</v>
      </c>
      <c r="AM83" s="170"/>
      <c r="AN83" s="170"/>
      <c r="AO83" s="178">
        <v>35</v>
      </c>
      <c r="AP83" s="178">
        <v>71</v>
      </c>
      <c r="AQ83" s="169"/>
      <c r="AR83" s="182">
        <v>15.6</v>
      </c>
      <c r="AS83" s="168">
        <v>5.4597242562624597</v>
      </c>
      <c r="AT83" s="183" t="s">
        <v>54</v>
      </c>
      <c r="AU83" s="175">
        <v>0.34123276601640401</v>
      </c>
      <c r="AV83" s="176">
        <v>-34.322521212927903</v>
      </c>
      <c r="AW83" s="170"/>
      <c r="AX83" s="170"/>
      <c r="AY83" s="178">
        <v>31</v>
      </c>
      <c r="AZ83" s="178">
        <v>40</v>
      </c>
      <c r="BA83" s="169"/>
      <c r="BB83" s="186">
        <v>118.4</v>
      </c>
      <c r="BC83" s="182">
        <v>41.437907175735603</v>
      </c>
      <c r="BD83" s="183" t="s">
        <v>55</v>
      </c>
      <c r="BE83" s="180">
        <v>1.29493459924174</v>
      </c>
      <c r="BF83" s="181">
        <v>18.554957574144101</v>
      </c>
      <c r="BG83" s="170">
        <v>0.02</v>
      </c>
      <c r="BH83" s="170">
        <v>0.02</v>
      </c>
      <c r="BI83" s="178">
        <v>0</v>
      </c>
      <c r="BJ83" s="178">
        <v>0</v>
      </c>
      <c r="BK83" s="171"/>
      <c r="BL83" s="187">
        <v>0.8</v>
      </c>
      <c r="BM83" s="175">
        <v>0.66</v>
      </c>
      <c r="BN83" s="188"/>
      <c r="BO83" s="189">
        <v>0.95</v>
      </c>
      <c r="BP83" s="180">
        <v>1</v>
      </c>
      <c r="BQ83" s="188">
        <v>2.5000000000000001E-3</v>
      </c>
    </row>
    <row r="84" spans="1:69" s="158" customFormat="1" ht="22.35" customHeight="1" x14ac:dyDescent="0.2">
      <c r="A84" s="167" t="s">
        <v>80</v>
      </c>
      <c r="B84" s="167" t="s">
        <v>118</v>
      </c>
      <c r="C84" s="167" t="s">
        <v>138</v>
      </c>
      <c r="D84" s="168">
        <v>3.2583336913333301</v>
      </c>
      <c r="E84" s="169"/>
      <c r="F84" s="170">
        <v>0.01</v>
      </c>
      <c r="G84" s="170">
        <v>0.01</v>
      </c>
      <c r="H84" s="171"/>
      <c r="I84" s="172">
        <v>1</v>
      </c>
      <c r="J84" s="172">
        <v>1</v>
      </c>
      <c r="K84" s="169"/>
      <c r="L84" s="173">
        <v>3569.1160399999999</v>
      </c>
      <c r="M84" s="173">
        <v>1225.3152399999999</v>
      </c>
      <c r="N84" s="173">
        <v>4794.4312799999998</v>
      </c>
      <c r="O84" s="168">
        <v>1471.4365483045699</v>
      </c>
      <c r="P84" s="174">
        <v>287.5</v>
      </c>
      <c r="Q84" s="180">
        <v>5.1180401680158996</v>
      </c>
      <c r="R84" s="181">
        <v>3771.4774176059</v>
      </c>
      <c r="S84" s="170">
        <v>0.01</v>
      </c>
      <c r="T84" s="170">
        <v>0.01</v>
      </c>
      <c r="U84" s="177">
        <v>0</v>
      </c>
      <c r="V84" s="178">
        <v>0</v>
      </c>
      <c r="W84" s="169"/>
      <c r="X84" s="177">
        <v>1271.31799</v>
      </c>
      <c r="Y84" s="168">
        <v>390.17427631230998</v>
      </c>
      <c r="Z84" s="179">
        <v>573</v>
      </c>
      <c r="AA84" s="175">
        <v>0.68093241939321003</v>
      </c>
      <c r="AB84" s="176">
        <v>-767.47353400632596</v>
      </c>
      <c r="AC84" s="170"/>
      <c r="AD84" s="170"/>
      <c r="AE84" s="178">
        <v>596</v>
      </c>
      <c r="AF84" s="178">
        <v>970</v>
      </c>
      <c r="AG84" s="169"/>
      <c r="AH84" s="182">
        <v>63.05</v>
      </c>
      <c r="AI84" s="168">
        <v>19.350381505646101</v>
      </c>
      <c r="AJ84" s="183" t="s">
        <v>53</v>
      </c>
      <c r="AK84" s="175">
        <v>0.30714891278803302</v>
      </c>
      <c r="AL84" s="176">
        <v>-161.11032462896799</v>
      </c>
      <c r="AM84" s="170"/>
      <c r="AN84" s="170"/>
      <c r="AO84" s="178">
        <v>143</v>
      </c>
      <c r="AP84" s="178">
        <v>184</v>
      </c>
      <c r="AQ84" s="169"/>
      <c r="AR84" s="182">
        <v>14.6</v>
      </c>
      <c r="AS84" s="168">
        <v>4.4808179220052704</v>
      </c>
      <c r="AT84" s="183" t="s">
        <v>54</v>
      </c>
      <c r="AU84" s="175">
        <v>0.28005112012532901</v>
      </c>
      <c r="AV84" s="176">
        <v>-42.3296062549759</v>
      </c>
      <c r="AW84" s="170"/>
      <c r="AX84" s="170"/>
      <c r="AY84" s="178">
        <v>38</v>
      </c>
      <c r="AZ84" s="178">
        <v>48</v>
      </c>
      <c r="BA84" s="169"/>
      <c r="BB84" s="186">
        <v>81.2</v>
      </c>
      <c r="BC84" s="182">
        <v>24.9207133744403</v>
      </c>
      <c r="BD84" s="183" t="s">
        <v>55</v>
      </c>
      <c r="BE84" s="190">
        <v>0.77877229295125905</v>
      </c>
      <c r="BF84" s="173">
        <v>-32.6592125099519</v>
      </c>
      <c r="BG84" s="170"/>
      <c r="BH84" s="170"/>
      <c r="BI84" s="178">
        <v>24</v>
      </c>
      <c r="BJ84" s="178">
        <v>44</v>
      </c>
      <c r="BK84" s="171"/>
      <c r="BL84" s="187">
        <v>0.8</v>
      </c>
      <c r="BM84" s="175">
        <v>0.64</v>
      </c>
      <c r="BN84" s="188"/>
      <c r="BO84" s="189">
        <v>0.95</v>
      </c>
      <c r="BP84" s="175">
        <v>0.8</v>
      </c>
      <c r="BQ84" s="188"/>
    </row>
    <row r="85" spans="1:69" s="158" customFormat="1" ht="22.35" customHeight="1" x14ac:dyDescent="0.2">
      <c r="A85" s="167" t="s">
        <v>139</v>
      </c>
      <c r="B85" s="167" t="s">
        <v>140</v>
      </c>
      <c r="C85" s="167" t="s">
        <v>141</v>
      </c>
      <c r="D85" s="168">
        <v>3.7189131554444401</v>
      </c>
      <c r="E85" s="169"/>
      <c r="F85" s="170">
        <v>2.9000000000000001E-2</v>
      </c>
      <c r="G85" s="170">
        <v>1.6E-2</v>
      </c>
      <c r="H85" s="171"/>
      <c r="I85" s="172">
        <v>4</v>
      </c>
      <c r="J85" s="172">
        <v>3</v>
      </c>
      <c r="K85" s="169"/>
      <c r="L85" s="173">
        <v>10981.78997</v>
      </c>
      <c r="M85" s="173">
        <v>2755.01757</v>
      </c>
      <c r="N85" s="173">
        <v>13736.80754</v>
      </c>
      <c r="O85" s="168">
        <v>3693.7693798763398</v>
      </c>
      <c r="P85" s="174">
        <v>287.5</v>
      </c>
      <c r="Q85" s="180">
        <v>12.847893495222101</v>
      </c>
      <c r="R85" s="181">
        <v>12569.2547548482</v>
      </c>
      <c r="S85" s="170">
        <v>0.01</v>
      </c>
      <c r="T85" s="170">
        <v>0.01</v>
      </c>
      <c r="U85" s="177">
        <v>0</v>
      </c>
      <c r="V85" s="178">
        <v>0</v>
      </c>
      <c r="W85" s="169"/>
      <c r="X85" s="177">
        <v>2262.3280650000002</v>
      </c>
      <c r="Y85" s="168">
        <v>608.33043699554503</v>
      </c>
      <c r="Z85" s="179">
        <v>573</v>
      </c>
      <c r="AA85" s="184">
        <v>1.06165870330811</v>
      </c>
      <c r="AB85" s="185">
        <v>-64.655398972072803</v>
      </c>
      <c r="AC85" s="170">
        <v>1.7000000000000001E-2</v>
      </c>
      <c r="AD85" s="170">
        <v>6.0000000000000001E-3</v>
      </c>
      <c r="AE85" s="178">
        <v>0</v>
      </c>
      <c r="AF85" s="178">
        <v>295</v>
      </c>
      <c r="AG85" s="169"/>
      <c r="AH85" s="182">
        <v>161.4</v>
      </c>
      <c r="AI85" s="168">
        <v>43.399776562061497</v>
      </c>
      <c r="AJ85" s="183" t="s">
        <v>53</v>
      </c>
      <c r="AK85" s="175">
        <v>0.68888534225494402</v>
      </c>
      <c r="AL85" s="176">
        <v>-94.446349441955704</v>
      </c>
      <c r="AM85" s="170"/>
      <c r="AN85" s="170"/>
      <c r="AO85" s="178">
        <v>73</v>
      </c>
      <c r="AP85" s="178">
        <v>120</v>
      </c>
      <c r="AQ85" s="169"/>
      <c r="AR85" s="182">
        <v>20.2</v>
      </c>
      <c r="AS85" s="168">
        <v>5.4316944643967897</v>
      </c>
      <c r="AT85" s="183" t="s">
        <v>54</v>
      </c>
      <c r="AU85" s="175">
        <v>0.33948090402479902</v>
      </c>
      <c r="AV85" s="176">
        <v>-44.776850651925301</v>
      </c>
      <c r="AW85" s="170"/>
      <c r="AX85" s="170"/>
      <c r="AY85" s="178">
        <v>40</v>
      </c>
      <c r="AZ85" s="178">
        <v>52</v>
      </c>
      <c r="BA85" s="169"/>
      <c r="BB85" s="186">
        <v>110.4</v>
      </c>
      <c r="BC85" s="182">
        <v>29.686092518287399</v>
      </c>
      <c r="BD85" s="183" t="s">
        <v>55</v>
      </c>
      <c r="BE85" s="184">
        <v>0.927690391196482</v>
      </c>
      <c r="BF85" s="185">
        <v>-19.553701303850499</v>
      </c>
      <c r="BG85" s="170">
        <v>2E-3</v>
      </c>
      <c r="BH85" s="170"/>
      <c r="BI85" s="178">
        <v>9</v>
      </c>
      <c r="BJ85" s="178">
        <v>33</v>
      </c>
      <c r="BK85" s="171"/>
      <c r="BL85" s="187">
        <v>0.8</v>
      </c>
      <c r="BM85" s="190">
        <v>0.73</v>
      </c>
      <c r="BN85" s="188"/>
      <c r="BO85" s="189">
        <v>0.95</v>
      </c>
      <c r="BP85" s="180">
        <v>1</v>
      </c>
      <c r="BQ85" s="188">
        <v>2.5000000000000001E-3</v>
      </c>
    </row>
    <row r="86" spans="1:69" s="158" customFormat="1" ht="22.35" customHeight="1" x14ac:dyDescent="0.2">
      <c r="A86" s="167" t="s">
        <v>139</v>
      </c>
      <c r="B86" s="167" t="s">
        <v>140</v>
      </c>
      <c r="C86" s="167" t="s">
        <v>142</v>
      </c>
      <c r="D86" s="168">
        <v>8.0608712013333292</v>
      </c>
      <c r="E86" s="169"/>
      <c r="F86" s="170">
        <v>0.03</v>
      </c>
      <c r="G86" s="170">
        <v>2.1999999999999999E-2</v>
      </c>
      <c r="H86" s="171"/>
      <c r="I86" s="172">
        <v>3</v>
      </c>
      <c r="J86" s="172">
        <v>3</v>
      </c>
      <c r="K86" s="169"/>
      <c r="L86" s="173">
        <v>3791.7838099999999</v>
      </c>
      <c r="M86" s="173">
        <v>4343.76602</v>
      </c>
      <c r="N86" s="173">
        <v>8135.5498299999999</v>
      </c>
      <c r="O86" s="168">
        <v>1009.26433716672</v>
      </c>
      <c r="P86" s="174">
        <v>287.5</v>
      </c>
      <c r="Q86" s="180">
        <v>3.5104846510146799</v>
      </c>
      <c r="R86" s="181">
        <v>5604.8393163414003</v>
      </c>
      <c r="S86" s="170">
        <v>0.01</v>
      </c>
      <c r="T86" s="170">
        <v>0.01</v>
      </c>
      <c r="U86" s="177">
        <v>0</v>
      </c>
      <c r="V86" s="178">
        <v>0</v>
      </c>
      <c r="W86" s="169"/>
      <c r="X86" s="177">
        <v>2734.83212</v>
      </c>
      <c r="Y86" s="168">
        <v>339.27252423381202</v>
      </c>
      <c r="Z86" s="179">
        <v>573</v>
      </c>
      <c r="AA86" s="175">
        <v>0.592098646132307</v>
      </c>
      <c r="AB86" s="176">
        <v>-2308.9839646134901</v>
      </c>
      <c r="AC86" s="170"/>
      <c r="AD86" s="170"/>
      <c r="AE86" s="178">
        <v>1885</v>
      </c>
      <c r="AF86" s="178">
        <v>2808</v>
      </c>
      <c r="AG86" s="169"/>
      <c r="AH86" s="182">
        <v>293.39999999999998</v>
      </c>
      <c r="AI86" s="168">
        <v>36.398050864709198</v>
      </c>
      <c r="AJ86" s="183" t="s">
        <v>53</v>
      </c>
      <c r="AK86" s="175">
        <v>0.57774683912236802</v>
      </c>
      <c r="AL86" s="176">
        <v>-261.15569516692801</v>
      </c>
      <c r="AM86" s="170"/>
      <c r="AN86" s="170"/>
      <c r="AO86" s="178">
        <v>215</v>
      </c>
      <c r="AP86" s="178">
        <v>317</v>
      </c>
      <c r="AQ86" s="169"/>
      <c r="AR86" s="182">
        <v>52.6</v>
      </c>
      <c r="AS86" s="168">
        <v>6.5253492688606096</v>
      </c>
      <c r="AT86" s="183" t="s">
        <v>54</v>
      </c>
      <c r="AU86" s="175">
        <v>0.40783432930378799</v>
      </c>
      <c r="AV86" s="176">
        <v>-88.239541629695907</v>
      </c>
      <c r="AW86" s="170"/>
      <c r="AX86" s="170"/>
      <c r="AY86" s="178">
        <v>77</v>
      </c>
      <c r="AZ86" s="178">
        <v>103</v>
      </c>
      <c r="BA86" s="169"/>
      <c r="BB86" s="186">
        <v>288.39999999999998</v>
      </c>
      <c r="BC86" s="182">
        <v>35.777770515958203</v>
      </c>
      <c r="BD86" s="183" t="s">
        <v>55</v>
      </c>
      <c r="BE86" s="180">
        <v>1.1180553286236901</v>
      </c>
      <c r="BF86" s="181">
        <v>6.7209167406081702</v>
      </c>
      <c r="BG86" s="170">
        <v>0.02</v>
      </c>
      <c r="BH86" s="170">
        <v>1.2E-2</v>
      </c>
      <c r="BI86" s="178">
        <v>0</v>
      </c>
      <c r="BJ86" s="178">
        <v>22</v>
      </c>
      <c r="BK86" s="171"/>
      <c r="BL86" s="187">
        <v>0.8</v>
      </c>
      <c r="BM86" s="175">
        <v>0.6</v>
      </c>
      <c r="BN86" s="188"/>
      <c r="BO86" s="189">
        <v>0.95</v>
      </c>
      <c r="BP86" s="180">
        <v>1</v>
      </c>
      <c r="BQ86" s="188">
        <v>2.5000000000000001E-3</v>
      </c>
    </row>
    <row r="87" spans="1:69" s="158" customFormat="1" ht="22.35" customHeight="1" x14ac:dyDescent="0.2">
      <c r="A87" s="167" t="s">
        <v>139</v>
      </c>
      <c r="B87" s="167" t="s">
        <v>140</v>
      </c>
      <c r="C87" s="167" t="s">
        <v>143</v>
      </c>
      <c r="D87" s="168">
        <v>6.5973797197777797</v>
      </c>
      <c r="E87" s="169"/>
      <c r="F87" s="170">
        <v>0.03</v>
      </c>
      <c r="G87" s="170">
        <v>2.9000000000000001E-2</v>
      </c>
      <c r="H87" s="171"/>
      <c r="I87" s="172">
        <v>3</v>
      </c>
      <c r="J87" s="172">
        <v>3</v>
      </c>
      <c r="K87" s="169"/>
      <c r="L87" s="173">
        <v>12123.340889999999</v>
      </c>
      <c r="M87" s="173">
        <v>1955.39708</v>
      </c>
      <c r="N87" s="173">
        <v>14078.73797</v>
      </c>
      <c r="O87" s="168">
        <v>2133.9893363716001</v>
      </c>
      <c r="P87" s="174">
        <v>271.31</v>
      </c>
      <c r="Q87" s="180">
        <v>7.8655019585404098</v>
      </c>
      <c r="R87" s="181">
        <v>12124.128849784</v>
      </c>
      <c r="S87" s="170">
        <v>0.01</v>
      </c>
      <c r="T87" s="170">
        <v>0.01</v>
      </c>
      <c r="U87" s="177">
        <v>0</v>
      </c>
      <c r="V87" s="178">
        <v>0</v>
      </c>
      <c r="W87" s="169"/>
      <c r="X87" s="177">
        <v>3078.0458199999998</v>
      </c>
      <c r="Y87" s="168">
        <v>466.55580711423403</v>
      </c>
      <c r="Z87" s="179">
        <v>573</v>
      </c>
      <c r="AA87" s="190">
        <v>0.81423352026916895</v>
      </c>
      <c r="AB87" s="173">
        <v>-1050.04022874047</v>
      </c>
      <c r="AC87" s="170"/>
      <c r="AD87" s="170"/>
      <c r="AE87" s="178">
        <v>703</v>
      </c>
      <c r="AF87" s="178">
        <v>1459</v>
      </c>
      <c r="AG87" s="169"/>
      <c r="AH87" s="182">
        <v>306.8</v>
      </c>
      <c r="AI87" s="168">
        <v>46.503310864504002</v>
      </c>
      <c r="AJ87" s="183" t="s">
        <v>53</v>
      </c>
      <c r="AK87" s="190">
        <v>0.73814779150006304</v>
      </c>
      <c r="AL87" s="173">
        <v>-147.07333520183201</v>
      </c>
      <c r="AM87" s="170"/>
      <c r="AN87" s="170"/>
      <c r="AO87" s="178">
        <v>109</v>
      </c>
      <c r="AP87" s="178">
        <v>192</v>
      </c>
      <c r="AQ87" s="169"/>
      <c r="AR87" s="182">
        <v>49.4</v>
      </c>
      <c r="AS87" s="168">
        <v>7.4878212408947</v>
      </c>
      <c r="AT87" s="183" t="s">
        <v>54</v>
      </c>
      <c r="AU87" s="175">
        <v>0.46798882755591897</v>
      </c>
      <c r="AV87" s="176">
        <v>-65.869418463957402</v>
      </c>
      <c r="AW87" s="170"/>
      <c r="AX87" s="170"/>
      <c r="AY87" s="178">
        <v>57</v>
      </c>
      <c r="AZ87" s="178">
        <v>78</v>
      </c>
      <c r="BA87" s="169"/>
      <c r="BB87" s="186">
        <v>250.4</v>
      </c>
      <c r="BC87" s="182">
        <v>37.954462322267901</v>
      </c>
      <c r="BD87" s="183" t="s">
        <v>55</v>
      </c>
      <c r="BE87" s="180">
        <v>1.1860769475708699</v>
      </c>
      <c r="BF87" s="181">
        <v>19.861163072085201</v>
      </c>
      <c r="BG87" s="170">
        <v>0.02</v>
      </c>
      <c r="BH87" s="170">
        <v>1.9E-2</v>
      </c>
      <c r="BI87" s="178">
        <v>0</v>
      </c>
      <c r="BJ87" s="178">
        <v>3</v>
      </c>
      <c r="BK87" s="171"/>
      <c r="BL87" s="187">
        <v>0.8</v>
      </c>
      <c r="BM87" s="190">
        <v>0.74</v>
      </c>
      <c r="BN87" s="188"/>
      <c r="BO87" s="189">
        <v>0.95</v>
      </c>
      <c r="BP87" s="180">
        <v>1</v>
      </c>
      <c r="BQ87" s="188">
        <v>2.5000000000000001E-3</v>
      </c>
    </row>
    <row r="88" spans="1:69" s="158" customFormat="1" ht="22.35" customHeight="1" x14ac:dyDescent="0.2">
      <c r="A88" s="167" t="s">
        <v>139</v>
      </c>
      <c r="B88" s="167" t="s">
        <v>140</v>
      </c>
      <c r="C88" s="167" t="s">
        <v>144</v>
      </c>
      <c r="D88" s="168">
        <v>1.00891054722222</v>
      </c>
      <c r="E88" s="169"/>
      <c r="F88" s="170">
        <v>0.02</v>
      </c>
      <c r="G88" s="170">
        <v>0.02</v>
      </c>
      <c r="H88" s="171"/>
      <c r="I88" s="172">
        <v>2</v>
      </c>
      <c r="J88" s="172">
        <v>2</v>
      </c>
      <c r="K88" s="169"/>
      <c r="L88" s="173">
        <v>-8790.1266300000007</v>
      </c>
      <c r="M88" s="173">
        <v>-1747.70876</v>
      </c>
      <c r="N88" s="173">
        <v>-10537.83539</v>
      </c>
      <c r="O88" s="168">
        <v>-10444.766802184</v>
      </c>
      <c r="P88" s="174">
        <v>287.5</v>
      </c>
      <c r="Q88" s="175">
        <v>-36.329623659770597</v>
      </c>
      <c r="R88" s="176">
        <v>-10854.5828563004</v>
      </c>
      <c r="S88" s="170"/>
      <c r="T88" s="170"/>
      <c r="U88" s="177">
        <v>10828</v>
      </c>
      <c r="V88" s="178">
        <v>10886</v>
      </c>
      <c r="W88" s="169"/>
      <c r="X88" s="177">
        <v>354.96262000000002</v>
      </c>
      <c r="Y88" s="168">
        <v>351.82764317143801</v>
      </c>
      <c r="Z88" s="179">
        <v>573</v>
      </c>
      <c r="AA88" s="175">
        <v>0.61400984846673201</v>
      </c>
      <c r="AB88" s="176">
        <v>-276.32885196569902</v>
      </c>
      <c r="AC88" s="170"/>
      <c r="AD88" s="170"/>
      <c r="AE88" s="178">
        <v>224</v>
      </c>
      <c r="AF88" s="178">
        <v>339</v>
      </c>
      <c r="AG88" s="169"/>
      <c r="AH88" s="182">
        <v>23.6</v>
      </c>
      <c r="AI88" s="168">
        <v>23.3915683258308</v>
      </c>
      <c r="AJ88" s="183" t="s">
        <v>53</v>
      </c>
      <c r="AK88" s="175">
        <v>0.371294735330648</v>
      </c>
      <c r="AL88" s="176">
        <v>-45.8090100066998</v>
      </c>
      <c r="AM88" s="170"/>
      <c r="AN88" s="170"/>
      <c r="AO88" s="178">
        <v>40</v>
      </c>
      <c r="AP88" s="178">
        <v>53</v>
      </c>
      <c r="AQ88" s="169"/>
      <c r="AR88" s="182"/>
      <c r="AS88" s="168" t="s">
        <v>145</v>
      </c>
      <c r="AT88" s="183" t="s">
        <v>54</v>
      </c>
      <c r="AU88" s="175"/>
      <c r="AV88" s="176"/>
      <c r="AW88" s="170"/>
      <c r="AX88" s="170"/>
      <c r="AY88" s="178">
        <v>17</v>
      </c>
      <c r="AZ88" s="178">
        <v>20</v>
      </c>
      <c r="BA88" s="169"/>
      <c r="BB88" s="186">
        <v>60.4</v>
      </c>
      <c r="BC88" s="182">
        <v>59.866556223736602</v>
      </c>
      <c r="BD88" s="183" t="s">
        <v>55</v>
      </c>
      <c r="BE88" s="180">
        <v>1.8708298819917699</v>
      </c>
      <c r="BF88" s="181">
        <v>25.144629837866699</v>
      </c>
      <c r="BG88" s="170">
        <v>0.02</v>
      </c>
      <c r="BH88" s="170">
        <v>0.02</v>
      </c>
      <c r="BI88" s="178">
        <v>0</v>
      </c>
      <c r="BJ88" s="178">
        <v>0</v>
      </c>
      <c r="BK88" s="171"/>
      <c r="BL88" s="187">
        <v>0.8</v>
      </c>
      <c r="BM88" s="175"/>
      <c r="BN88" s="188"/>
      <c r="BO88" s="189">
        <v>0.95</v>
      </c>
      <c r="BP88" s="180">
        <v>1</v>
      </c>
      <c r="BQ88" s="188">
        <v>2.5000000000000001E-3</v>
      </c>
    </row>
    <row r="89" spans="1:69" s="158" customFormat="1" ht="22.35" customHeight="1" x14ac:dyDescent="0.2">
      <c r="A89" s="167" t="s">
        <v>139</v>
      </c>
      <c r="B89" s="167" t="s">
        <v>140</v>
      </c>
      <c r="C89" s="167" t="s">
        <v>146</v>
      </c>
      <c r="D89" s="168">
        <v>1.63022700111111</v>
      </c>
      <c r="E89" s="169"/>
      <c r="F89" s="170"/>
      <c r="G89" s="170"/>
      <c r="H89" s="171"/>
      <c r="I89" s="172">
        <v>2</v>
      </c>
      <c r="J89" s="172">
        <v>2</v>
      </c>
      <c r="K89" s="169"/>
      <c r="L89" s="173">
        <v>-7930.2476800000004</v>
      </c>
      <c r="M89" s="173">
        <v>-1204.0251499999999</v>
      </c>
      <c r="N89" s="173">
        <v>-9134.2728299999999</v>
      </c>
      <c r="O89" s="168">
        <v>-5603.0680535743604</v>
      </c>
      <c r="P89" s="174">
        <v>264.70999999999998</v>
      </c>
      <c r="Q89" s="175">
        <v>-21.166816718576399</v>
      </c>
      <c r="R89" s="176">
        <v>-9605.5116592948198</v>
      </c>
      <c r="S89" s="170"/>
      <c r="T89" s="170"/>
      <c r="U89" s="177">
        <v>9566</v>
      </c>
      <c r="V89" s="178">
        <v>9653</v>
      </c>
      <c r="W89" s="169"/>
      <c r="X89" s="177">
        <v>368.50261</v>
      </c>
      <c r="Y89" s="168">
        <v>226.04374099364099</v>
      </c>
      <c r="Z89" s="179">
        <v>573</v>
      </c>
      <c r="AA89" s="175">
        <v>0.39449169457877997</v>
      </c>
      <c r="AB89" s="176">
        <v>-651.55650822723896</v>
      </c>
      <c r="AC89" s="170"/>
      <c r="AD89" s="170"/>
      <c r="AE89" s="178">
        <v>566</v>
      </c>
      <c r="AF89" s="178">
        <v>753</v>
      </c>
      <c r="AG89" s="169"/>
      <c r="AH89" s="182">
        <v>65.2</v>
      </c>
      <c r="AI89" s="168">
        <v>39.994430196262101</v>
      </c>
      <c r="AJ89" s="183" t="s">
        <v>53</v>
      </c>
      <c r="AK89" s="175">
        <v>0.63483222533749295</v>
      </c>
      <c r="AL89" s="176">
        <v>-46.953096768439899</v>
      </c>
      <c r="AM89" s="170"/>
      <c r="AN89" s="170"/>
      <c r="AO89" s="178">
        <v>38</v>
      </c>
      <c r="AP89" s="178">
        <v>59</v>
      </c>
      <c r="AQ89" s="169"/>
      <c r="AR89" s="182">
        <v>1.8</v>
      </c>
      <c r="AS89" s="168">
        <v>1.1041407109397501</v>
      </c>
      <c r="AT89" s="183" t="s">
        <v>54</v>
      </c>
      <c r="AU89" s="175">
        <v>6.9008794433734394E-2</v>
      </c>
      <c r="AV89" s="176">
        <v>-26.683326163413302</v>
      </c>
      <c r="AW89" s="170"/>
      <c r="AX89" s="170"/>
      <c r="AY89" s="178">
        <v>25</v>
      </c>
      <c r="AZ89" s="178">
        <v>30</v>
      </c>
      <c r="BA89" s="169"/>
      <c r="BB89" s="186">
        <v>26</v>
      </c>
      <c r="BC89" s="182">
        <v>15.9486991580186</v>
      </c>
      <c r="BD89" s="183" t="s">
        <v>55</v>
      </c>
      <c r="BE89" s="175">
        <v>0.49839684868808198</v>
      </c>
      <c r="BF89" s="176">
        <v>-30.966652326826601</v>
      </c>
      <c r="BG89" s="170"/>
      <c r="BH89" s="170"/>
      <c r="BI89" s="178">
        <v>27</v>
      </c>
      <c r="BJ89" s="178">
        <v>37</v>
      </c>
      <c r="BK89" s="171"/>
      <c r="BL89" s="187">
        <v>0.8</v>
      </c>
      <c r="BM89" s="180">
        <v>1</v>
      </c>
      <c r="BN89" s="188">
        <v>7.4999999999999997E-3</v>
      </c>
      <c r="BO89" s="189">
        <v>0.95</v>
      </c>
      <c r="BP89" s="180">
        <v>1</v>
      </c>
      <c r="BQ89" s="188">
        <v>2.5000000000000001E-3</v>
      </c>
    </row>
    <row r="90" spans="1:69" s="158" customFormat="1" ht="22.35" customHeight="1" x14ac:dyDescent="0.2">
      <c r="A90" s="167" t="s">
        <v>139</v>
      </c>
      <c r="B90" s="167" t="s">
        <v>140</v>
      </c>
      <c r="C90" s="167" t="s">
        <v>147</v>
      </c>
      <c r="D90" s="168">
        <v>4.5991464215555604</v>
      </c>
      <c r="E90" s="169"/>
      <c r="F90" s="170">
        <v>3.1E-2</v>
      </c>
      <c r="G90" s="170">
        <v>2.4E-2</v>
      </c>
      <c r="H90" s="171"/>
      <c r="I90" s="172">
        <v>4</v>
      </c>
      <c r="J90" s="172">
        <v>3</v>
      </c>
      <c r="K90" s="169"/>
      <c r="L90" s="173">
        <v>1382.64159</v>
      </c>
      <c r="M90" s="173">
        <v>3871.95037</v>
      </c>
      <c r="N90" s="173">
        <v>5254.5919599999997</v>
      </c>
      <c r="O90" s="168">
        <v>1142.5146056173501</v>
      </c>
      <c r="P90" s="174">
        <v>265.83499999999998</v>
      </c>
      <c r="Q90" s="180">
        <v>4.29783363972897</v>
      </c>
      <c r="R90" s="181">
        <v>3919.4973748401499</v>
      </c>
      <c r="S90" s="170">
        <v>0.01</v>
      </c>
      <c r="T90" s="170">
        <v>0.01</v>
      </c>
      <c r="U90" s="177">
        <v>0</v>
      </c>
      <c r="V90" s="178">
        <v>0</v>
      </c>
      <c r="W90" s="169"/>
      <c r="X90" s="177">
        <v>2314.3428950000002</v>
      </c>
      <c r="Y90" s="168">
        <v>503.21139682637602</v>
      </c>
      <c r="Z90" s="179">
        <v>573</v>
      </c>
      <c r="AA90" s="190">
        <v>0.87820488102334404</v>
      </c>
      <c r="AB90" s="173">
        <v>-563.416607310058</v>
      </c>
      <c r="AC90" s="170"/>
      <c r="AD90" s="170"/>
      <c r="AE90" s="178">
        <v>321</v>
      </c>
      <c r="AF90" s="178">
        <v>849</v>
      </c>
      <c r="AG90" s="169"/>
      <c r="AH90" s="182">
        <v>264.39999999999998</v>
      </c>
      <c r="AI90" s="168">
        <v>57.488928545695799</v>
      </c>
      <c r="AJ90" s="183" t="s">
        <v>53</v>
      </c>
      <c r="AK90" s="184">
        <v>0.91252267532850495</v>
      </c>
      <c r="AL90" s="185">
        <v>-52.002877217336298</v>
      </c>
      <c r="AM90" s="170">
        <v>1E-3</v>
      </c>
      <c r="AN90" s="170"/>
      <c r="AO90" s="178">
        <v>26</v>
      </c>
      <c r="AP90" s="178">
        <v>84</v>
      </c>
      <c r="AQ90" s="169"/>
      <c r="AR90" s="182">
        <v>57</v>
      </c>
      <c r="AS90" s="168">
        <v>12.393604111590999</v>
      </c>
      <c r="AT90" s="183" t="s">
        <v>54</v>
      </c>
      <c r="AU90" s="190">
        <v>0.77460025697443702</v>
      </c>
      <c r="AV90" s="173">
        <v>-23.3562862774187</v>
      </c>
      <c r="AW90" s="170"/>
      <c r="AX90" s="170"/>
      <c r="AY90" s="178">
        <v>17</v>
      </c>
      <c r="AZ90" s="178">
        <v>32</v>
      </c>
      <c r="BA90" s="169"/>
      <c r="BB90" s="186">
        <v>168.4</v>
      </c>
      <c r="BC90" s="182">
        <v>36.615490041963596</v>
      </c>
      <c r="BD90" s="183" t="s">
        <v>55</v>
      </c>
      <c r="BE90" s="180">
        <v>1.1442340638113599</v>
      </c>
      <c r="BF90" s="181">
        <v>7.68742744516251</v>
      </c>
      <c r="BG90" s="170">
        <v>0.02</v>
      </c>
      <c r="BH90" s="170">
        <v>1.4E-2</v>
      </c>
      <c r="BI90" s="178">
        <v>0</v>
      </c>
      <c r="BJ90" s="178">
        <v>9</v>
      </c>
      <c r="BK90" s="171"/>
      <c r="BL90" s="187">
        <v>0.8</v>
      </c>
      <c r="BM90" s="190">
        <v>0.74</v>
      </c>
      <c r="BN90" s="188"/>
      <c r="BO90" s="189">
        <v>0.95</v>
      </c>
      <c r="BP90" s="180">
        <v>1</v>
      </c>
      <c r="BQ90" s="188">
        <v>2.5000000000000001E-3</v>
      </c>
    </row>
    <row r="91" spans="1:69" s="158" customFormat="1" ht="22.35" customHeight="1" x14ac:dyDescent="0.2">
      <c r="A91" s="167" t="s">
        <v>139</v>
      </c>
      <c r="B91" s="167" t="s">
        <v>140</v>
      </c>
      <c r="C91" s="167" t="s">
        <v>148</v>
      </c>
      <c r="D91" s="168">
        <v>5.8587699798888897</v>
      </c>
      <c r="E91" s="169"/>
      <c r="F91" s="170">
        <v>0.02</v>
      </c>
      <c r="G91" s="170">
        <v>0.02</v>
      </c>
      <c r="H91" s="171"/>
      <c r="I91" s="172">
        <v>2</v>
      </c>
      <c r="J91" s="172">
        <v>2</v>
      </c>
      <c r="K91" s="169"/>
      <c r="L91" s="173">
        <v>-3443.7293399999999</v>
      </c>
      <c r="M91" s="173">
        <v>3350.1190299999998</v>
      </c>
      <c r="N91" s="173">
        <v>-93.610309999999998</v>
      </c>
      <c r="O91" s="168">
        <v>-15.9778093902528</v>
      </c>
      <c r="P91" s="174">
        <v>266.37799999999999</v>
      </c>
      <c r="Q91" s="175">
        <v>-5.9981715420390602E-2</v>
      </c>
      <c r="R91" s="176">
        <v>-1797.8373032355</v>
      </c>
      <c r="S91" s="170"/>
      <c r="T91" s="170"/>
      <c r="U91" s="177">
        <v>1655</v>
      </c>
      <c r="V91" s="178">
        <v>1967</v>
      </c>
      <c r="W91" s="169"/>
      <c r="X91" s="177">
        <v>2473.6033050000001</v>
      </c>
      <c r="Y91" s="168">
        <v>422.20522626609602</v>
      </c>
      <c r="Z91" s="179">
        <v>573</v>
      </c>
      <c r="AA91" s="190">
        <v>0.73683285561273304</v>
      </c>
      <c r="AB91" s="173">
        <v>-1192.32281173616</v>
      </c>
      <c r="AC91" s="170"/>
      <c r="AD91" s="170"/>
      <c r="AE91" s="178">
        <v>884</v>
      </c>
      <c r="AF91" s="178">
        <v>1555</v>
      </c>
      <c r="AG91" s="169"/>
      <c r="AH91" s="182">
        <v>290.7</v>
      </c>
      <c r="AI91" s="168">
        <v>49.617923386286101</v>
      </c>
      <c r="AJ91" s="183" t="s">
        <v>53</v>
      </c>
      <c r="AK91" s="190">
        <v>0.78758608549660503</v>
      </c>
      <c r="AL91" s="173">
        <v>-112.359939536436</v>
      </c>
      <c r="AM91" s="170"/>
      <c r="AN91" s="170"/>
      <c r="AO91" s="178">
        <v>79</v>
      </c>
      <c r="AP91" s="178">
        <v>153</v>
      </c>
      <c r="AQ91" s="169"/>
      <c r="AR91" s="182">
        <v>22.4</v>
      </c>
      <c r="AS91" s="168">
        <v>3.8233281178287202</v>
      </c>
      <c r="AT91" s="183" t="s">
        <v>54</v>
      </c>
      <c r="AU91" s="175">
        <v>0.23895800736429501</v>
      </c>
      <c r="AV91" s="176">
        <v>-79.964429088618701</v>
      </c>
      <c r="AW91" s="170"/>
      <c r="AX91" s="170"/>
      <c r="AY91" s="178">
        <v>72</v>
      </c>
      <c r="AZ91" s="178">
        <v>91</v>
      </c>
      <c r="BA91" s="169"/>
      <c r="BB91" s="186">
        <v>229</v>
      </c>
      <c r="BC91" s="182">
        <v>39.086702633159703</v>
      </c>
      <c r="BD91" s="183" t="s">
        <v>55</v>
      </c>
      <c r="BE91" s="180">
        <v>1.2214594572862401</v>
      </c>
      <c r="BF91" s="181">
        <v>24.271141822762601</v>
      </c>
      <c r="BG91" s="170">
        <v>0.02</v>
      </c>
      <c r="BH91" s="170">
        <v>0.02</v>
      </c>
      <c r="BI91" s="178">
        <v>0</v>
      </c>
      <c r="BJ91" s="178">
        <v>0</v>
      </c>
      <c r="BK91" s="171"/>
      <c r="BL91" s="187">
        <v>0.8</v>
      </c>
      <c r="BM91" s="190">
        <v>0.72</v>
      </c>
      <c r="BN91" s="188"/>
      <c r="BO91" s="189">
        <v>0.95</v>
      </c>
      <c r="BP91" s="180">
        <v>1</v>
      </c>
      <c r="BQ91" s="188">
        <v>2.5000000000000001E-3</v>
      </c>
    </row>
    <row r="92" spans="1:69" s="158" customFormat="1" ht="22.35" customHeight="1" x14ac:dyDescent="0.2">
      <c r="A92" s="167" t="s">
        <v>139</v>
      </c>
      <c r="B92" s="167" t="s">
        <v>140</v>
      </c>
      <c r="C92" s="167" t="s">
        <v>149</v>
      </c>
      <c r="D92" s="168">
        <v>3.2458373859999998</v>
      </c>
      <c r="E92" s="169"/>
      <c r="F92" s="170">
        <v>0.04</v>
      </c>
      <c r="G92" s="170">
        <v>0.03</v>
      </c>
      <c r="H92" s="171"/>
      <c r="I92" s="172">
        <v>5</v>
      </c>
      <c r="J92" s="172">
        <v>3</v>
      </c>
      <c r="K92" s="169"/>
      <c r="L92" s="173">
        <v>1648.2810899999999</v>
      </c>
      <c r="M92" s="173">
        <v>2332.2622299999998</v>
      </c>
      <c r="N92" s="173">
        <v>3980.5433200000002</v>
      </c>
      <c r="O92" s="168">
        <v>1226.35327856193</v>
      </c>
      <c r="P92" s="174">
        <v>247.02500000000001</v>
      </c>
      <c r="Q92" s="180">
        <v>4.9644905518143103</v>
      </c>
      <c r="R92" s="181">
        <v>3104.9744655379</v>
      </c>
      <c r="S92" s="170">
        <v>0.01</v>
      </c>
      <c r="T92" s="170">
        <v>0.01</v>
      </c>
      <c r="U92" s="177">
        <v>0</v>
      </c>
      <c r="V92" s="178">
        <v>0</v>
      </c>
      <c r="W92" s="169"/>
      <c r="X92" s="177">
        <v>1780.5033900000001</v>
      </c>
      <c r="Y92" s="168">
        <v>548.54978184665003</v>
      </c>
      <c r="Z92" s="179">
        <v>573</v>
      </c>
      <c r="AA92" s="184">
        <v>0.95732946221055804</v>
      </c>
      <c r="AB92" s="185">
        <v>-250.46899581837599</v>
      </c>
      <c r="AC92" s="170">
        <v>5.0000000000000001E-3</v>
      </c>
      <c r="AD92" s="170"/>
      <c r="AE92" s="178">
        <v>80</v>
      </c>
      <c r="AF92" s="178">
        <v>452</v>
      </c>
      <c r="AG92" s="169"/>
      <c r="AH92" s="182">
        <v>195.8</v>
      </c>
      <c r="AI92" s="168">
        <v>60.323416337653804</v>
      </c>
      <c r="AJ92" s="183" t="s">
        <v>53</v>
      </c>
      <c r="AK92" s="184">
        <v>0.95751454504212397</v>
      </c>
      <c r="AL92" s="185">
        <v>-27.500628807256</v>
      </c>
      <c r="AM92" s="170">
        <v>5.0000000000000001E-3</v>
      </c>
      <c r="AN92" s="170"/>
      <c r="AO92" s="178">
        <v>9</v>
      </c>
      <c r="AP92" s="178">
        <v>50</v>
      </c>
      <c r="AQ92" s="169"/>
      <c r="AR92" s="182">
        <v>26.6</v>
      </c>
      <c r="AS92" s="168">
        <v>8.1951117190071106</v>
      </c>
      <c r="AT92" s="183" t="s">
        <v>54</v>
      </c>
      <c r="AU92" s="175">
        <v>0.51219448243794397</v>
      </c>
      <c r="AV92" s="176">
        <v>-30.111270808192</v>
      </c>
      <c r="AW92" s="170"/>
      <c r="AX92" s="170"/>
      <c r="AY92" s="178">
        <v>26</v>
      </c>
      <c r="AZ92" s="178">
        <v>36</v>
      </c>
      <c r="BA92" s="169"/>
      <c r="BB92" s="186">
        <v>142.6</v>
      </c>
      <c r="BC92" s="182">
        <v>43.9331928996396</v>
      </c>
      <c r="BD92" s="183" t="s">
        <v>55</v>
      </c>
      <c r="BE92" s="180">
        <v>1.3729122781137399</v>
      </c>
      <c r="BF92" s="181">
        <v>29.177458383615999</v>
      </c>
      <c r="BG92" s="170">
        <v>0.02</v>
      </c>
      <c r="BH92" s="170">
        <v>0.02</v>
      </c>
      <c r="BI92" s="178">
        <v>0</v>
      </c>
      <c r="BJ92" s="178">
        <v>0</v>
      </c>
      <c r="BK92" s="171"/>
      <c r="BL92" s="187">
        <v>0.8</v>
      </c>
      <c r="BM92" s="190">
        <v>0.72</v>
      </c>
      <c r="BN92" s="188"/>
      <c r="BO92" s="189">
        <v>0.95</v>
      </c>
      <c r="BP92" s="180">
        <v>1</v>
      </c>
      <c r="BQ92" s="188">
        <v>2.5000000000000001E-3</v>
      </c>
    </row>
    <row r="93" spans="1:69" s="158" customFormat="1" ht="22.35" customHeight="1" x14ac:dyDescent="0.2">
      <c r="A93" s="167" t="s">
        <v>139</v>
      </c>
      <c r="B93" s="167" t="s">
        <v>140</v>
      </c>
      <c r="C93" s="167" t="s">
        <v>150</v>
      </c>
      <c r="D93" s="168">
        <v>5.9735728475555598</v>
      </c>
      <c r="E93" s="169"/>
      <c r="F93" s="170">
        <v>0.01</v>
      </c>
      <c r="G93" s="170">
        <v>0.01</v>
      </c>
      <c r="H93" s="171"/>
      <c r="I93" s="172">
        <v>2</v>
      </c>
      <c r="J93" s="172">
        <v>2</v>
      </c>
      <c r="K93" s="169"/>
      <c r="L93" s="173">
        <v>3828.3200099999999</v>
      </c>
      <c r="M93" s="173">
        <v>3035.2281499999999</v>
      </c>
      <c r="N93" s="173">
        <v>6863.5481600000003</v>
      </c>
      <c r="O93" s="168">
        <v>1148.9854288474301</v>
      </c>
      <c r="P93" s="174">
        <v>287.5</v>
      </c>
      <c r="Q93" s="180">
        <v>3.9964710568606301</v>
      </c>
      <c r="R93" s="181">
        <v>4988.1449645099301</v>
      </c>
      <c r="S93" s="170">
        <v>0.01</v>
      </c>
      <c r="T93" s="170">
        <v>0.01</v>
      </c>
      <c r="U93" s="177">
        <v>0</v>
      </c>
      <c r="V93" s="178">
        <v>0</v>
      </c>
      <c r="W93" s="169"/>
      <c r="X93" s="177">
        <v>2211.465655</v>
      </c>
      <c r="Y93" s="168">
        <v>370.20820059220603</v>
      </c>
      <c r="Z93" s="179">
        <v>573</v>
      </c>
      <c r="AA93" s="175">
        <v>0.64608761010856097</v>
      </c>
      <c r="AB93" s="176">
        <v>-1526.2944528810699</v>
      </c>
      <c r="AC93" s="170"/>
      <c r="AD93" s="170"/>
      <c r="AE93" s="178">
        <v>1212</v>
      </c>
      <c r="AF93" s="178">
        <v>1896</v>
      </c>
      <c r="AG93" s="169"/>
      <c r="AH93" s="182">
        <v>320.60000000000002</v>
      </c>
      <c r="AI93" s="168">
        <v>53.669722991859501</v>
      </c>
      <c r="AJ93" s="183" t="s">
        <v>53</v>
      </c>
      <c r="AK93" s="190">
        <v>0.85190036495014998</v>
      </c>
      <c r="AL93" s="173">
        <v>-90.357917620432303</v>
      </c>
      <c r="AM93" s="170"/>
      <c r="AN93" s="170"/>
      <c r="AO93" s="178">
        <v>56</v>
      </c>
      <c r="AP93" s="178">
        <v>132</v>
      </c>
      <c r="AQ93" s="169"/>
      <c r="AR93" s="182">
        <v>32.4</v>
      </c>
      <c r="AS93" s="168">
        <v>5.4238896598136197</v>
      </c>
      <c r="AT93" s="183" t="s">
        <v>54</v>
      </c>
      <c r="AU93" s="175">
        <v>0.33899310373835101</v>
      </c>
      <c r="AV93" s="176">
        <v>-71.970264792490795</v>
      </c>
      <c r="AW93" s="170"/>
      <c r="AX93" s="170"/>
      <c r="AY93" s="178">
        <v>64</v>
      </c>
      <c r="AZ93" s="178">
        <v>83</v>
      </c>
      <c r="BA93" s="169"/>
      <c r="BB93" s="186">
        <v>143.19999999999999</v>
      </c>
      <c r="BC93" s="182">
        <v>23.9722530643614</v>
      </c>
      <c r="BD93" s="183" t="s">
        <v>55</v>
      </c>
      <c r="BE93" s="190">
        <v>0.74913290826129497</v>
      </c>
      <c r="BF93" s="173">
        <v>-65.540529584981499</v>
      </c>
      <c r="BG93" s="170"/>
      <c r="BH93" s="170"/>
      <c r="BI93" s="178">
        <v>48</v>
      </c>
      <c r="BJ93" s="178">
        <v>87</v>
      </c>
      <c r="BK93" s="171"/>
      <c r="BL93" s="187">
        <v>0.8</v>
      </c>
      <c r="BM93" s="190">
        <v>0.76</v>
      </c>
      <c r="BN93" s="188"/>
      <c r="BO93" s="189">
        <v>0.95</v>
      </c>
      <c r="BP93" s="180">
        <v>1</v>
      </c>
      <c r="BQ93" s="188">
        <v>2.5000000000000001E-3</v>
      </c>
    </row>
    <row r="94" spans="1:69" s="158" customFormat="1" ht="22.35" customHeight="1" x14ac:dyDescent="0.2">
      <c r="A94" s="167" t="s">
        <v>139</v>
      </c>
      <c r="B94" s="167" t="s">
        <v>140</v>
      </c>
      <c r="C94" s="167" t="s">
        <v>151</v>
      </c>
      <c r="D94" s="168">
        <v>5.3472902687777797</v>
      </c>
      <c r="E94" s="169"/>
      <c r="F94" s="170">
        <v>0.01</v>
      </c>
      <c r="G94" s="170">
        <v>6.0000000000000001E-3</v>
      </c>
      <c r="H94" s="171"/>
      <c r="I94" s="172">
        <v>2</v>
      </c>
      <c r="J94" s="172">
        <v>2</v>
      </c>
      <c r="K94" s="169"/>
      <c r="L94" s="173">
        <v>2720.60277</v>
      </c>
      <c r="M94" s="173">
        <v>-1001.14422</v>
      </c>
      <c r="N94" s="173">
        <v>1719.4585500000001</v>
      </c>
      <c r="O94" s="168">
        <v>321.55698747826</v>
      </c>
      <c r="P94" s="174">
        <v>287.5</v>
      </c>
      <c r="Q94" s="180">
        <v>1.1184590868809099</v>
      </c>
      <c r="R94" s="181">
        <v>40.676770117216201</v>
      </c>
      <c r="S94" s="170">
        <v>0.01</v>
      </c>
      <c r="T94" s="170">
        <v>6.0000000000000001E-3</v>
      </c>
      <c r="U94" s="177">
        <v>0</v>
      </c>
      <c r="V94" s="178">
        <v>126</v>
      </c>
      <c r="W94" s="169"/>
      <c r="X94" s="177">
        <v>2406.7459749999998</v>
      </c>
      <c r="Y94" s="168">
        <v>450.08702614344998</v>
      </c>
      <c r="Z94" s="179">
        <v>573</v>
      </c>
      <c r="AA94" s="190">
        <v>0.78549219222242594</v>
      </c>
      <c r="AB94" s="173">
        <v>-939.13910281855703</v>
      </c>
      <c r="AC94" s="170"/>
      <c r="AD94" s="170"/>
      <c r="AE94" s="178">
        <v>658</v>
      </c>
      <c r="AF94" s="178">
        <v>1271</v>
      </c>
      <c r="AG94" s="169"/>
      <c r="AH94" s="182">
        <v>302.45</v>
      </c>
      <c r="AI94" s="168">
        <v>56.561358145446398</v>
      </c>
      <c r="AJ94" s="183" t="s">
        <v>53</v>
      </c>
      <c r="AK94" s="190">
        <v>0.89779933564200598</v>
      </c>
      <c r="AL94" s="173">
        <v>-65.422181330836196</v>
      </c>
      <c r="AM94" s="170"/>
      <c r="AN94" s="170"/>
      <c r="AO94" s="178">
        <v>35</v>
      </c>
      <c r="AP94" s="178">
        <v>102</v>
      </c>
      <c r="AQ94" s="169"/>
      <c r="AR94" s="182">
        <v>18.100000000000001</v>
      </c>
      <c r="AS94" s="168">
        <v>3.38489199018872</v>
      </c>
      <c r="AT94" s="183" t="s">
        <v>54</v>
      </c>
      <c r="AU94" s="175">
        <v>0.211555749386795</v>
      </c>
      <c r="AV94" s="176">
        <v>-75.327855576085398</v>
      </c>
      <c r="AW94" s="170"/>
      <c r="AX94" s="170"/>
      <c r="AY94" s="178">
        <v>68</v>
      </c>
      <c r="AZ94" s="178">
        <v>85</v>
      </c>
      <c r="BA94" s="169"/>
      <c r="BB94" s="186">
        <v>142</v>
      </c>
      <c r="BC94" s="182">
        <v>26.555506221370099</v>
      </c>
      <c r="BD94" s="183" t="s">
        <v>55</v>
      </c>
      <c r="BE94" s="190">
        <v>0.82985956941781502</v>
      </c>
      <c r="BF94" s="173">
        <v>-44.855711152170798</v>
      </c>
      <c r="BG94" s="170"/>
      <c r="BH94" s="170"/>
      <c r="BI94" s="178">
        <v>30</v>
      </c>
      <c r="BJ94" s="178">
        <v>64</v>
      </c>
      <c r="BK94" s="171"/>
      <c r="BL94" s="187">
        <v>0.8</v>
      </c>
      <c r="BM94" s="190">
        <v>0.7</v>
      </c>
      <c r="BN94" s="188"/>
      <c r="BO94" s="189">
        <v>0.95</v>
      </c>
      <c r="BP94" s="180">
        <v>1</v>
      </c>
      <c r="BQ94" s="188">
        <v>2.5000000000000001E-3</v>
      </c>
    </row>
    <row r="95" spans="1:69" s="158" customFormat="1" ht="22.35" customHeight="1" x14ac:dyDescent="0.2">
      <c r="A95" s="167" t="s">
        <v>139</v>
      </c>
      <c r="B95" s="167" t="s">
        <v>140</v>
      </c>
      <c r="C95" s="167" t="s">
        <v>152</v>
      </c>
      <c r="D95" s="168">
        <v>1.85767322355556</v>
      </c>
      <c r="E95" s="169"/>
      <c r="F95" s="170">
        <v>4.1000000000000002E-2</v>
      </c>
      <c r="G95" s="170">
        <v>3.1E-2</v>
      </c>
      <c r="H95" s="171"/>
      <c r="I95" s="172">
        <v>4</v>
      </c>
      <c r="J95" s="172">
        <v>4</v>
      </c>
      <c r="K95" s="169"/>
      <c r="L95" s="173">
        <v>1523.68885</v>
      </c>
      <c r="M95" s="173">
        <v>740.89972</v>
      </c>
      <c r="N95" s="173">
        <v>2264.5885699999999</v>
      </c>
      <c r="O95" s="168">
        <v>1219.0457079774301</v>
      </c>
      <c r="P95" s="174">
        <v>247.02500000000001</v>
      </c>
      <c r="Q95" s="180">
        <v>4.9349082399653099</v>
      </c>
      <c r="R95" s="181">
        <v>1763.4788029706999</v>
      </c>
      <c r="S95" s="170">
        <v>0.01</v>
      </c>
      <c r="T95" s="170">
        <v>0.01</v>
      </c>
      <c r="U95" s="177">
        <v>0</v>
      </c>
      <c r="V95" s="178">
        <v>0</v>
      </c>
      <c r="W95" s="169"/>
      <c r="X95" s="177">
        <v>1074.056</v>
      </c>
      <c r="Y95" s="168">
        <v>578.17273047854701</v>
      </c>
      <c r="Z95" s="179">
        <v>573</v>
      </c>
      <c r="AA95" s="184">
        <v>1.0090274528421399</v>
      </c>
      <c r="AB95" s="185">
        <v>-88.319858750290706</v>
      </c>
      <c r="AC95" s="170">
        <v>1.0999999999999999E-2</v>
      </c>
      <c r="AD95" s="170">
        <v>1E-3</v>
      </c>
      <c r="AE95" s="178">
        <v>0</v>
      </c>
      <c r="AF95" s="178">
        <v>204</v>
      </c>
      <c r="AG95" s="169"/>
      <c r="AH95" s="182">
        <v>100.7</v>
      </c>
      <c r="AI95" s="168">
        <v>54.207596213968102</v>
      </c>
      <c r="AJ95" s="183" t="s">
        <v>53</v>
      </c>
      <c r="AK95" s="190">
        <v>0.86043803514234996</v>
      </c>
      <c r="AL95" s="173">
        <v>-27.1004870877283</v>
      </c>
      <c r="AM95" s="170"/>
      <c r="AN95" s="170"/>
      <c r="AO95" s="178">
        <v>17</v>
      </c>
      <c r="AP95" s="178">
        <v>40</v>
      </c>
      <c r="AQ95" s="169"/>
      <c r="AR95" s="182">
        <v>25.9</v>
      </c>
      <c r="AS95" s="168">
        <v>13.942172213920299</v>
      </c>
      <c r="AT95" s="183" t="s">
        <v>54</v>
      </c>
      <c r="AU95" s="190">
        <v>0.87138576337001705</v>
      </c>
      <c r="AV95" s="173">
        <v>-6.5572665619627504</v>
      </c>
      <c r="AW95" s="170"/>
      <c r="AX95" s="170"/>
      <c r="AY95" s="178">
        <v>4</v>
      </c>
      <c r="AZ95" s="178">
        <v>10</v>
      </c>
      <c r="BA95" s="169"/>
      <c r="BB95" s="186">
        <v>93</v>
      </c>
      <c r="BC95" s="182">
        <v>50.062626096316102</v>
      </c>
      <c r="BD95" s="183" t="s">
        <v>55</v>
      </c>
      <c r="BE95" s="180">
        <v>1.56445706550988</v>
      </c>
      <c r="BF95" s="181">
        <v>28.085466876074499</v>
      </c>
      <c r="BG95" s="170">
        <v>0.02</v>
      </c>
      <c r="BH95" s="170">
        <v>0.02</v>
      </c>
      <c r="BI95" s="178">
        <v>0</v>
      </c>
      <c r="BJ95" s="178">
        <v>0</v>
      </c>
      <c r="BK95" s="171"/>
      <c r="BL95" s="187">
        <v>0.8</v>
      </c>
      <c r="BM95" s="190">
        <v>0.77</v>
      </c>
      <c r="BN95" s="188"/>
      <c r="BO95" s="189">
        <v>0.95</v>
      </c>
      <c r="BP95" s="180">
        <v>1</v>
      </c>
      <c r="BQ95" s="188">
        <v>2.5000000000000001E-3</v>
      </c>
    </row>
    <row r="96" spans="1:69" s="158" customFormat="1" ht="22.35" customHeight="1" x14ac:dyDescent="0.2">
      <c r="A96" s="167" t="s">
        <v>139</v>
      </c>
      <c r="B96" s="167" t="s">
        <v>140</v>
      </c>
      <c r="C96" s="167" t="s">
        <v>153</v>
      </c>
      <c r="D96" s="168">
        <v>3.3075077187777802</v>
      </c>
      <c r="E96" s="169"/>
      <c r="F96" s="170">
        <v>5.8999999999999997E-2</v>
      </c>
      <c r="G96" s="170">
        <v>3.9E-2</v>
      </c>
      <c r="H96" s="171"/>
      <c r="I96" s="172">
        <v>5</v>
      </c>
      <c r="J96" s="172">
        <v>5</v>
      </c>
      <c r="K96" s="169"/>
      <c r="L96" s="173">
        <v>1446.9458999999999</v>
      </c>
      <c r="M96" s="173">
        <v>1103.84086</v>
      </c>
      <c r="N96" s="173">
        <v>2550.78676</v>
      </c>
      <c r="O96" s="168">
        <v>771.21112840292699</v>
      </c>
      <c r="P96" s="174">
        <v>248.167</v>
      </c>
      <c r="Q96" s="180">
        <v>3.10762965423657</v>
      </c>
      <c r="R96" s="181">
        <v>1654.4575792938499</v>
      </c>
      <c r="S96" s="170">
        <v>0.01</v>
      </c>
      <c r="T96" s="170">
        <v>0.01</v>
      </c>
      <c r="U96" s="177">
        <v>0</v>
      </c>
      <c r="V96" s="178">
        <v>0</v>
      </c>
      <c r="W96" s="169"/>
      <c r="X96" s="177">
        <v>2022.3403000000001</v>
      </c>
      <c r="Y96" s="168">
        <v>611.43932892991495</v>
      </c>
      <c r="Z96" s="179">
        <v>573</v>
      </c>
      <c r="AA96" s="184">
        <v>1.0670843436822299</v>
      </c>
      <c r="AB96" s="185">
        <v>-47.220199762757403</v>
      </c>
      <c r="AC96" s="170">
        <v>1.7000000000000001E-2</v>
      </c>
      <c r="AD96" s="170">
        <v>7.0000000000000001E-3</v>
      </c>
      <c r="AE96" s="178">
        <v>0</v>
      </c>
      <c r="AF96" s="178">
        <v>252</v>
      </c>
      <c r="AG96" s="169"/>
      <c r="AH96" s="182">
        <v>212.75</v>
      </c>
      <c r="AI96" s="168">
        <v>64.323357067966995</v>
      </c>
      <c r="AJ96" s="183" t="s">
        <v>53</v>
      </c>
      <c r="AK96" s="184">
        <v>1.0210056677455099</v>
      </c>
      <c r="AL96" s="185">
        <v>-14.7933010210362</v>
      </c>
      <c r="AM96" s="170">
        <v>1.2E-2</v>
      </c>
      <c r="AN96" s="170">
        <v>2E-3</v>
      </c>
      <c r="AO96" s="178">
        <v>0</v>
      </c>
      <c r="AP96" s="178">
        <v>38</v>
      </c>
      <c r="AQ96" s="169"/>
      <c r="AR96" s="182">
        <v>14.6</v>
      </c>
      <c r="AS96" s="168">
        <v>4.4141998269909202</v>
      </c>
      <c r="AT96" s="183" t="s">
        <v>54</v>
      </c>
      <c r="AU96" s="175">
        <v>0.27588748918693301</v>
      </c>
      <c r="AV96" s="176">
        <v>-43.188774862485403</v>
      </c>
      <c r="AW96" s="170"/>
      <c r="AX96" s="170"/>
      <c r="AY96" s="178">
        <v>39</v>
      </c>
      <c r="AZ96" s="178">
        <v>49</v>
      </c>
      <c r="BA96" s="169"/>
      <c r="BB96" s="186">
        <v>129.6</v>
      </c>
      <c r="BC96" s="182">
        <v>39.183582025892001</v>
      </c>
      <c r="BD96" s="183" t="s">
        <v>55</v>
      </c>
      <c r="BE96" s="180">
        <v>1.2244869383091299</v>
      </c>
      <c r="BF96" s="181">
        <v>14.0224502750292</v>
      </c>
      <c r="BG96" s="170">
        <v>0.02</v>
      </c>
      <c r="BH96" s="170">
        <v>0.02</v>
      </c>
      <c r="BI96" s="178">
        <v>0</v>
      </c>
      <c r="BJ96" s="178">
        <v>0</v>
      </c>
      <c r="BK96" s="171"/>
      <c r="BL96" s="187">
        <v>0.8</v>
      </c>
      <c r="BM96" s="190">
        <v>0.71</v>
      </c>
      <c r="BN96" s="188"/>
      <c r="BO96" s="189">
        <v>0.95</v>
      </c>
      <c r="BP96" s="180">
        <v>1</v>
      </c>
      <c r="BQ96" s="188">
        <v>2.5000000000000001E-3</v>
      </c>
    </row>
    <row r="97" spans="1:69" s="158" customFormat="1" ht="22.35" customHeight="1" x14ac:dyDescent="0.2">
      <c r="A97" s="167" t="s">
        <v>139</v>
      </c>
      <c r="B97" s="167" t="s">
        <v>140</v>
      </c>
      <c r="C97" s="167" t="s">
        <v>154</v>
      </c>
      <c r="D97" s="168">
        <v>3.0547893162222199</v>
      </c>
      <c r="E97" s="169"/>
      <c r="F97" s="170">
        <v>1.2999999999999999E-2</v>
      </c>
      <c r="G97" s="170">
        <v>0.01</v>
      </c>
      <c r="H97" s="171"/>
      <c r="I97" s="172">
        <v>3</v>
      </c>
      <c r="J97" s="172">
        <v>2</v>
      </c>
      <c r="K97" s="169"/>
      <c r="L97" s="173">
        <v>1886.5208700000001</v>
      </c>
      <c r="M97" s="173">
        <v>1447.41742</v>
      </c>
      <c r="N97" s="173">
        <v>3333.9382900000001</v>
      </c>
      <c r="O97" s="168">
        <v>1091.3807614473999</v>
      </c>
      <c r="P97" s="174">
        <v>285.53899999999999</v>
      </c>
      <c r="Q97" s="180">
        <v>3.8221775710057102</v>
      </c>
      <c r="R97" s="181">
        <v>2381.4287466712599</v>
      </c>
      <c r="S97" s="170">
        <v>0.01</v>
      </c>
      <c r="T97" s="170">
        <v>0.01</v>
      </c>
      <c r="U97" s="177">
        <v>0</v>
      </c>
      <c r="V97" s="178">
        <v>0</v>
      </c>
      <c r="W97" s="169"/>
      <c r="X97" s="177">
        <v>1066.3833299999999</v>
      </c>
      <c r="Y97" s="168">
        <v>349.08572068687499</v>
      </c>
      <c r="Z97" s="179">
        <v>573</v>
      </c>
      <c r="AA97" s="175">
        <v>0.60922464343259097</v>
      </c>
      <c r="AB97" s="176">
        <v>-845.04722178930194</v>
      </c>
      <c r="AC97" s="170"/>
      <c r="AD97" s="170"/>
      <c r="AE97" s="178">
        <v>685</v>
      </c>
      <c r="AF97" s="178">
        <v>1035</v>
      </c>
      <c r="AG97" s="169"/>
      <c r="AH97" s="182">
        <v>141.5</v>
      </c>
      <c r="AI97" s="168">
        <v>46.320706717342198</v>
      </c>
      <c r="AJ97" s="183" t="s">
        <v>53</v>
      </c>
      <c r="AK97" s="190">
        <v>0.73524931297368601</v>
      </c>
      <c r="AL97" s="173">
        <v>-68.657285798823906</v>
      </c>
      <c r="AM97" s="170"/>
      <c r="AN97" s="170"/>
      <c r="AO97" s="178">
        <v>51</v>
      </c>
      <c r="AP97" s="178">
        <v>90</v>
      </c>
      <c r="AQ97" s="169"/>
      <c r="AR97" s="182">
        <v>17.399999999999999</v>
      </c>
      <c r="AS97" s="168">
        <v>5.69597382955304</v>
      </c>
      <c r="AT97" s="183" t="s">
        <v>54</v>
      </c>
      <c r="AU97" s="175">
        <v>0.355998364347065</v>
      </c>
      <c r="AV97" s="176">
        <v>-35.973278933034599</v>
      </c>
      <c r="AW97" s="170"/>
      <c r="AX97" s="170"/>
      <c r="AY97" s="178">
        <v>32</v>
      </c>
      <c r="AZ97" s="178">
        <v>42</v>
      </c>
      <c r="BA97" s="169"/>
      <c r="BB97" s="186">
        <v>91.6</v>
      </c>
      <c r="BC97" s="182">
        <v>29.985701309601001</v>
      </c>
      <c r="BD97" s="183" t="s">
        <v>55</v>
      </c>
      <c r="BE97" s="184">
        <v>0.93705316592503296</v>
      </c>
      <c r="BF97" s="185">
        <v>-15.146557866069299</v>
      </c>
      <c r="BG97" s="170">
        <v>3.0000000000000001E-3</v>
      </c>
      <c r="BH97" s="170"/>
      <c r="BI97" s="178">
        <v>7</v>
      </c>
      <c r="BJ97" s="178">
        <v>26</v>
      </c>
      <c r="BK97" s="171"/>
      <c r="BL97" s="187">
        <v>0.8</v>
      </c>
      <c r="BM97" s="190">
        <v>0.78</v>
      </c>
      <c r="BN97" s="188"/>
      <c r="BO97" s="189">
        <v>0.95</v>
      </c>
      <c r="BP97" s="180">
        <v>1</v>
      </c>
      <c r="BQ97" s="188">
        <v>2.5000000000000001E-3</v>
      </c>
    </row>
    <row r="98" spans="1:69" s="158" customFormat="1" ht="22.35" customHeight="1" x14ac:dyDescent="0.2">
      <c r="A98" s="167" t="s">
        <v>139</v>
      </c>
      <c r="B98" s="167" t="s">
        <v>140</v>
      </c>
      <c r="C98" s="167" t="s">
        <v>155</v>
      </c>
      <c r="D98" s="168">
        <v>2.7451908808888899</v>
      </c>
      <c r="E98" s="169"/>
      <c r="F98" s="170">
        <v>3.7999999999999999E-2</v>
      </c>
      <c r="G98" s="170">
        <v>2.9000000000000001E-2</v>
      </c>
      <c r="H98" s="171"/>
      <c r="I98" s="172">
        <v>4</v>
      </c>
      <c r="J98" s="172">
        <v>3</v>
      </c>
      <c r="K98" s="169"/>
      <c r="L98" s="173">
        <v>413.00596999999999</v>
      </c>
      <c r="M98" s="173">
        <v>619.86054000000001</v>
      </c>
      <c r="N98" s="173">
        <v>1032.8665100000001</v>
      </c>
      <c r="O98" s="168">
        <v>376.245789387716</v>
      </c>
      <c r="P98" s="174">
        <v>287.5</v>
      </c>
      <c r="Q98" s="180">
        <v>1.30868100656597</v>
      </c>
      <c r="R98" s="181">
        <v>171.013832944933</v>
      </c>
      <c r="S98" s="170">
        <v>0.01</v>
      </c>
      <c r="T98" s="170">
        <v>0.01</v>
      </c>
      <c r="U98" s="177">
        <v>0</v>
      </c>
      <c r="V98" s="178">
        <v>0</v>
      </c>
      <c r="W98" s="169"/>
      <c r="X98" s="177">
        <v>699.65944000000002</v>
      </c>
      <c r="Y98" s="168">
        <v>254.867319016247</v>
      </c>
      <c r="Z98" s="179">
        <v>573</v>
      </c>
      <c r="AA98" s="175">
        <v>0.444794623065003</v>
      </c>
      <c r="AB98" s="176">
        <v>-1018.05041722627</v>
      </c>
      <c r="AC98" s="170"/>
      <c r="AD98" s="170"/>
      <c r="AE98" s="178">
        <v>874</v>
      </c>
      <c r="AF98" s="178">
        <v>1188</v>
      </c>
      <c r="AG98" s="169"/>
      <c r="AH98" s="182">
        <v>169.4</v>
      </c>
      <c r="AI98" s="168">
        <v>61.7079129831396</v>
      </c>
      <c r="AJ98" s="183" t="s">
        <v>53</v>
      </c>
      <c r="AK98" s="184">
        <v>0.97949068227205804</v>
      </c>
      <c r="AL98" s="185">
        <v>-19.458151841632102</v>
      </c>
      <c r="AM98" s="170">
        <v>8.0000000000000002E-3</v>
      </c>
      <c r="AN98" s="170"/>
      <c r="AO98" s="178">
        <v>4</v>
      </c>
      <c r="AP98" s="178">
        <v>39</v>
      </c>
      <c r="AQ98" s="169"/>
      <c r="AR98" s="182">
        <v>23.6</v>
      </c>
      <c r="AS98" s="168">
        <v>8.5968521039084695</v>
      </c>
      <c r="AT98" s="183" t="s">
        <v>54</v>
      </c>
      <c r="AU98" s="175">
        <v>0.53730325649427901</v>
      </c>
      <c r="AV98" s="176">
        <v>-24.363975070890699</v>
      </c>
      <c r="AW98" s="170"/>
      <c r="AX98" s="170"/>
      <c r="AY98" s="178">
        <v>21</v>
      </c>
      <c r="AZ98" s="178">
        <v>30</v>
      </c>
      <c r="BA98" s="169"/>
      <c r="BB98" s="186">
        <v>104.4</v>
      </c>
      <c r="BC98" s="182">
        <v>38.030142357968003</v>
      </c>
      <c r="BD98" s="183" t="s">
        <v>55</v>
      </c>
      <c r="BE98" s="180">
        <v>1.1884419486865001</v>
      </c>
      <c r="BF98" s="181">
        <v>8.4720498582186092</v>
      </c>
      <c r="BG98" s="170">
        <v>0.02</v>
      </c>
      <c r="BH98" s="170">
        <v>1.9E-2</v>
      </c>
      <c r="BI98" s="178">
        <v>0</v>
      </c>
      <c r="BJ98" s="178">
        <v>2</v>
      </c>
      <c r="BK98" s="171"/>
      <c r="BL98" s="187">
        <v>0.8</v>
      </c>
      <c r="BM98" s="190">
        <v>0.7</v>
      </c>
      <c r="BN98" s="188"/>
      <c r="BO98" s="189">
        <v>0.95</v>
      </c>
      <c r="BP98" s="180">
        <v>1</v>
      </c>
      <c r="BQ98" s="188">
        <v>2.5000000000000001E-3</v>
      </c>
    </row>
    <row r="99" spans="1:69" s="158" customFormat="1" ht="22.35" customHeight="1" x14ac:dyDescent="0.2">
      <c r="A99" s="167" t="s">
        <v>139</v>
      </c>
      <c r="B99" s="167" t="s">
        <v>140</v>
      </c>
      <c r="C99" s="167" t="s">
        <v>156</v>
      </c>
      <c r="D99" s="168">
        <v>3.756503602</v>
      </c>
      <c r="E99" s="169"/>
      <c r="F99" s="170">
        <v>4.2999999999999997E-2</v>
      </c>
      <c r="G99" s="170">
        <v>3.2000000000000001E-2</v>
      </c>
      <c r="H99" s="171"/>
      <c r="I99" s="172">
        <v>5</v>
      </c>
      <c r="J99" s="172">
        <v>4</v>
      </c>
      <c r="K99" s="169"/>
      <c r="L99" s="173">
        <v>1727.7213099999999</v>
      </c>
      <c r="M99" s="173">
        <v>29.659949999999998</v>
      </c>
      <c r="N99" s="173">
        <v>1757.3812600000001</v>
      </c>
      <c r="O99" s="168">
        <v>467.82365896424301</v>
      </c>
      <c r="P99" s="174">
        <v>261.89100000000002</v>
      </c>
      <c r="Q99" s="180">
        <v>1.7863296522761101</v>
      </c>
      <c r="R99" s="181">
        <v>683.07768256413101</v>
      </c>
      <c r="S99" s="170">
        <v>0.01</v>
      </c>
      <c r="T99" s="170">
        <v>0.01</v>
      </c>
      <c r="U99" s="177">
        <v>0</v>
      </c>
      <c r="V99" s="178">
        <v>0</v>
      </c>
      <c r="W99" s="169"/>
      <c r="X99" s="177">
        <v>2194.4523450000002</v>
      </c>
      <c r="Y99" s="168">
        <v>584.1741623332</v>
      </c>
      <c r="Z99" s="179">
        <v>573</v>
      </c>
      <c r="AA99" s="184">
        <v>1.0195011559043601</v>
      </c>
      <c r="AB99" s="185">
        <v>-156.052062829032</v>
      </c>
      <c r="AC99" s="170">
        <v>1.2E-2</v>
      </c>
      <c r="AD99" s="170">
        <v>2E-3</v>
      </c>
      <c r="AE99" s="178">
        <v>0</v>
      </c>
      <c r="AF99" s="178">
        <v>389</v>
      </c>
      <c r="AG99" s="169"/>
      <c r="AH99" s="182">
        <v>217.85</v>
      </c>
      <c r="AI99" s="168">
        <v>57.992756850815901</v>
      </c>
      <c r="AJ99" s="183" t="s">
        <v>53</v>
      </c>
      <c r="AK99" s="184">
        <v>0.92051995001294995</v>
      </c>
      <c r="AL99" s="185">
        <v>-40.582421803191998</v>
      </c>
      <c r="AM99" s="170">
        <v>1E-3</v>
      </c>
      <c r="AN99" s="170"/>
      <c r="AO99" s="178">
        <v>19</v>
      </c>
      <c r="AP99" s="178">
        <v>67</v>
      </c>
      <c r="AQ99" s="169"/>
      <c r="AR99" s="182">
        <v>24</v>
      </c>
      <c r="AS99" s="168">
        <v>6.3889197356877698</v>
      </c>
      <c r="AT99" s="183" t="s">
        <v>54</v>
      </c>
      <c r="AU99" s="175">
        <v>0.399307483480486</v>
      </c>
      <c r="AV99" s="176">
        <v>-41.633630934144001</v>
      </c>
      <c r="AW99" s="170"/>
      <c r="AX99" s="170"/>
      <c r="AY99" s="178">
        <v>37</v>
      </c>
      <c r="AZ99" s="178">
        <v>49</v>
      </c>
      <c r="BA99" s="169"/>
      <c r="BB99" s="186">
        <v>154</v>
      </c>
      <c r="BC99" s="182">
        <v>40.9955683039965</v>
      </c>
      <c r="BD99" s="183" t="s">
        <v>55</v>
      </c>
      <c r="BE99" s="180">
        <v>1.2811115094998899</v>
      </c>
      <c r="BF99" s="181">
        <v>22.732738131712001</v>
      </c>
      <c r="BG99" s="170">
        <v>0.02</v>
      </c>
      <c r="BH99" s="170">
        <v>0.02</v>
      </c>
      <c r="BI99" s="178">
        <v>0</v>
      </c>
      <c r="BJ99" s="178">
        <v>0</v>
      </c>
      <c r="BK99" s="171"/>
      <c r="BL99" s="187">
        <v>0.8</v>
      </c>
      <c r="BM99" s="190">
        <v>0.71</v>
      </c>
      <c r="BN99" s="188"/>
      <c r="BO99" s="189">
        <v>0.95</v>
      </c>
      <c r="BP99" s="180">
        <v>1</v>
      </c>
      <c r="BQ99" s="188">
        <v>2.5000000000000001E-3</v>
      </c>
    </row>
    <row r="100" spans="1:69" s="158" customFormat="1" ht="22.35" customHeight="1" x14ac:dyDescent="0.2">
      <c r="A100" s="167" t="s">
        <v>139</v>
      </c>
      <c r="B100" s="167" t="s">
        <v>140</v>
      </c>
      <c r="C100" s="167" t="s">
        <v>157</v>
      </c>
      <c r="D100" s="168">
        <v>2.8448773448888902</v>
      </c>
      <c r="E100" s="169"/>
      <c r="F100" s="170">
        <v>0.01</v>
      </c>
      <c r="G100" s="170">
        <v>0.01</v>
      </c>
      <c r="H100" s="171"/>
      <c r="I100" s="172">
        <v>2</v>
      </c>
      <c r="J100" s="172">
        <v>2</v>
      </c>
      <c r="K100" s="169"/>
      <c r="L100" s="173">
        <v>1494.0301099999999</v>
      </c>
      <c r="M100" s="173">
        <v>-154.24280999999999</v>
      </c>
      <c r="N100" s="173">
        <v>1339.7873</v>
      </c>
      <c r="O100" s="168">
        <v>470.94729845104399</v>
      </c>
      <c r="P100" s="174">
        <v>228.56200000000001</v>
      </c>
      <c r="Q100" s="180">
        <v>2.0604794254996199</v>
      </c>
      <c r="R100" s="181">
        <v>629.735205572876</v>
      </c>
      <c r="S100" s="170">
        <v>0.01</v>
      </c>
      <c r="T100" s="170">
        <v>0.01</v>
      </c>
      <c r="U100" s="177">
        <v>0</v>
      </c>
      <c r="V100" s="178">
        <v>0</v>
      </c>
      <c r="W100" s="169"/>
      <c r="X100" s="177">
        <v>952.90559499999995</v>
      </c>
      <c r="Y100" s="168">
        <v>334.95489593320798</v>
      </c>
      <c r="Z100" s="179">
        <v>573</v>
      </c>
      <c r="AA100" s="175">
        <v>0.58456351820804298</v>
      </c>
      <c r="AB100" s="176">
        <v>-827.17967773449698</v>
      </c>
      <c r="AC100" s="170"/>
      <c r="AD100" s="170"/>
      <c r="AE100" s="178">
        <v>678</v>
      </c>
      <c r="AF100" s="178">
        <v>1004</v>
      </c>
      <c r="AG100" s="169"/>
      <c r="AH100" s="182">
        <v>106.3</v>
      </c>
      <c r="AI100" s="168">
        <v>37.3654070503176</v>
      </c>
      <c r="AJ100" s="183" t="s">
        <v>53</v>
      </c>
      <c r="AK100" s="175">
        <v>0.59310169921139</v>
      </c>
      <c r="AL100" s="176">
        <v>-89.416181818976099</v>
      </c>
      <c r="AM100" s="170"/>
      <c r="AN100" s="170"/>
      <c r="AO100" s="178">
        <v>73</v>
      </c>
      <c r="AP100" s="178">
        <v>109</v>
      </c>
      <c r="AQ100" s="169"/>
      <c r="AR100" s="182">
        <v>1</v>
      </c>
      <c r="AS100" s="168">
        <v>0.35150900329555601</v>
      </c>
      <c r="AT100" s="183" t="s">
        <v>54</v>
      </c>
      <c r="AU100" s="175">
        <v>2.1969312705972199E-2</v>
      </c>
      <c r="AV100" s="176">
        <v>-48.705696969898703</v>
      </c>
      <c r="AW100" s="170"/>
      <c r="AX100" s="170"/>
      <c r="AY100" s="178">
        <v>45</v>
      </c>
      <c r="AZ100" s="178">
        <v>54</v>
      </c>
      <c r="BA100" s="169"/>
      <c r="BB100" s="186">
        <v>49.4</v>
      </c>
      <c r="BC100" s="182">
        <v>17.364544762800399</v>
      </c>
      <c r="BD100" s="183" t="s">
        <v>55</v>
      </c>
      <c r="BE100" s="175">
        <v>0.54264202383751403</v>
      </c>
      <c r="BF100" s="176">
        <v>-50.011393939797401</v>
      </c>
      <c r="BG100" s="170"/>
      <c r="BH100" s="170"/>
      <c r="BI100" s="178">
        <v>42</v>
      </c>
      <c r="BJ100" s="178">
        <v>60</v>
      </c>
      <c r="BK100" s="171"/>
      <c r="BL100" s="187">
        <v>0.8</v>
      </c>
      <c r="BM100" s="190">
        <v>0.75</v>
      </c>
      <c r="BN100" s="188"/>
      <c r="BO100" s="189">
        <v>0.95</v>
      </c>
      <c r="BP100" s="180">
        <v>1</v>
      </c>
      <c r="BQ100" s="188">
        <v>2.5000000000000001E-3</v>
      </c>
    </row>
    <row r="101" spans="1:69" s="158" customFormat="1" ht="22.35" customHeight="1" x14ac:dyDescent="0.2">
      <c r="A101" s="167" t="s">
        <v>139</v>
      </c>
      <c r="B101" s="167" t="s">
        <v>140</v>
      </c>
      <c r="C101" s="167" t="s">
        <v>158</v>
      </c>
      <c r="D101" s="168">
        <v>2.4566604814444402</v>
      </c>
      <c r="E101" s="169"/>
      <c r="F101" s="170">
        <v>0.01</v>
      </c>
      <c r="G101" s="170">
        <v>0.01</v>
      </c>
      <c r="H101" s="171"/>
      <c r="I101" s="172">
        <v>2</v>
      </c>
      <c r="J101" s="172">
        <v>2</v>
      </c>
      <c r="K101" s="169"/>
      <c r="L101" s="173">
        <v>1398.3889799999999</v>
      </c>
      <c r="M101" s="173">
        <v>353.37722000000002</v>
      </c>
      <c r="N101" s="173">
        <v>1751.7662</v>
      </c>
      <c r="O101" s="168">
        <v>713.06809110635095</v>
      </c>
      <c r="P101" s="174">
        <v>287.5</v>
      </c>
      <c r="Q101" s="180">
        <v>2.4802368386307898</v>
      </c>
      <c r="R101" s="181">
        <v>980.49764185051799</v>
      </c>
      <c r="S101" s="170">
        <v>0.01</v>
      </c>
      <c r="T101" s="170">
        <v>0.01</v>
      </c>
      <c r="U101" s="177">
        <v>0</v>
      </c>
      <c r="V101" s="178">
        <v>0</v>
      </c>
      <c r="W101" s="169"/>
      <c r="X101" s="177">
        <v>740.01513499999999</v>
      </c>
      <c r="Y101" s="168">
        <v>301.22808609063202</v>
      </c>
      <c r="Z101" s="179">
        <v>573</v>
      </c>
      <c r="AA101" s="175">
        <v>0.525703466126757</v>
      </c>
      <c r="AB101" s="176">
        <v>-797.15663480748901</v>
      </c>
      <c r="AC101" s="170"/>
      <c r="AD101" s="170"/>
      <c r="AE101" s="178">
        <v>668</v>
      </c>
      <c r="AF101" s="178">
        <v>950</v>
      </c>
      <c r="AG101" s="169"/>
      <c r="AH101" s="182">
        <v>87.3</v>
      </c>
      <c r="AI101" s="168">
        <v>35.536046050885403</v>
      </c>
      <c r="AJ101" s="183" t="s">
        <v>53</v>
      </c>
      <c r="AK101" s="175">
        <v>0.56406422302992598</v>
      </c>
      <c r="AL101" s="176">
        <v>-81.708414481451697</v>
      </c>
      <c r="AM101" s="170"/>
      <c r="AN101" s="170"/>
      <c r="AO101" s="178">
        <v>68</v>
      </c>
      <c r="AP101" s="178">
        <v>99</v>
      </c>
      <c r="AQ101" s="169"/>
      <c r="AR101" s="182">
        <v>1.5</v>
      </c>
      <c r="AS101" s="168">
        <v>0.61058498369218805</v>
      </c>
      <c r="AT101" s="183" t="s">
        <v>54</v>
      </c>
      <c r="AU101" s="175">
        <v>3.8161561480761802E-2</v>
      </c>
      <c r="AV101" s="176">
        <v>-41.4227719317973</v>
      </c>
      <c r="AW101" s="170"/>
      <c r="AX101" s="170"/>
      <c r="AY101" s="178">
        <v>38</v>
      </c>
      <c r="AZ101" s="178">
        <v>46</v>
      </c>
      <c r="BA101" s="169"/>
      <c r="BB101" s="186">
        <v>68.400000000000006</v>
      </c>
      <c r="BC101" s="182">
        <v>27.842675256363801</v>
      </c>
      <c r="BD101" s="183" t="s">
        <v>55</v>
      </c>
      <c r="BE101" s="190">
        <v>0.87008360176136901</v>
      </c>
      <c r="BF101" s="173">
        <v>-17.445543863594501</v>
      </c>
      <c r="BG101" s="170"/>
      <c r="BH101" s="170"/>
      <c r="BI101" s="178">
        <v>11</v>
      </c>
      <c r="BJ101" s="178">
        <v>26</v>
      </c>
      <c r="BK101" s="171"/>
      <c r="BL101" s="187">
        <v>0.8</v>
      </c>
      <c r="BM101" s="190">
        <v>0.77</v>
      </c>
      <c r="BN101" s="188"/>
      <c r="BO101" s="189">
        <v>0.95</v>
      </c>
      <c r="BP101" s="180">
        <v>1</v>
      </c>
      <c r="BQ101" s="188">
        <v>2.5000000000000001E-3</v>
      </c>
    </row>
    <row r="102" spans="1:69" s="158" customFormat="1" ht="22.35" customHeight="1" x14ac:dyDescent="0.2">
      <c r="A102" s="167" t="s">
        <v>139</v>
      </c>
      <c r="B102" s="167" t="s">
        <v>159</v>
      </c>
      <c r="C102" s="167" t="s">
        <v>160</v>
      </c>
      <c r="D102" s="168">
        <v>3.9968760643333301</v>
      </c>
      <c r="E102" s="169"/>
      <c r="F102" s="170">
        <v>0.01</v>
      </c>
      <c r="G102" s="170">
        <v>0.01</v>
      </c>
      <c r="H102" s="171"/>
      <c r="I102" s="172">
        <v>2</v>
      </c>
      <c r="J102" s="172">
        <v>2</v>
      </c>
      <c r="K102" s="169"/>
      <c r="L102" s="173">
        <v>6038.06945</v>
      </c>
      <c r="M102" s="173">
        <v>-242.11984000000001</v>
      </c>
      <c r="N102" s="173">
        <v>5795.9496099999997</v>
      </c>
      <c r="O102" s="168">
        <v>1450.1199228369701</v>
      </c>
      <c r="P102" s="174">
        <v>274.60399999999998</v>
      </c>
      <c r="Q102" s="180">
        <v>5.2807676612029297</v>
      </c>
      <c r="R102" s="181">
        <v>4597.4161049909499</v>
      </c>
      <c r="S102" s="170">
        <v>0.01</v>
      </c>
      <c r="T102" s="170">
        <v>0.01</v>
      </c>
      <c r="U102" s="177">
        <v>0</v>
      </c>
      <c r="V102" s="178">
        <v>0</v>
      </c>
      <c r="W102" s="169"/>
      <c r="X102" s="177">
        <v>1696.637375</v>
      </c>
      <c r="Y102" s="168">
        <v>424.49086428778099</v>
      </c>
      <c r="Z102" s="179">
        <v>573</v>
      </c>
      <c r="AA102" s="190">
        <v>0.74082175268373596</v>
      </c>
      <c r="AB102" s="173">
        <v>-804.27192847039396</v>
      </c>
      <c r="AC102" s="170"/>
      <c r="AD102" s="170"/>
      <c r="AE102" s="178">
        <v>594</v>
      </c>
      <c r="AF102" s="178">
        <v>1052</v>
      </c>
      <c r="AG102" s="169"/>
      <c r="AH102" s="182">
        <v>128.30000000000001</v>
      </c>
      <c r="AI102" s="168">
        <v>32.100069638111201</v>
      </c>
      <c r="AJ102" s="183" t="s">
        <v>53</v>
      </c>
      <c r="AK102" s="175">
        <v>0.50952491489065499</v>
      </c>
      <c r="AL102" s="176">
        <v>-146.669085721876</v>
      </c>
      <c r="AM102" s="170"/>
      <c r="AN102" s="170"/>
      <c r="AO102" s="178">
        <v>124</v>
      </c>
      <c r="AP102" s="178">
        <v>174</v>
      </c>
      <c r="AQ102" s="169"/>
      <c r="AR102" s="182">
        <v>8</v>
      </c>
      <c r="AS102" s="168">
        <v>2.0015631886585301</v>
      </c>
      <c r="AT102" s="183" t="s">
        <v>54</v>
      </c>
      <c r="AU102" s="175">
        <v>0.12509769929115799</v>
      </c>
      <c r="AV102" s="176">
        <v>-61.833418596031997</v>
      </c>
      <c r="AW102" s="170"/>
      <c r="AX102" s="170"/>
      <c r="AY102" s="178">
        <v>56</v>
      </c>
      <c r="AZ102" s="178">
        <v>69</v>
      </c>
      <c r="BA102" s="169"/>
      <c r="BB102" s="186">
        <v>97.2</v>
      </c>
      <c r="BC102" s="182">
        <v>24.3189927422012</v>
      </c>
      <c r="BD102" s="183" t="s">
        <v>55</v>
      </c>
      <c r="BE102" s="190">
        <v>0.75996852319378705</v>
      </c>
      <c r="BF102" s="173">
        <v>-42.466837192063899</v>
      </c>
      <c r="BG102" s="170"/>
      <c r="BH102" s="170"/>
      <c r="BI102" s="178">
        <v>31</v>
      </c>
      <c r="BJ102" s="178">
        <v>57</v>
      </c>
      <c r="BK102" s="171"/>
      <c r="BL102" s="187">
        <v>0.8</v>
      </c>
      <c r="BM102" s="190">
        <v>0.71</v>
      </c>
      <c r="BN102" s="188"/>
      <c r="BO102" s="189">
        <v>0.95</v>
      </c>
      <c r="BP102" s="180">
        <v>1</v>
      </c>
      <c r="BQ102" s="188">
        <v>2.5000000000000001E-3</v>
      </c>
    </row>
    <row r="103" spans="1:69" s="158" customFormat="1" ht="22.35" customHeight="1" x14ac:dyDescent="0.2">
      <c r="A103" s="167" t="s">
        <v>139</v>
      </c>
      <c r="B103" s="167" t="s">
        <v>159</v>
      </c>
      <c r="C103" s="167" t="s">
        <v>161</v>
      </c>
      <c r="D103" s="168">
        <v>3.1170158208888901</v>
      </c>
      <c r="E103" s="169"/>
      <c r="F103" s="170">
        <v>2.1000000000000001E-2</v>
      </c>
      <c r="G103" s="170">
        <v>1.0999999999999999E-2</v>
      </c>
      <c r="H103" s="171"/>
      <c r="I103" s="172">
        <v>3</v>
      </c>
      <c r="J103" s="172">
        <v>3</v>
      </c>
      <c r="K103" s="169"/>
      <c r="L103" s="173">
        <v>3009.7157299999999</v>
      </c>
      <c r="M103" s="173">
        <v>1623.58644</v>
      </c>
      <c r="N103" s="173">
        <v>4633.3021699999999</v>
      </c>
      <c r="O103" s="168">
        <v>1486.4544924506399</v>
      </c>
      <c r="P103" s="174">
        <v>254.25200000000001</v>
      </c>
      <c r="Q103" s="180">
        <v>5.8463826929606801</v>
      </c>
      <c r="R103" s="181">
        <v>3767.88397291003</v>
      </c>
      <c r="S103" s="170">
        <v>0.01</v>
      </c>
      <c r="T103" s="170">
        <v>0.01</v>
      </c>
      <c r="U103" s="177">
        <v>0</v>
      </c>
      <c r="V103" s="178">
        <v>0</v>
      </c>
      <c r="W103" s="169"/>
      <c r="X103" s="177">
        <v>1388.4493050000001</v>
      </c>
      <c r="Y103" s="168">
        <v>445.44185361370802</v>
      </c>
      <c r="Z103" s="179">
        <v>573</v>
      </c>
      <c r="AA103" s="190">
        <v>0.77738543388081704</v>
      </c>
      <c r="AB103" s="173">
        <v>-561.91736638331304</v>
      </c>
      <c r="AC103" s="170"/>
      <c r="AD103" s="170"/>
      <c r="AE103" s="178">
        <v>398</v>
      </c>
      <c r="AF103" s="178">
        <v>755</v>
      </c>
      <c r="AG103" s="169"/>
      <c r="AH103" s="182">
        <v>99.8</v>
      </c>
      <c r="AI103" s="168">
        <v>32.017803480875401</v>
      </c>
      <c r="AJ103" s="183" t="s">
        <v>53</v>
      </c>
      <c r="AK103" s="175">
        <v>0.508219102871038</v>
      </c>
      <c r="AL103" s="176">
        <v>-114.63822041387201</v>
      </c>
      <c r="AM103" s="170"/>
      <c r="AN103" s="170"/>
      <c r="AO103" s="178">
        <v>97</v>
      </c>
      <c r="AP103" s="178">
        <v>136</v>
      </c>
      <c r="AQ103" s="169"/>
      <c r="AR103" s="182">
        <v>32.4</v>
      </c>
      <c r="AS103" s="168">
        <v>10.394557442689001</v>
      </c>
      <c r="AT103" s="183" t="s">
        <v>54</v>
      </c>
      <c r="AU103" s="175">
        <v>0.649659840168063</v>
      </c>
      <c r="AV103" s="176">
        <v>-22.060500422570701</v>
      </c>
      <c r="AW103" s="170"/>
      <c r="AX103" s="170"/>
      <c r="AY103" s="178">
        <v>18</v>
      </c>
      <c r="AZ103" s="178">
        <v>28</v>
      </c>
      <c r="BA103" s="169"/>
      <c r="BB103" s="186">
        <v>100.8</v>
      </c>
      <c r="BC103" s="182">
        <v>32.338623155032501</v>
      </c>
      <c r="BD103" s="183" t="s">
        <v>55</v>
      </c>
      <c r="BE103" s="184">
        <v>1.0105819735947701</v>
      </c>
      <c r="BF103" s="185">
        <v>-8.1210008451413795</v>
      </c>
      <c r="BG103" s="170">
        <v>1.0999999999999999E-2</v>
      </c>
      <c r="BH103" s="170">
        <v>1E-3</v>
      </c>
      <c r="BI103" s="178">
        <v>0</v>
      </c>
      <c r="BJ103" s="178">
        <v>19</v>
      </c>
      <c r="BK103" s="171"/>
      <c r="BL103" s="187">
        <v>0.8</v>
      </c>
      <c r="BM103" s="190">
        <v>0.74</v>
      </c>
      <c r="BN103" s="188"/>
      <c r="BO103" s="189">
        <v>0.95</v>
      </c>
      <c r="BP103" s="180">
        <v>1</v>
      </c>
      <c r="BQ103" s="188">
        <v>2.5000000000000001E-3</v>
      </c>
    </row>
    <row r="104" spans="1:69" s="158" customFormat="1" ht="22.35" customHeight="1" x14ac:dyDescent="0.2">
      <c r="A104" s="167" t="s">
        <v>139</v>
      </c>
      <c r="B104" s="167" t="s">
        <v>159</v>
      </c>
      <c r="C104" s="167" t="s">
        <v>162</v>
      </c>
      <c r="D104" s="168">
        <v>3.5189073529999999</v>
      </c>
      <c r="E104" s="169"/>
      <c r="F104" s="170">
        <v>0.05</v>
      </c>
      <c r="G104" s="170">
        <v>3.4000000000000002E-2</v>
      </c>
      <c r="H104" s="171"/>
      <c r="I104" s="172">
        <v>5</v>
      </c>
      <c r="J104" s="172">
        <v>4</v>
      </c>
      <c r="K104" s="169"/>
      <c r="L104" s="173">
        <v>1311.7811899999999</v>
      </c>
      <c r="M104" s="173">
        <v>1365.7141999999999</v>
      </c>
      <c r="N104" s="173">
        <v>2677.49539</v>
      </c>
      <c r="O104" s="168">
        <v>760.88828758658099</v>
      </c>
      <c r="P104" s="174">
        <v>274.60399999999998</v>
      </c>
      <c r="Q104" s="180">
        <v>2.7708565337233999</v>
      </c>
      <c r="R104" s="181">
        <v>1622.28920003857</v>
      </c>
      <c r="S104" s="170">
        <v>0.01</v>
      </c>
      <c r="T104" s="170">
        <v>0.01</v>
      </c>
      <c r="U104" s="177">
        <v>0</v>
      </c>
      <c r="V104" s="178">
        <v>0</v>
      </c>
      <c r="W104" s="169"/>
      <c r="X104" s="177">
        <v>2348.4531550000002</v>
      </c>
      <c r="Y104" s="168">
        <v>667.38135432802903</v>
      </c>
      <c r="Z104" s="179">
        <v>573</v>
      </c>
      <c r="AA104" s="180">
        <v>1.1647144054590399</v>
      </c>
      <c r="AB104" s="181">
        <v>146.61652171025199</v>
      </c>
      <c r="AC104" s="170">
        <v>0.02</v>
      </c>
      <c r="AD104" s="170">
        <v>1.6E-2</v>
      </c>
      <c r="AE104" s="178">
        <v>0</v>
      </c>
      <c r="AF104" s="178">
        <v>72</v>
      </c>
      <c r="AG104" s="169"/>
      <c r="AH104" s="182">
        <v>205.4</v>
      </c>
      <c r="AI104" s="168">
        <v>58.370391543525201</v>
      </c>
      <c r="AJ104" s="183" t="s">
        <v>53</v>
      </c>
      <c r="AK104" s="184">
        <v>0.92651415148452698</v>
      </c>
      <c r="AL104" s="185">
        <v>-36.686750256987999</v>
      </c>
      <c r="AM104" s="170">
        <v>2E-3</v>
      </c>
      <c r="AN104" s="170"/>
      <c r="AO104" s="178">
        <v>17</v>
      </c>
      <c r="AP104" s="178">
        <v>61</v>
      </c>
      <c r="AQ104" s="169"/>
      <c r="AR104" s="182">
        <v>23.5</v>
      </c>
      <c r="AS104" s="168">
        <v>6.6782093538113099</v>
      </c>
      <c r="AT104" s="183" t="s">
        <v>54</v>
      </c>
      <c r="AU104" s="175">
        <v>0.41738808461320698</v>
      </c>
      <c r="AV104" s="176">
        <v>-37.982349271616002</v>
      </c>
      <c r="AW104" s="170"/>
      <c r="AX104" s="170"/>
      <c r="AY104" s="178">
        <v>33</v>
      </c>
      <c r="AZ104" s="178">
        <v>45</v>
      </c>
      <c r="BA104" s="169"/>
      <c r="BB104" s="186">
        <v>121.4</v>
      </c>
      <c r="BC104" s="182">
        <v>34.499345342667802</v>
      </c>
      <c r="BD104" s="183" t="s">
        <v>55</v>
      </c>
      <c r="BE104" s="184">
        <v>1.0781045419583699</v>
      </c>
      <c r="BF104" s="185">
        <v>-1.56469854323201</v>
      </c>
      <c r="BG104" s="170">
        <v>1.7999999999999999E-2</v>
      </c>
      <c r="BH104" s="170">
        <v>8.0000000000000002E-3</v>
      </c>
      <c r="BI104" s="178">
        <v>0</v>
      </c>
      <c r="BJ104" s="178">
        <v>14</v>
      </c>
      <c r="BK104" s="171"/>
      <c r="BL104" s="187">
        <v>0.8</v>
      </c>
      <c r="BM104" s="175">
        <v>0.68</v>
      </c>
      <c r="BN104" s="188"/>
      <c r="BO104" s="189">
        <v>0.95</v>
      </c>
      <c r="BP104" s="180">
        <v>1</v>
      </c>
      <c r="BQ104" s="188">
        <v>2.5000000000000001E-3</v>
      </c>
    </row>
    <row r="105" spans="1:69" s="158" customFormat="1" ht="22.35" customHeight="1" x14ac:dyDescent="0.2">
      <c r="A105" s="167" t="s">
        <v>139</v>
      </c>
      <c r="B105" s="167" t="s">
        <v>159</v>
      </c>
      <c r="C105" s="167" t="s">
        <v>163</v>
      </c>
      <c r="D105" s="168">
        <v>3.27682426844444</v>
      </c>
      <c r="E105" s="169"/>
      <c r="F105" s="170">
        <v>3.3000000000000002E-2</v>
      </c>
      <c r="G105" s="170">
        <v>1.4999999999999999E-2</v>
      </c>
      <c r="H105" s="171"/>
      <c r="I105" s="172">
        <v>4</v>
      </c>
      <c r="J105" s="172">
        <v>3</v>
      </c>
      <c r="K105" s="169"/>
      <c r="L105" s="173">
        <v>2728.6725000000001</v>
      </c>
      <c r="M105" s="173">
        <v>2489.6818199999998</v>
      </c>
      <c r="N105" s="173">
        <v>5218.3543200000004</v>
      </c>
      <c r="O105" s="168">
        <v>1592.5035621386</v>
      </c>
      <c r="P105" s="174">
        <v>246.58500000000001</v>
      </c>
      <c r="Q105" s="180">
        <v>6.4582337211857999</v>
      </c>
      <c r="R105" s="181">
        <v>4336.0011622400698</v>
      </c>
      <c r="S105" s="170">
        <v>0.01</v>
      </c>
      <c r="T105" s="170">
        <v>0.01</v>
      </c>
      <c r="U105" s="177">
        <v>0</v>
      </c>
      <c r="V105" s="178">
        <v>0</v>
      </c>
      <c r="W105" s="169"/>
      <c r="X105" s="177">
        <v>1847.4322500000001</v>
      </c>
      <c r="Y105" s="168">
        <v>563.78740471090396</v>
      </c>
      <c r="Z105" s="179">
        <v>573</v>
      </c>
      <c r="AA105" s="184">
        <v>0.98392217227033896</v>
      </c>
      <c r="AB105" s="185">
        <v>-202.92912395398099</v>
      </c>
      <c r="AC105" s="170">
        <v>8.0000000000000002E-3</v>
      </c>
      <c r="AD105" s="170"/>
      <c r="AE105" s="178">
        <v>31</v>
      </c>
      <c r="AF105" s="178">
        <v>406</v>
      </c>
      <c r="AG105" s="169"/>
      <c r="AH105" s="182">
        <v>126.8</v>
      </c>
      <c r="AI105" s="168">
        <v>38.6960024744305</v>
      </c>
      <c r="AJ105" s="183" t="s">
        <v>53</v>
      </c>
      <c r="AK105" s="175">
        <v>0.61422226149889603</v>
      </c>
      <c r="AL105" s="176">
        <v>-98.632402371903694</v>
      </c>
      <c r="AM105" s="170"/>
      <c r="AN105" s="170"/>
      <c r="AO105" s="178">
        <v>80</v>
      </c>
      <c r="AP105" s="178">
        <v>121</v>
      </c>
      <c r="AQ105" s="169"/>
      <c r="AR105" s="182">
        <v>12.8</v>
      </c>
      <c r="AS105" s="168">
        <v>3.9062210699740501</v>
      </c>
      <c r="AT105" s="183" t="s">
        <v>54</v>
      </c>
      <c r="AU105" s="175">
        <v>0.24413881687337799</v>
      </c>
      <c r="AV105" s="176">
        <v>-44.452673618261301</v>
      </c>
      <c r="AW105" s="170"/>
      <c r="AX105" s="170"/>
      <c r="AY105" s="178">
        <v>40</v>
      </c>
      <c r="AZ105" s="178">
        <v>51</v>
      </c>
      <c r="BA105" s="169"/>
      <c r="BB105" s="186">
        <v>110</v>
      </c>
      <c r="BC105" s="182">
        <v>33.569087320089501</v>
      </c>
      <c r="BD105" s="183" t="s">
        <v>55</v>
      </c>
      <c r="BE105" s="184">
        <v>1.0490339787528</v>
      </c>
      <c r="BF105" s="185">
        <v>-4.5053472365225202</v>
      </c>
      <c r="BG105" s="170">
        <v>1.4999999999999999E-2</v>
      </c>
      <c r="BH105" s="170">
        <v>5.0000000000000001E-3</v>
      </c>
      <c r="BI105" s="178">
        <v>0</v>
      </c>
      <c r="BJ105" s="178">
        <v>16</v>
      </c>
      <c r="BK105" s="171"/>
      <c r="BL105" s="187">
        <v>0.8</v>
      </c>
      <c r="BM105" s="190">
        <v>0.75</v>
      </c>
      <c r="BN105" s="188"/>
      <c r="BO105" s="189">
        <v>0.95</v>
      </c>
      <c r="BP105" s="180">
        <v>1</v>
      </c>
      <c r="BQ105" s="188">
        <v>2.5000000000000001E-3</v>
      </c>
    </row>
    <row r="106" spans="1:69" s="158" customFormat="1" ht="22.35" customHeight="1" x14ac:dyDescent="0.2">
      <c r="A106" s="167" t="s">
        <v>139</v>
      </c>
      <c r="B106" s="167" t="s">
        <v>159</v>
      </c>
      <c r="C106" s="167" t="s">
        <v>164</v>
      </c>
      <c r="D106" s="168">
        <v>2.5224867724444402</v>
      </c>
      <c r="E106" s="169"/>
      <c r="F106" s="170">
        <v>0.01</v>
      </c>
      <c r="G106" s="170">
        <v>0.01</v>
      </c>
      <c r="H106" s="171"/>
      <c r="I106" s="172">
        <v>2</v>
      </c>
      <c r="J106" s="172">
        <v>2</v>
      </c>
      <c r="K106" s="169"/>
      <c r="L106" s="173">
        <v>1082.65724</v>
      </c>
      <c r="M106" s="173">
        <v>351.87522000000001</v>
      </c>
      <c r="N106" s="173">
        <v>1434.5324599999999</v>
      </c>
      <c r="O106" s="168">
        <v>568.69771357010904</v>
      </c>
      <c r="P106" s="174">
        <v>260.82400000000001</v>
      </c>
      <c r="Q106" s="180">
        <v>2.1803887432525699</v>
      </c>
      <c r="R106" s="181">
        <v>716.07826178983498</v>
      </c>
      <c r="S106" s="170">
        <v>0.01</v>
      </c>
      <c r="T106" s="170">
        <v>0.01</v>
      </c>
      <c r="U106" s="177">
        <v>0</v>
      </c>
      <c r="V106" s="178">
        <v>0</v>
      </c>
      <c r="W106" s="169"/>
      <c r="X106" s="177">
        <v>1236.1225099999999</v>
      </c>
      <c r="Y106" s="168">
        <v>490.04122578693301</v>
      </c>
      <c r="Z106" s="179">
        <v>573</v>
      </c>
      <c r="AA106" s="190">
        <v>0.85522028933147098</v>
      </c>
      <c r="AB106" s="173">
        <v>-342.23782330684497</v>
      </c>
      <c r="AC106" s="170"/>
      <c r="AD106" s="170"/>
      <c r="AE106" s="178">
        <v>210</v>
      </c>
      <c r="AF106" s="178">
        <v>499</v>
      </c>
      <c r="AG106" s="169"/>
      <c r="AH106" s="182">
        <v>109.7</v>
      </c>
      <c r="AI106" s="168">
        <v>43.488830624746498</v>
      </c>
      <c r="AJ106" s="183" t="s">
        <v>53</v>
      </c>
      <c r="AK106" s="175">
        <v>0.69029889880549999</v>
      </c>
      <c r="AL106" s="176">
        <v>-63.836999997087702</v>
      </c>
      <c r="AM106" s="170"/>
      <c r="AN106" s="170"/>
      <c r="AO106" s="178">
        <v>50</v>
      </c>
      <c r="AP106" s="178">
        <v>81</v>
      </c>
      <c r="AQ106" s="169"/>
      <c r="AR106" s="182">
        <v>5</v>
      </c>
      <c r="AS106" s="168">
        <v>1.9821709491680299</v>
      </c>
      <c r="AT106" s="183" t="s">
        <v>54</v>
      </c>
      <c r="AU106" s="175">
        <v>0.123885684323002</v>
      </c>
      <c r="AV106" s="176">
        <v>-39.072888888149301</v>
      </c>
      <c r="AW106" s="170"/>
      <c r="AX106" s="170"/>
      <c r="AY106" s="178">
        <v>36</v>
      </c>
      <c r="AZ106" s="178">
        <v>44</v>
      </c>
      <c r="BA106" s="169"/>
      <c r="BB106" s="186">
        <v>36.6</v>
      </c>
      <c r="BC106" s="182">
        <v>14.50949134791</v>
      </c>
      <c r="BD106" s="183" t="s">
        <v>55</v>
      </c>
      <c r="BE106" s="175">
        <v>0.453421604622186</v>
      </c>
      <c r="BF106" s="176">
        <v>-51.5457777762985</v>
      </c>
      <c r="BG106" s="170"/>
      <c r="BH106" s="170"/>
      <c r="BI106" s="178">
        <v>45</v>
      </c>
      <c r="BJ106" s="178">
        <v>61</v>
      </c>
      <c r="BK106" s="171"/>
      <c r="BL106" s="187">
        <v>0.8</v>
      </c>
      <c r="BM106" s="190">
        <v>0.77</v>
      </c>
      <c r="BN106" s="188"/>
      <c r="BO106" s="189">
        <v>0.95</v>
      </c>
      <c r="BP106" s="180">
        <v>1</v>
      </c>
      <c r="BQ106" s="188">
        <v>2.5000000000000001E-3</v>
      </c>
    </row>
    <row r="107" spans="1:69" s="158" customFormat="1" ht="22.35" customHeight="1" x14ac:dyDescent="0.2">
      <c r="A107" s="167" t="s">
        <v>139</v>
      </c>
      <c r="B107" s="167" t="s">
        <v>159</v>
      </c>
      <c r="C107" s="167" t="s">
        <v>165</v>
      </c>
      <c r="D107" s="168">
        <v>5.5385385716666704</v>
      </c>
      <c r="E107" s="169"/>
      <c r="F107" s="170">
        <v>2.4E-2</v>
      </c>
      <c r="G107" s="170">
        <v>1.4E-2</v>
      </c>
      <c r="H107" s="171"/>
      <c r="I107" s="172">
        <v>3</v>
      </c>
      <c r="J107" s="172">
        <v>3</v>
      </c>
      <c r="K107" s="169"/>
      <c r="L107" s="173">
        <v>4064.3967200000002</v>
      </c>
      <c r="M107" s="173">
        <v>-1735.76657</v>
      </c>
      <c r="N107" s="173">
        <v>2328.63015</v>
      </c>
      <c r="O107" s="168">
        <v>420.44126259452298</v>
      </c>
      <c r="P107" s="174">
        <v>236.32499999999999</v>
      </c>
      <c r="Q107" s="180">
        <v>1.77908076841013</v>
      </c>
      <c r="R107" s="181">
        <v>899.31667027955405</v>
      </c>
      <c r="S107" s="170">
        <v>0.01</v>
      </c>
      <c r="T107" s="170">
        <v>0.01</v>
      </c>
      <c r="U107" s="177">
        <v>0</v>
      </c>
      <c r="V107" s="178">
        <v>0</v>
      </c>
      <c r="W107" s="169"/>
      <c r="X107" s="177">
        <v>2088.0927799999999</v>
      </c>
      <c r="Y107" s="168">
        <v>377.01150817690302</v>
      </c>
      <c r="Z107" s="179">
        <v>573</v>
      </c>
      <c r="AA107" s="175">
        <v>0.65796074725463005</v>
      </c>
      <c r="AB107" s="176">
        <v>-1377.4594209089801</v>
      </c>
      <c r="AC107" s="170"/>
      <c r="AD107" s="170"/>
      <c r="AE107" s="178">
        <v>1086</v>
      </c>
      <c r="AF107" s="178">
        <v>1721</v>
      </c>
      <c r="AG107" s="169"/>
      <c r="AH107" s="182">
        <v>201.5</v>
      </c>
      <c r="AI107" s="168">
        <v>36.381438423270602</v>
      </c>
      <c r="AJ107" s="183" t="s">
        <v>53</v>
      </c>
      <c r="AK107" s="175">
        <v>0.577483149575724</v>
      </c>
      <c r="AL107" s="176">
        <v>-179.52929957638</v>
      </c>
      <c r="AM107" s="170"/>
      <c r="AN107" s="170"/>
      <c r="AO107" s="178">
        <v>148</v>
      </c>
      <c r="AP107" s="178">
        <v>218</v>
      </c>
      <c r="AQ107" s="169"/>
      <c r="AR107" s="182">
        <v>37.6</v>
      </c>
      <c r="AS107" s="168">
        <v>6.7887944650867196</v>
      </c>
      <c r="AT107" s="183" t="s">
        <v>54</v>
      </c>
      <c r="AU107" s="175">
        <v>0.42429965406791997</v>
      </c>
      <c r="AV107" s="176">
        <v>-59.169345924160098</v>
      </c>
      <c r="AW107" s="170"/>
      <c r="AX107" s="170"/>
      <c r="AY107" s="178">
        <v>52</v>
      </c>
      <c r="AZ107" s="178">
        <v>69</v>
      </c>
      <c r="BA107" s="169"/>
      <c r="BB107" s="186">
        <v>184.6</v>
      </c>
      <c r="BC107" s="182">
        <v>33.330091974867301</v>
      </c>
      <c r="BD107" s="183" t="s">
        <v>55</v>
      </c>
      <c r="BE107" s="184">
        <v>1.0415653742146</v>
      </c>
      <c r="BF107" s="185">
        <v>-8.9386918483201292</v>
      </c>
      <c r="BG107" s="170">
        <v>1.4E-2</v>
      </c>
      <c r="BH107" s="170">
        <v>4.0000000000000001E-3</v>
      </c>
      <c r="BI107" s="178">
        <v>0</v>
      </c>
      <c r="BJ107" s="178">
        <v>29</v>
      </c>
      <c r="BK107" s="171"/>
      <c r="BL107" s="187">
        <v>0.8</v>
      </c>
      <c r="BM107" s="190">
        <v>0.71</v>
      </c>
      <c r="BN107" s="188"/>
      <c r="BO107" s="189">
        <v>0.95</v>
      </c>
      <c r="BP107" s="180">
        <v>1</v>
      </c>
      <c r="BQ107" s="188">
        <v>2.5000000000000001E-3</v>
      </c>
    </row>
    <row r="108" spans="1:69" s="158" customFormat="1" ht="22.35" customHeight="1" x14ac:dyDescent="0.2">
      <c r="A108" s="167" t="s">
        <v>139</v>
      </c>
      <c r="B108" s="167" t="s">
        <v>159</v>
      </c>
      <c r="C108" s="167" t="s">
        <v>166</v>
      </c>
      <c r="D108" s="168">
        <v>4.7470153233333301</v>
      </c>
      <c r="E108" s="169"/>
      <c r="F108" s="170">
        <v>0.02</v>
      </c>
      <c r="G108" s="170">
        <v>1.7000000000000001E-2</v>
      </c>
      <c r="H108" s="171"/>
      <c r="I108" s="172">
        <v>2</v>
      </c>
      <c r="J108" s="172">
        <v>2</v>
      </c>
      <c r="K108" s="169"/>
      <c r="L108" s="173">
        <v>2972.81342</v>
      </c>
      <c r="M108" s="173">
        <v>-2522.2708299999999</v>
      </c>
      <c r="N108" s="173">
        <v>450.54259000000002</v>
      </c>
      <c r="O108" s="168">
        <v>94.910709006018294</v>
      </c>
      <c r="P108" s="174">
        <v>287.5</v>
      </c>
      <c r="Q108" s="175">
        <v>0.33012420523832497</v>
      </c>
      <c r="R108" s="176">
        <v>-1039.7828707604999</v>
      </c>
      <c r="S108" s="170"/>
      <c r="T108" s="170"/>
      <c r="U108" s="177">
        <v>915</v>
      </c>
      <c r="V108" s="178">
        <v>1188</v>
      </c>
      <c r="W108" s="169"/>
      <c r="X108" s="177">
        <v>1974.17869</v>
      </c>
      <c r="Y108" s="168">
        <v>415.87788442480502</v>
      </c>
      <c r="Z108" s="179">
        <v>573</v>
      </c>
      <c r="AA108" s="190">
        <v>0.72579037421432002</v>
      </c>
      <c r="AB108" s="173">
        <v>-996.10475005483795</v>
      </c>
      <c r="AC108" s="170"/>
      <c r="AD108" s="170"/>
      <c r="AE108" s="178">
        <v>746</v>
      </c>
      <c r="AF108" s="178">
        <v>1290</v>
      </c>
      <c r="AG108" s="169"/>
      <c r="AH108" s="182">
        <v>205.3</v>
      </c>
      <c r="AI108" s="168">
        <v>43.248227784493302</v>
      </c>
      <c r="AJ108" s="183" t="s">
        <v>53</v>
      </c>
      <c r="AK108" s="175">
        <v>0.68647980610306802</v>
      </c>
      <c r="AL108" s="176">
        <v>-121.27566618404001</v>
      </c>
      <c r="AM108" s="170"/>
      <c r="AN108" s="170"/>
      <c r="AO108" s="178">
        <v>94</v>
      </c>
      <c r="AP108" s="178">
        <v>154</v>
      </c>
      <c r="AQ108" s="169"/>
      <c r="AR108" s="182">
        <v>39.700000000000003</v>
      </c>
      <c r="AS108" s="168">
        <v>8.3631497469283094</v>
      </c>
      <c r="AT108" s="183" t="s">
        <v>54</v>
      </c>
      <c r="AU108" s="175">
        <v>0.522696859183019</v>
      </c>
      <c r="AV108" s="176">
        <v>-43.239851729279998</v>
      </c>
      <c r="AW108" s="170"/>
      <c r="AX108" s="170"/>
      <c r="AY108" s="178">
        <v>37</v>
      </c>
      <c r="AZ108" s="178">
        <v>52</v>
      </c>
      <c r="BA108" s="169"/>
      <c r="BB108" s="186">
        <v>177.8</v>
      </c>
      <c r="BC108" s="182">
        <v>37.455113979945999</v>
      </c>
      <c r="BD108" s="183" t="s">
        <v>55</v>
      </c>
      <c r="BE108" s="180">
        <v>1.17047231187331</v>
      </c>
      <c r="BF108" s="181">
        <v>11.9202965414401</v>
      </c>
      <c r="BG108" s="170">
        <v>0.02</v>
      </c>
      <c r="BH108" s="170">
        <v>1.7000000000000001E-2</v>
      </c>
      <c r="BI108" s="178">
        <v>0</v>
      </c>
      <c r="BJ108" s="178">
        <v>5</v>
      </c>
      <c r="BK108" s="171"/>
      <c r="BL108" s="187">
        <v>0.8</v>
      </c>
      <c r="BM108" s="175">
        <v>0.64</v>
      </c>
      <c r="BN108" s="188"/>
      <c r="BO108" s="189">
        <v>0.95</v>
      </c>
      <c r="BP108" s="180">
        <v>1</v>
      </c>
      <c r="BQ108" s="188">
        <v>2.5000000000000001E-3</v>
      </c>
    </row>
    <row r="109" spans="1:69" s="158" customFormat="1" ht="22.35" customHeight="1" x14ac:dyDescent="0.2">
      <c r="A109" s="167" t="s">
        <v>139</v>
      </c>
      <c r="B109" s="167" t="s">
        <v>159</v>
      </c>
      <c r="C109" s="167" t="s">
        <v>167</v>
      </c>
      <c r="D109" s="168">
        <v>5.8254724778888898</v>
      </c>
      <c r="E109" s="169"/>
      <c r="F109" s="170">
        <v>1E-3</v>
      </c>
      <c r="G109" s="170"/>
      <c r="H109" s="171"/>
      <c r="I109" s="172">
        <v>2</v>
      </c>
      <c r="J109" s="172">
        <v>1</v>
      </c>
      <c r="K109" s="169"/>
      <c r="L109" s="173">
        <v>1640.1132500000001</v>
      </c>
      <c r="M109" s="173">
        <v>-687.83163000000002</v>
      </c>
      <c r="N109" s="173">
        <v>952.28161999999998</v>
      </c>
      <c r="O109" s="168">
        <v>163.468563900091</v>
      </c>
      <c r="P109" s="174">
        <v>236.41900000000001</v>
      </c>
      <c r="Q109" s="175">
        <v>0.69143581480376204</v>
      </c>
      <c r="R109" s="176">
        <v>-551.67797650301395</v>
      </c>
      <c r="S109" s="170"/>
      <c r="T109" s="170"/>
      <c r="U109" s="177">
        <v>425</v>
      </c>
      <c r="V109" s="178">
        <v>701</v>
      </c>
      <c r="W109" s="169"/>
      <c r="X109" s="177">
        <v>2752.7860599999999</v>
      </c>
      <c r="Y109" s="168">
        <v>472.54296890912298</v>
      </c>
      <c r="Z109" s="179">
        <v>573</v>
      </c>
      <c r="AA109" s="190">
        <v>0.82468231921312896</v>
      </c>
      <c r="AB109" s="173">
        <v>-892.30527697472405</v>
      </c>
      <c r="AC109" s="170"/>
      <c r="AD109" s="170"/>
      <c r="AE109" s="178">
        <v>586</v>
      </c>
      <c r="AF109" s="178">
        <v>1253</v>
      </c>
      <c r="AG109" s="169"/>
      <c r="AH109" s="182">
        <v>268</v>
      </c>
      <c r="AI109" s="168">
        <v>46.004852141558999</v>
      </c>
      <c r="AJ109" s="183" t="s">
        <v>53</v>
      </c>
      <c r="AK109" s="190">
        <v>0.73023574827871496</v>
      </c>
      <c r="AL109" s="173">
        <v>-132.76920458884399</v>
      </c>
      <c r="AM109" s="170"/>
      <c r="AN109" s="170"/>
      <c r="AO109" s="178">
        <v>100</v>
      </c>
      <c r="AP109" s="178">
        <v>173</v>
      </c>
      <c r="AQ109" s="169"/>
      <c r="AR109" s="182">
        <v>19.399999999999999</v>
      </c>
      <c r="AS109" s="168">
        <v>3.3302019833815102</v>
      </c>
      <c r="AT109" s="183" t="s">
        <v>54</v>
      </c>
      <c r="AU109" s="175">
        <v>0.208137623961344</v>
      </c>
      <c r="AV109" s="176">
        <v>-82.382655133674703</v>
      </c>
      <c r="AW109" s="170"/>
      <c r="AX109" s="170"/>
      <c r="AY109" s="178">
        <v>74</v>
      </c>
      <c r="AZ109" s="178">
        <v>93</v>
      </c>
      <c r="BA109" s="169"/>
      <c r="BB109" s="186">
        <v>171.4</v>
      </c>
      <c r="BC109" s="182">
        <v>29.4225061830717</v>
      </c>
      <c r="BD109" s="183" t="s">
        <v>55</v>
      </c>
      <c r="BE109" s="184">
        <v>0.91945331822099097</v>
      </c>
      <c r="BF109" s="185">
        <v>-32.165310267349398</v>
      </c>
      <c r="BG109" s="170">
        <v>1E-3</v>
      </c>
      <c r="BH109" s="170"/>
      <c r="BI109" s="178">
        <v>16</v>
      </c>
      <c r="BJ109" s="178">
        <v>53</v>
      </c>
      <c r="BK109" s="171"/>
      <c r="BL109" s="187">
        <v>0.8</v>
      </c>
      <c r="BM109" s="175">
        <v>0.63</v>
      </c>
      <c r="BN109" s="188"/>
      <c r="BO109" s="189">
        <v>0.95</v>
      </c>
      <c r="BP109" s="180">
        <v>1</v>
      </c>
      <c r="BQ109" s="188">
        <v>2.5000000000000001E-3</v>
      </c>
    </row>
    <row r="110" spans="1:69" s="158" customFormat="1" ht="22.35" customHeight="1" x14ac:dyDescent="0.2">
      <c r="A110" s="167" t="s">
        <v>139</v>
      </c>
      <c r="B110" s="167" t="s">
        <v>159</v>
      </c>
      <c r="C110" s="167" t="s">
        <v>168</v>
      </c>
      <c r="D110" s="168">
        <v>2.9978898042222202</v>
      </c>
      <c r="E110" s="169"/>
      <c r="F110" s="170">
        <v>4.2999999999999997E-2</v>
      </c>
      <c r="G110" s="170">
        <v>2.1000000000000001E-2</v>
      </c>
      <c r="H110" s="171"/>
      <c r="I110" s="172">
        <v>4</v>
      </c>
      <c r="J110" s="172">
        <v>4</v>
      </c>
      <c r="K110" s="169"/>
      <c r="L110" s="173">
        <v>1634.88858</v>
      </c>
      <c r="M110" s="173">
        <v>-587.90138000000002</v>
      </c>
      <c r="N110" s="173">
        <v>1046.9872</v>
      </c>
      <c r="O110" s="168">
        <v>349.24138923499601</v>
      </c>
      <c r="P110" s="174">
        <v>244.03100000000001</v>
      </c>
      <c r="Q110" s="180">
        <v>1.43113534442344</v>
      </c>
      <c r="R110" s="181">
        <v>248.103972878945</v>
      </c>
      <c r="S110" s="170">
        <v>0.01</v>
      </c>
      <c r="T110" s="170">
        <v>0.01</v>
      </c>
      <c r="U110" s="177">
        <v>0</v>
      </c>
      <c r="V110" s="178">
        <v>0</v>
      </c>
      <c r="W110" s="169"/>
      <c r="X110" s="177">
        <v>1843.8243199999999</v>
      </c>
      <c r="Y110" s="168">
        <v>615.04072544733299</v>
      </c>
      <c r="Z110" s="179">
        <v>573</v>
      </c>
      <c r="AA110" s="184">
        <v>1.07336950339849</v>
      </c>
      <c r="AB110" s="185">
        <v>-32.003296738710297</v>
      </c>
      <c r="AC110" s="170">
        <v>1.7999999999999999E-2</v>
      </c>
      <c r="AD110" s="170">
        <v>7.0000000000000001E-3</v>
      </c>
      <c r="AE110" s="178">
        <v>0</v>
      </c>
      <c r="AF110" s="178">
        <v>218</v>
      </c>
      <c r="AG110" s="169"/>
      <c r="AH110" s="182">
        <v>124.85</v>
      </c>
      <c r="AI110" s="168">
        <v>41.6459603765827</v>
      </c>
      <c r="AJ110" s="183" t="s">
        <v>53</v>
      </c>
      <c r="AK110" s="175">
        <v>0.66104699010448797</v>
      </c>
      <c r="AL110" s="176">
        <v>-81.392826971271802</v>
      </c>
      <c r="AM110" s="170"/>
      <c r="AN110" s="170"/>
      <c r="AO110" s="178">
        <v>65</v>
      </c>
      <c r="AP110" s="178">
        <v>102</v>
      </c>
      <c r="AQ110" s="169"/>
      <c r="AR110" s="182">
        <v>6.8</v>
      </c>
      <c r="AS110" s="168">
        <v>2.2682621590769898</v>
      </c>
      <c r="AT110" s="183" t="s">
        <v>54</v>
      </c>
      <c r="AU110" s="175">
        <v>0.141766384942312</v>
      </c>
      <c r="AV110" s="176">
        <v>-45.579130659370598</v>
      </c>
      <c r="AW110" s="170"/>
      <c r="AX110" s="170"/>
      <c r="AY110" s="178">
        <v>42</v>
      </c>
      <c r="AZ110" s="178">
        <v>51</v>
      </c>
      <c r="BA110" s="169"/>
      <c r="BB110" s="186">
        <v>100.2</v>
      </c>
      <c r="BC110" s="182">
        <v>33.423510049928602</v>
      </c>
      <c r="BD110" s="183" t="s">
        <v>55</v>
      </c>
      <c r="BE110" s="184">
        <v>1.0444846890602699</v>
      </c>
      <c r="BF110" s="185">
        <v>-4.5582613187412404</v>
      </c>
      <c r="BG110" s="170">
        <v>1.4999999999999999E-2</v>
      </c>
      <c r="BH110" s="170">
        <v>4.0000000000000001E-3</v>
      </c>
      <c r="BI110" s="178">
        <v>0</v>
      </c>
      <c r="BJ110" s="178">
        <v>15</v>
      </c>
      <c r="BK110" s="171"/>
      <c r="BL110" s="187">
        <v>0.8</v>
      </c>
      <c r="BM110" s="190">
        <v>0.72</v>
      </c>
      <c r="BN110" s="188"/>
      <c r="BO110" s="189">
        <v>0.95</v>
      </c>
      <c r="BP110" s="180">
        <v>1</v>
      </c>
      <c r="BQ110" s="188">
        <v>2.5000000000000001E-3</v>
      </c>
    </row>
    <row r="111" spans="1:69" s="158" customFormat="1" ht="22.35" customHeight="1" x14ac:dyDescent="0.2">
      <c r="A111" s="167" t="s">
        <v>139</v>
      </c>
      <c r="B111" s="167" t="s">
        <v>159</v>
      </c>
      <c r="C111" s="167" t="s">
        <v>169</v>
      </c>
      <c r="D111" s="168">
        <v>3.5180638414444401</v>
      </c>
      <c r="E111" s="169"/>
      <c r="F111" s="170">
        <v>2.7E-2</v>
      </c>
      <c r="G111" s="170">
        <v>1.7000000000000001E-2</v>
      </c>
      <c r="H111" s="171"/>
      <c r="I111" s="172">
        <v>3</v>
      </c>
      <c r="J111" s="172">
        <v>3</v>
      </c>
      <c r="K111" s="169"/>
      <c r="L111" s="173">
        <v>3068.3685300000002</v>
      </c>
      <c r="M111" s="173">
        <v>765.98181999999997</v>
      </c>
      <c r="N111" s="173">
        <v>3834.3503500000002</v>
      </c>
      <c r="O111" s="168">
        <v>1089.90357276339</v>
      </c>
      <c r="P111" s="174">
        <v>287.5</v>
      </c>
      <c r="Q111" s="180">
        <v>3.79096894874223</v>
      </c>
      <c r="R111" s="181">
        <v>2729.8542069785199</v>
      </c>
      <c r="S111" s="170">
        <v>0.01</v>
      </c>
      <c r="T111" s="170">
        <v>0.01</v>
      </c>
      <c r="U111" s="177">
        <v>0</v>
      </c>
      <c r="V111" s="178">
        <v>0</v>
      </c>
      <c r="W111" s="169"/>
      <c r="X111" s="177">
        <v>1643.4824900000001</v>
      </c>
      <c r="Y111" s="168">
        <v>467.15539116687</v>
      </c>
      <c r="Z111" s="179">
        <v>573</v>
      </c>
      <c r="AA111" s="190">
        <v>0.81527991477638695</v>
      </c>
      <c r="AB111" s="173">
        <v>-557.82634461324903</v>
      </c>
      <c r="AC111" s="170"/>
      <c r="AD111" s="170"/>
      <c r="AE111" s="178">
        <v>373</v>
      </c>
      <c r="AF111" s="178">
        <v>776</v>
      </c>
      <c r="AG111" s="169"/>
      <c r="AH111" s="182">
        <v>162</v>
      </c>
      <c r="AI111" s="168">
        <v>46.0480557776024</v>
      </c>
      <c r="AJ111" s="183" t="s">
        <v>53</v>
      </c>
      <c r="AK111" s="190">
        <v>0.73092152027940305</v>
      </c>
      <c r="AL111" s="173">
        <v>-80.028720036011705</v>
      </c>
      <c r="AM111" s="170"/>
      <c r="AN111" s="170"/>
      <c r="AO111" s="178">
        <v>60</v>
      </c>
      <c r="AP111" s="178">
        <v>104</v>
      </c>
      <c r="AQ111" s="169"/>
      <c r="AR111" s="182">
        <v>39.700000000000003</v>
      </c>
      <c r="AS111" s="168">
        <v>11.284616138091399</v>
      </c>
      <c r="AT111" s="183" t="s">
        <v>54</v>
      </c>
      <c r="AU111" s="175">
        <v>0.70528850863071602</v>
      </c>
      <c r="AV111" s="176">
        <v>-21.7676114377172</v>
      </c>
      <c r="AW111" s="170"/>
      <c r="AX111" s="170"/>
      <c r="AY111" s="178">
        <v>17</v>
      </c>
      <c r="AZ111" s="178">
        <v>28</v>
      </c>
      <c r="BA111" s="169"/>
      <c r="BB111" s="186">
        <v>120</v>
      </c>
      <c r="BC111" s="182">
        <v>34.109670946372198</v>
      </c>
      <c r="BD111" s="183" t="s">
        <v>55</v>
      </c>
      <c r="BE111" s="184">
        <v>1.0659272170741301</v>
      </c>
      <c r="BF111" s="185">
        <v>-2.9352228754345</v>
      </c>
      <c r="BG111" s="170">
        <v>1.7000000000000001E-2</v>
      </c>
      <c r="BH111" s="170">
        <v>7.0000000000000001E-3</v>
      </c>
      <c r="BI111" s="178">
        <v>0</v>
      </c>
      <c r="BJ111" s="178">
        <v>16</v>
      </c>
      <c r="BK111" s="171"/>
      <c r="BL111" s="187">
        <v>0.8</v>
      </c>
      <c r="BM111" s="190">
        <v>0.76</v>
      </c>
      <c r="BN111" s="188"/>
      <c r="BO111" s="189">
        <v>0.95</v>
      </c>
      <c r="BP111" s="180">
        <v>1</v>
      </c>
      <c r="BQ111" s="188">
        <v>2.5000000000000001E-3</v>
      </c>
    </row>
    <row r="112" spans="1:69" s="158" customFormat="1" ht="22.35" customHeight="1" x14ac:dyDescent="0.2">
      <c r="A112" s="167" t="s">
        <v>139</v>
      </c>
      <c r="B112" s="167" t="s">
        <v>159</v>
      </c>
      <c r="C112" s="167" t="s">
        <v>170</v>
      </c>
      <c r="D112" s="168">
        <v>3.33057645111111</v>
      </c>
      <c r="E112" s="169"/>
      <c r="F112" s="170">
        <v>1.2999999999999999E-2</v>
      </c>
      <c r="G112" s="170">
        <v>0.01</v>
      </c>
      <c r="H112" s="171"/>
      <c r="I112" s="172">
        <v>3</v>
      </c>
      <c r="J112" s="172">
        <v>2</v>
      </c>
      <c r="K112" s="169"/>
      <c r="L112" s="173">
        <v>1574.85041</v>
      </c>
      <c r="M112" s="173">
        <v>1246.9985300000001</v>
      </c>
      <c r="N112" s="173">
        <v>2821.8489399999999</v>
      </c>
      <c r="O112" s="168">
        <v>847.25541701905797</v>
      </c>
      <c r="P112" s="174">
        <v>287.5</v>
      </c>
      <c r="Q112" s="180">
        <v>2.9469753635445501</v>
      </c>
      <c r="R112" s="181">
        <v>1776.2144631736701</v>
      </c>
      <c r="S112" s="170">
        <v>0.01</v>
      </c>
      <c r="T112" s="170">
        <v>0.01</v>
      </c>
      <c r="U112" s="177">
        <v>0</v>
      </c>
      <c r="V112" s="178">
        <v>0</v>
      </c>
      <c r="W112" s="169"/>
      <c r="X112" s="177">
        <v>1670.8596250000001</v>
      </c>
      <c r="Y112" s="168">
        <v>501.672803349878</v>
      </c>
      <c r="Z112" s="179">
        <v>573</v>
      </c>
      <c r="AA112" s="190">
        <v>0.87551972661409805</v>
      </c>
      <c r="AB112" s="173">
        <v>-413.13534968343902</v>
      </c>
      <c r="AC112" s="170"/>
      <c r="AD112" s="170"/>
      <c r="AE112" s="178">
        <v>238</v>
      </c>
      <c r="AF112" s="178">
        <v>620</v>
      </c>
      <c r="AG112" s="169"/>
      <c r="AH112" s="182">
        <v>85.5</v>
      </c>
      <c r="AI112" s="168">
        <v>25.671231768745699</v>
      </c>
      <c r="AJ112" s="183" t="s">
        <v>53</v>
      </c>
      <c r="AK112" s="175">
        <v>0.40747986934517</v>
      </c>
      <c r="AL112" s="176">
        <v>-143.63033753063999</v>
      </c>
      <c r="AM112" s="170"/>
      <c r="AN112" s="170"/>
      <c r="AO112" s="178">
        <v>125</v>
      </c>
      <c r="AP112" s="178">
        <v>167</v>
      </c>
      <c r="AQ112" s="169"/>
      <c r="AR112" s="182">
        <v>14.6</v>
      </c>
      <c r="AS112" s="168">
        <v>4.3836255417975201</v>
      </c>
      <c r="AT112" s="183" t="s">
        <v>54</v>
      </c>
      <c r="AU112" s="175">
        <v>0.273976596362345</v>
      </c>
      <c r="AV112" s="176">
        <v>-43.591831753813302</v>
      </c>
      <c r="AW112" s="170"/>
      <c r="AX112" s="170"/>
      <c r="AY112" s="178">
        <v>39</v>
      </c>
      <c r="AZ112" s="178">
        <v>50</v>
      </c>
      <c r="BA112" s="169"/>
      <c r="BB112" s="186">
        <v>99.8</v>
      </c>
      <c r="BC112" s="182">
        <v>29.9647828131091</v>
      </c>
      <c r="BD112" s="183" t="s">
        <v>55</v>
      </c>
      <c r="BE112" s="184">
        <v>0.93639946290965803</v>
      </c>
      <c r="BF112" s="185">
        <v>-16.5836635076266</v>
      </c>
      <c r="BG112" s="170">
        <v>3.0000000000000001E-3</v>
      </c>
      <c r="BH112" s="170"/>
      <c r="BI112" s="178">
        <v>7</v>
      </c>
      <c r="BJ112" s="178">
        <v>29</v>
      </c>
      <c r="BK112" s="171"/>
      <c r="BL112" s="187">
        <v>0.8</v>
      </c>
      <c r="BM112" s="190">
        <v>0.74</v>
      </c>
      <c r="BN112" s="188"/>
      <c r="BO112" s="189">
        <v>0.95</v>
      </c>
      <c r="BP112" s="180">
        <v>1</v>
      </c>
      <c r="BQ112" s="188">
        <v>2.5000000000000001E-3</v>
      </c>
    </row>
    <row r="113" spans="1:69" s="158" customFormat="1" ht="22.35" customHeight="1" x14ac:dyDescent="0.2">
      <c r="A113" s="167" t="s">
        <v>139</v>
      </c>
      <c r="B113" s="167" t="s">
        <v>159</v>
      </c>
      <c r="C113" s="167" t="s">
        <v>171</v>
      </c>
      <c r="D113" s="168">
        <v>7.6444229506666703</v>
      </c>
      <c r="E113" s="169"/>
      <c r="F113" s="170">
        <v>0.01</v>
      </c>
      <c r="G113" s="170">
        <v>0.01</v>
      </c>
      <c r="H113" s="171"/>
      <c r="I113" s="172">
        <v>2</v>
      </c>
      <c r="J113" s="172">
        <v>2</v>
      </c>
      <c r="K113" s="169"/>
      <c r="L113" s="173">
        <v>5615.4095900000002</v>
      </c>
      <c r="M113" s="173">
        <v>84.16704</v>
      </c>
      <c r="N113" s="173">
        <v>5699.5766299999996</v>
      </c>
      <c r="O113" s="168">
        <v>745.58624853468405</v>
      </c>
      <c r="P113" s="174">
        <v>287.5</v>
      </c>
      <c r="Q113" s="180">
        <v>2.5933434731641198</v>
      </c>
      <c r="R113" s="181">
        <v>3299.6100446382002</v>
      </c>
      <c r="S113" s="170">
        <v>0.01</v>
      </c>
      <c r="T113" s="170">
        <v>0.01</v>
      </c>
      <c r="U113" s="177">
        <v>0</v>
      </c>
      <c r="V113" s="178">
        <v>0</v>
      </c>
      <c r="W113" s="169"/>
      <c r="X113" s="177">
        <v>3969.4122000000002</v>
      </c>
      <c r="Y113" s="168">
        <v>519.25596289172199</v>
      </c>
      <c r="Z113" s="179">
        <v>573</v>
      </c>
      <c r="AA113" s="190">
        <v>0.90620586892098098</v>
      </c>
      <c r="AB113" s="173">
        <v>-813.82555099934598</v>
      </c>
      <c r="AC113" s="170">
        <v>0</v>
      </c>
      <c r="AD113" s="170"/>
      <c r="AE113" s="178">
        <v>411</v>
      </c>
      <c r="AF113" s="178">
        <v>1287</v>
      </c>
      <c r="AG113" s="169"/>
      <c r="AH113" s="182">
        <v>341.05</v>
      </c>
      <c r="AI113" s="168">
        <v>44.614224278401203</v>
      </c>
      <c r="AJ113" s="183" t="s">
        <v>53</v>
      </c>
      <c r="AK113" s="175">
        <v>0.70816229013335197</v>
      </c>
      <c r="AL113" s="176">
        <v>-184.855721314064</v>
      </c>
      <c r="AM113" s="170"/>
      <c r="AN113" s="170"/>
      <c r="AO113" s="178">
        <v>141</v>
      </c>
      <c r="AP113" s="178">
        <v>237</v>
      </c>
      <c r="AQ113" s="169"/>
      <c r="AR113" s="182">
        <v>30.8</v>
      </c>
      <c r="AS113" s="168">
        <v>4.0290810959529599</v>
      </c>
      <c r="AT113" s="183" t="s">
        <v>54</v>
      </c>
      <c r="AU113" s="175">
        <v>0.25181756849706</v>
      </c>
      <c r="AV113" s="176">
        <v>-102.76335779404801</v>
      </c>
      <c r="AW113" s="170"/>
      <c r="AX113" s="170"/>
      <c r="AY113" s="178">
        <v>92</v>
      </c>
      <c r="AZ113" s="178">
        <v>116</v>
      </c>
      <c r="BA113" s="169"/>
      <c r="BB113" s="186">
        <v>205.4</v>
      </c>
      <c r="BC113" s="182">
        <v>26.8692615944395</v>
      </c>
      <c r="BD113" s="183" t="s">
        <v>55</v>
      </c>
      <c r="BE113" s="190">
        <v>0.83966442482623505</v>
      </c>
      <c r="BF113" s="173">
        <v>-61.726715588096098</v>
      </c>
      <c r="BG113" s="170"/>
      <c r="BH113" s="170"/>
      <c r="BI113" s="178">
        <v>40</v>
      </c>
      <c r="BJ113" s="178">
        <v>89</v>
      </c>
      <c r="BK113" s="171"/>
      <c r="BL113" s="187">
        <v>0.8</v>
      </c>
      <c r="BM113" s="190">
        <v>0.7</v>
      </c>
      <c r="BN113" s="188"/>
      <c r="BO113" s="189">
        <v>0.95</v>
      </c>
      <c r="BP113" s="180">
        <v>1</v>
      </c>
      <c r="BQ113" s="188">
        <v>2.5000000000000001E-3</v>
      </c>
    </row>
    <row r="114" spans="1:69" s="158" customFormat="1" ht="22.35" customHeight="1" x14ac:dyDescent="0.2">
      <c r="A114" s="167" t="s">
        <v>139</v>
      </c>
      <c r="B114" s="167" t="s">
        <v>159</v>
      </c>
      <c r="C114" s="167" t="s">
        <v>172</v>
      </c>
      <c r="D114" s="168">
        <v>6.0447914316666704</v>
      </c>
      <c r="E114" s="169"/>
      <c r="F114" s="170">
        <v>0.04</v>
      </c>
      <c r="G114" s="170">
        <v>2.4E-2</v>
      </c>
      <c r="H114" s="171"/>
      <c r="I114" s="172">
        <v>4</v>
      </c>
      <c r="J114" s="172">
        <v>4</v>
      </c>
      <c r="K114" s="169"/>
      <c r="L114" s="173">
        <v>4315.5343599999997</v>
      </c>
      <c r="M114" s="173">
        <v>-448.75927000000001</v>
      </c>
      <c r="N114" s="173">
        <v>3866.7750900000001</v>
      </c>
      <c r="O114" s="168">
        <v>639.68709817566901</v>
      </c>
      <c r="P114" s="174">
        <v>260.82400000000001</v>
      </c>
      <c r="Q114" s="180">
        <v>2.4525622572143302</v>
      </c>
      <c r="R114" s="181">
        <v>2145.0987550326499</v>
      </c>
      <c r="S114" s="170">
        <v>0.01</v>
      </c>
      <c r="T114" s="170">
        <v>0.01</v>
      </c>
      <c r="U114" s="177">
        <v>0</v>
      </c>
      <c r="V114" s="178">
        <v>0</v>
      </c>
      <c r="W114" s="169"/>
      <c r="X114" s="177">
        <v>3925.9583050000001</v>
      </c>
      <c r="Y114" s="168">
        <v>649.47787684339301</v>
      </c>
      <c r="Z114" s="179">
        <v>573</v>
      </c>
      <c r="AA114" s="180">
        <v>1.13346924405479</v>
      </c>
      <c r="AB114" s="181">
        <v>143.63558954325799</v>
      </c>
      <c r="AC114" s="170">
        <v>0.02</v>
      </c>
      <c r="AD114" s="170">
        <v>1.2999999999999999E-2</v>
      </c>
      <c r="AE114" s="178">
        <v>0</v>
      </c>
      <c r="AF114" s="178">
        <v>231</v>
      </c>
      <c r="AG114" s="169"/>
      <c r="AH114" s="182">
        <v>229.6</v>
      </c>
      <c r="AI114" s="168">
        <v>37.983113660001798</v>
      </c>
      <c r="AJ114" s="183" t="s">
        <v>53</v>
      </c>
      <c r="AK114" s="175">
        <v>0.60290656603177395</v>
      </c>
      <c r="AL114" s="176">
        <v>-186.25747133294001</v>
      </c>
      <c r="AM114" s="170"/>
      <c r="AN114" s="170"/>
      <c r="AO114" s="178">
        <v>152</v>
      </c>
      <c r="AP114" s="178">
        <v>228</v>
      </c>
      <c r="AQ114" s="169"/>
      <c r="AR114" s="182">
        <v>35.799999999999997</v>
      </c>
      <c r="AS114" s="168">
        <v>5.9224541333974896</v>
      </c>
      <c r="AT114" s="183" t="s">
        <v>54</v>
      </c>
      <c r="AU114" s="175">
        <v>0.37015338333734299</v>
      </c>
      <c r="AV114" s="176">
        <v>-69.81459589408</v>
      </c>
      <c r="AW114" s="170"/>
      <c r="AX114" s="170"/>
      <c r="AY114" s="178">
        <v>61</v>
      </c>
      <c r="AZ114" s="178">
        <v>81</v>
      </c>
      <c r="BA114" s="169"/>
      <c r="BB114" s="186">
        <v>194.2</v>
      </c>
      <c r="BC114" s="182">
        <v>32.126832198485801</v>
      </c>
      <c r="BD114" s="183" t="s">
        <v>55</v>
      </c>
      <c r="BE114" s="184">
        <v>1.0039635062026799</v>
      </c>
      <c r="BF114" s="185">
        <v>-17.029191788160102</v>
      </c>
      <c r="BG114" s="170">
        <v>0.01</v>
      </c>
      <c r="BH114" s="170">
        <v>1E-3</v>
      </c>
      <c r="BI114" s="178">
        <v>0</v>
      </c>
      <c r="BJ114" s="178">
        <v>38</v>
      </c>
      <c r="BK114" s="171"/>
      <c r="BL114" s="187">
        <v>0.8</v>
      </c>
      <c r="BM114" s="190">
        <v>0.72</v>
      </c>
      <c r="BN114" s="188"/>
      <c r="BO114" s="189">
        <v>0.95</v>
      </c>
      <c r="BP114" s="180">
        <v>1</v>
      </c>
      <c r="BQ114" s="188">
        <v>2.5000000000000001E-3</v>
      </c>
    </row>
    <row r="115" spans="1:69" s="158" customFormat="1" ht="22.35" customHeight="1" x14ac:dyDescent="0.2">
      <c r="A115" s="167" t="s">
        <v>139</v>
      </c>
      <c r="B115" s="167" t="s">
        <v>159</v>
      </c>
      <c r="C115" s="167" t="s">
        <v>173</v>
      </c>
      <c r="D115" s="168">
        <v>4.01034421888889</v>
      </c>
      <c r="E115" s="169"/>
      <c r="F115" s="170">
        <v>4.8000000000000001E-2</v>
      </c>
      <c r="G115" s="170">
        <v>0.03</v>
      </c>
      <c r="H115" s="171"/>
      <c r="I115" s="172">
        <v>5</v>
      </c>
      <c r="J115" s="172">
        <v>3</v>
      </c>
      <c r="K115" s="169"/>
      <c r="L115" s="173">
        <v>2431.8145300000001</v>
      </c>
      <c r="M115" s="173">
        <v>380.24502999999999</v>
      </c>
      <c r="N115" s="173">
        <v>2812.0595600000001</v>
      </c>
      <c r="O115" s="168">
        <v>701.20154443478498</v>
      </c>
      <c r="P115" s="174">
        <v>234.23500000000001</v>
      </c>
      <c r="Q115" s="180">
        <v>2.99358142222462</v>
      </c>
      <c r="R115" s="181">
        <v>1786.2751879023101</v>
      </c>
      <c r="S115" s="170">
        <v>0.01</v>
      </c>
      <c r="T115" s="170">
        <v>0.01</v>
      </c>
      <c r="U115" s="177">
        <v>0</v>
      </c>
      <c r="V115" s="178">
        <v>0</v>
      </c>
      <c r="W115" s="169"/>
      <c r="X115" s="177">
        <v>3343.492405</v>
      </c>
      <c r="Y115" s="168">
        <v>833.71706330145196</v>
      </c>
      <c r="Z115" s="179">
        <v>573</v>
      </c>
      <c r="AA115" s="180">
        <v>1.4550036008751299</v>
      </c>
      <c r="AB115" s="181">
        <v>834.15586173371901</v>
      </c>
      <c r="AC115" s="170">
        <v>0.02</v>
      </c>
      <c r="AD115" s="170">
        <v>0.02</v>
      </c>
      <c r="AE115" s="178">
        <v>0</v>
      </c>
      <c r="AF115" s="178">
        <v>0</v>
      </c>
      <c r="AG115" s="169"/>
      <c r="AH115" s="182">
        <v>251.55</v>
      </c>
      <c r="AI115" s="168">
        <v>62.725288970255697</v>
      </c>
      <c r="AJ115" s="183" t="s">
        <v>53</v>
      </c>
      <c r="AK115" s="184">
        <v>0.99563950746437602</v>
      </c>
      <c r="AL115" s="185">
        <v>-24.345640882680101</v>
      </c>
      <c r="AM115" s="170">
        <v>8.9999999999999993E-3</v>
      </c>
      <c r="AN115" s="170">
        <v>0</v>
      </c>
      <c r="AO115" s="178">
        <v>2</v>
      </c>
      <c r="AP115" s="178">
        <v>52</v>
      </c>
      <c r="AQ115" s="169"/>
      <c r="AR115" s="182">
        <v>28.8</v>
      </c>
      <c r="AS115" s="168">
        <v>7.1814284330883096</v>
      </c>
      <c r="AT115" s="183" t="s">
        <v>54</v>
      </c>
      <c r="AU115" s="175">
        <v>0.44883927706801902</v>
      </c>
      <c r="AV115" s="176">
        <v>-41.268734192426699</v>
      </c>
      <c r="AW115" s="170"/>
      <c r="AX115" s="170"/>
      <c r="AY115" s="178">
        <v>36</v>
      </c>
      <c r="AZ115" s="178">
        <v>49</v>
      </c>
      <c r="BA115" s="169"/>
      <c r="BB115" s="186">
        <v>127.4</v>
      </c>
      <c r="BC115" s="182">
        <v>31.767846610258701</v>
      </c>
      <c r="BD115" s="183" t="s">
        <v>55</v>
      </c>
      <c r="BE115" s="184">
        <v>0.99274520657058396</v>
      </c>
      <c r="BF115" s="185">
        <v>-12.7374683848534</v>
      </c>
      <c r="BG115" s="170">
        <v>8.9999999999999993E-3</v>
      </c>
      <c r="BH115" s="170"/>
      <c r="BI115" s="178">
        <v>1</v>
      </c>
      <c r="BJ115" s="178">
        <v>27</v>
      </c>
      <c r="BK115" s="171"/>
      <c r="BL115" s="187">
        <v>0.8</v>
      </c>
      <c r="BM115" s="190">
        <v>0.74</v>
      </c>
      <c r="BN115" s="188"/>
      <c r="BO115" s="189">
        <v>0.95</v>
      </c>
      <c r="BP115" s="180">
        <v>1</v>
      </c>
      <c r="BQ115" s="188">
        <v>2.5000000000000001E-3</v>
      </c>
    </row>
    <row r="116" spans="1:69" s="158" customFormat="1" ht="22.35" customHeight="1" x14ac:dyDescent="0.2">
      <c r="A116" s="167" t="s">
        <v>139</v>
      </c>
      <c r="B116" s="167" t="s">
        <v>159</v>
      </c>
      <c r="C116" s="167" t="s">
        <v>174</v>
      </c>
      <c r="D116" s="168">
        <v>2.3561526822222199</v>
      </c>
      <c r="E116" s="169"/>
      <c r="F116" s="170">
        <v>2.5000000000000001E-2</v>
      </c>
      <c r="G116" s="170">
        <v>1.4999999999999999E-2</v>
      </c>
      <c r="H116" s="171"/>
      <c r="I116" s="172">
        <v>3</v>
      </c>
      <c r="J116" s="172">
        <v>3</v>
      </c>
      <c r="K116" s="169"/>
      <c r="L116" s="173">
        <v>1914.6487999999999</v>
      </c>
      <c r="M116" s="173">
        <v>970.41903000000002</v>
      </c>
      <c r="N116" s="173">
        <v>2885.06783</v>
      </c>
      <c r="O116" s="168">
        <v>1224.48254383877</v>
      </c>
      <c r="P116" s="174">
        <v>258.77999999999997</v>
      </c>
      <c r="Q116" s="180">
        <v>4.73175107751283</v>
      </c>
      <c r="R116" s="181">
        <v>2219.2479213128299</v>
      </c>
      <c r="S116" s="170">
        <v>0.01</v>
      </c>
      <c r="T116" s="170">
        <v>0.01</v>
      </c>
      <c r="U116" s="177">
        <v>0</v>
      </c>
      <c r="V116" s="178">
        <v>0</v>
      </c>
      <c r="W116" s="169"/>
      <c r="X116" s="177">
        <v>1413.122245</v>
      </c>
      <c r="Y116" s="168">
        <v>599.75834998401001</v>
      </c>
      <c r="Z116" s="179">
        <v>573</v>
      </c>
      <c r="AA116" s="184">
        <v>1.0466986910715701</v>
      </c>
      <c r="AB116" s="185">
        <v>-61.160186709358399</v>
      </c>
      <c r="AC116" s="170">
        <v>1.4999999999999999E-2</v>
      </c>
      <c r="AD116" s="170">
        <v>5.0000000000000001E-3</v>
      </c>
      <c r="AE116" s="178">
        <v>0</v>
      </c>
      <c r="AF116" s="178">
        <v>207</v>
      </c>
      <c r="AG116" s="169"/>
      <c r="AH116" s="182">
        <v>130</v>
      </c>
      <c r="AI116" s="168">
        <v>55.174692616859403</v>
      </c>
      <c r="AJ116" s="183" t="s">
        <v>53</v>
      </c>
      <c r="AK116" s="190">
        <v>0.87578877169618097</v>
      </c>
      <c r="AL116" s="173">
        <v>-32.093879926159801</v>
      </c>
      <c r="AM116" s="170"/>
      <c r="AN116" s="170"/>
      <c r="AO116" s="178">
        <v>19</v>
      </c>
      <c r="AP116" s="178">
        <v>49</v>
      </c>
      <c r="AQ116" s="169"/>
      <c r="AR116" s="182">
        <v>8</v>
      </c>
      <c r="AS116" s="168">
        <v>3.39536569949904</v>
      </c>
      <c r="AT116" s="183" t="s">
        <v>54</v>
      </c>
      <c r="AU116" s="175">
        <v>0.21221035621869</v>
      </c>
      <c r="AV116" s="176">
        <v>-33.166699663786602</v>
      </c>
      <c r="AW116" s="170"/>
      <c r="AX116" s="170"/>
      <c r="AY116" s="178">
        <v>30</v>
      </c>
      <c r="AZ116" s="178">
        <v>38</v>
      </c>
      <c r="BA116" s="169"/>
      <c r="BB116" s="186">
        <v>62.2</v>
      </c>
      <c r="BC116" s="182">
        <v>26.398968313605</v>
      </c>
      <c r="BD116" s="183" t="s">
        <v>55</v>
      </c>
      <c r="BE116" s="190">
        <v>0.82496775980015802</v>
      </c>
      <c r="BF116" s="173">
        <v>-20.133399327573301</v>
      </c>
      <c r="BG116" s="170"/>
      <c r="BH116" s="170"/>
      <c r="BI116" s="178">
        <v>14</v>
      </c>
      <c r="BJ116" s="178">
        <v>29</v>
      </c>
      <c r="BK116" s="171"/>
      <c r="BL116" s="187">
        <v>0.8</v>
      </c>
      <c r="BM116" s="190">
        <v>0.72</v>
      </c>
      <c r="BN116" s="188"/>
      <c r="BO116" s="189">
        <v>0.95</v>
      </c>
      <c r="BP116" s="180">
        <v>1</v>
      </c>
      <c r="BQ116" s="188">
        <v>2.5000000000000001E-3</v>
      </c>
    </row>
    <row r="117" spans="1:69" s="158" customFormat="1" ht="22.35" customHeight="1" x14ac:dyDescent="0.2">
      <c r="A117" s="167" t="s">
        <v>175</v>
      </c>
      <c r="B117" s="167" t="s">
        <v>176</v>
      </c>
      <c r="C117" s="167" t="s">
        <v>177</v>
      </c>
      <c r="D117" s="168">
        <v>5.36114939544444</v>
      </c>
      <c r="E117" s="169"/>
      <c r="F117" s="170">
        <v>3.9E-2</v>
      </c>
      <c r="G117" s="170">
        <v>0.03</v>
      </c>
      <c r="H117" s="171"/>
      <c r="I117" s="172">
        <v>5</v>
      </c>
      <c r="J117" s="172">
        <v>4</v>
      </c>
      <c r="K117" s="169"/>
      <c r="L117" s="173">
        <v>2577.70093</v>
      </c>
      <c r="M117" s="173">
        <v>2905.7128299999999</v>
      </c>
      <c r="N117" s="173">
        <v>5483.4137600000004</v>
      </c>
      <c r="O117" s="168">
        <v>1022.8056253495701</v>
      </c>
      <c r="P117" s="174">
        <v>227.6</v>
      </c>
      <c r="Q117" s="180">
        <v>4.4938735735921398</v>
      </c>
      <c r="R117" s="181">
        <v>4150.9579781757602</v>
      </c>
      <c r="S117" s="170">
        <v>0.01</v>
      </c>
      <c r="T117" s="170">
        <v>0.01</v>
      </c>
      <c r="U117" s="177">
        <v>0</v>
      </c>
      <c r="V117" s="178">
        <v>0</v>
      </c>
      <c r="W117" s="169"/>
      <c r="X117" s="177">
        <v>2763.1614100000002</v>
      </c>
      <c r="Y117" s="168">
        <v>515.40466534059897</v>
      </c>
      <c r="Z117" s="179">
        <v>573</v>
      </c>
      <c r="AA117" s="190">
        <v>0.89948458174624701</v>
      </c>
      <c r="AB117" s="173">
        <v>-591.39554511991298</v>
      </c>
      <c r="AC117" s="170"/>
      <c r="AD117" s="170"/>
      <c r="AE117" s="178">
        <v>309</v>
      </c>
      <c r="AF117" s="178">
        <v>924</v>
      </c>
      <c r="AG117" s="169"/>
      <c r="AH117" s="182">
        <v>335.85</v>
      </c>
      <c r="AI117" s="168">
        <v>62.645148498451398</v>
      </c>
      <c r="AJ117" s="183" t="s">
        <v>53</v>
      </c>
      <c r="AK117" s="184">
        <v>0.99436743648335502</v>
      </c>
      <c r="AL117" s="185">
        <v>-32.975633808995703</v>
      </c>
      <c r="AM117" s="170">
        <v>8.9999999999999993E-3</v>
      </c>
      <c r="AN117" s="170"/>
      <c r="AO117" s="178">
        <v>2</v>
      </c>
      <c r="AP117" s="178">
        <v>70</v>
      </c>
      <c r="AQ117" s="169"/>
      <c r="AR117" s="182">
        <v>48.6</v>
      </c>
      <c r="AS117" s="168">
        <v>9.0652202382752307</v>
      </c>
      <c r="AT117" s="183" t="s">
        <v>54</v>
      </c>
      <c r="AU117" s="175">
        <v>0.56657626489220203</v>
      </c>
      <c r="AV117" s="176">
        <v>-45.070002237205301</v>
      </c>
      <c r="AW117" s="170"/>
      <c r="AX117" s="170"/>
      <c r="AY117" s="178">
        <v>38</v>
      </c>
      <c r="AZ117" s="178">
        <v>55</v>
      </c>
      <c r="BA117" s="169"/>
      <c r="BB117" s="186">
        <v>211.4</v>
      </c>
      <c r="BC117" s="182">
        <v>39.431842764843303</v>
      </c>
      <c r="BD117" s="183" t="s">
        <v>55</v>
      </c>
      <c r="BE117" s="180">
        <v>1.2322450864013501</v>
      </c>
      <c r="BF117" s="181">
        <v>24.0599955255895</v>
      </c>
      <c r="BG117" s="170">
        <v>0.02</v>
      </c>
      <c r="BH117" s="170">
        <v>0.02</v>
      </c>
      <c r="BI117" s="178">
        <v>0</v>
      </c>
      <c r="BJ117" s="178">
        <v>0</v>
      </c>
      <c r="BK117" s="171"/>
      <c r="BL117" s="187">
        <v>0.8</v>
      </c>
      <c r="BM117" s="184">
        <v>0.83</v>
      </c>
      <c r="BN117" s="188">
        <v>1.1249999999999999E-3</v>
      </c>
      <c r="BO117" s="189">
        <v>0.95</v>
      </c>
      <c r="BP117" s="180">
        <v>1</v>
      </c>
      <c r="BQ117" s="188">
        <v>2.5000000000000001E-3</v>
      </c>
    </row>
    <row r="118" spans="1:69" s="158" customFormat="1" ht="22.35" customHeight="1" x14ac:dyDescent="0.2">
      <c r="A118" s="167" t="s">
        <v>175</v>
      </c>
      <c r="B118" s="167" t="s">
        <v>176</v>
      </c>
      <c r="C118" s="167" t="s">
        <v>178</v>
      </c>
      <c r="D118" s="168">
        <v>9.7145609433333302</v>
      </c>
      <c r="E118" s="169"/>
      <c r="F118" s="170">
        <v>7.9000000000000001E-2</v>
      </c>
      <c r="G118" s="170">
        <v>7.2999999999999995E-2</v>
      </c>
      <c r="H118" s="171"/>
      <c r="I118" s="172">
        <v>6</v>
      </c>
      <c r="J118" s="172">
        <v>6</v>
      </c>
      <c r="K118" s="169"/>
      <c r="L118" s="173">
        <v>5903.4721</v>
      </c>
      <c r="M118" s="173">
        <v>2353.8956199999998</v>
      </c>
      <c r="N118" s="173">
        <v>8257.3677200000002</v>
      </c>
      <c r="O118" s="168">
        <v>849.99906513187898</v>
      </c>
      <c r="P118" s="174">
        <v>242.374</v>
      </c>
      <c r="Q118" s="180">
        <v>3.5069729638157501</v>
      </c>
      <c r="R118" s="181">
        <v>5686.1914824652204</v>
      </c>
      <c r="S118" s="170">
        <v>0.01</v>
      </c>
      <c r="T118" s="170">
        <v>0.01</v>
      </c>
      <c r="U118" s="177">
        <v>0</v>
      </c>
      <c r="V118" s="178">
        <v>0</v>
      </c>
      <c r="W118" s="169"/>
      <c r="X118" s="177">
        <v>6627.3678849999997</v>
      </c>
      <c r="Y118" s="168">
        <v>682.20971834533202</v>
      </c>
      <c r="Z118" s="179">
        <v>573</v>
      </c>
      <c r="AA118" s="180">
        <v>1.19059287669342</v>
      </c>
      <c r="AB118" s="181">
        <v>548.81166978124304</v>
      </c>
      <c r="AC118" s="170">
        <v>0.02</v>
      </c>
      <c r="AD118" s="170">
        <v>1.9E-2</v>
      </c>
      <c r="AE118" s="178">
        <v>0</v>
      </c>
      <c r="AF118" s="178">
        <v>53</v>
      </c>
      <c r="AG118" s="169"/>
      <c r="AH118" s="182">
        <v>760</v>
      </c>
      <c r="AI118" s="168">
        <v>78.233077586646203</v>
      </c>
      <c r="AJ118" s="183" t="s">
        <v>53</v>
      </c>
      <c r="AK118" s="180">
        <v>1.2417948823277201</v>
      </c>
      <c r="AL118" s="181">
        <v>91.677065342440301</v>
      </c>
      <c r="AM118" s="170">
        <v>0.02</v>
      </c>
      <c r="AN118" s="170">
        <v>0.02</v>
      </c>
      <c r="AO118" s="178">
        <v>0</v>
      </c>
      <c r="AP118" s="178">
        <v>0</v>
      </c>
      <c r="AQ118" s="169"/>
      <c r="AR118" s="182">
        <v>167.1</v>
      </c>
      <c r="AS118" s="168">
        <v>17.200983243063899</v>
      </c>
      <c r="AT118" s="183" t="s">
        <v>54</v>
      </c>
      <c r="AU118" s="184">
        <v>1.0750614526915001</v>
      </c>
      <c r="AV118" s="185">
        <v>-2.63280880191994</v>
      </c>
      <c r="AW118" s="170">
        <v>8.9999999999999993E-3</v>
      </c>
      <c r="AX118" s="170">
        <v>4.0000000000000001E-3</v>
      </c>
      <c r="AY118" s="178">
        <v>0</v>
      </c>
      <c r="AZ118" s="178">
        <v>20</v>
      </c>
      <c r="BA118" s="169"/>
      <c r="BB118" s="186">
        <v>475.2</v>
      </c>
      <c r="BC118" s="182">
        <v>48.916261143650402</v>
      </c>
      <c r="BD118" s="183" t="s">
        <v>55</v>
      </c>
      <c r="BE118" s="180">
        <v>1.52863316073907</v>
      </c>
      <c r="BF118" s="181">
        <v>135.73438239615999</v>
      </c>
      <c r="BG118" s="170">
        <v>0.02</v>
      </c>
      <c r="BH118" s="170">
        <v>0.02</v>
      </c>
      <c r="BI118" s="178">
        <v>0</v>
      </c>
      <c r="BJ118" s="178">
        <v>0</v>
      </c>
      <c r="BK118" s="171"/>
      <c r="BL118" s="187">
        <v>0.8</v>
      </c>
      <c r="BM118" s="190">
        <v>0.76</v>
      </c>
      <c r="BN118" s="188"/>
      <c r="BO118" s="189">
        <v>0.95</v>
      </c>
      <c r="BP118" s="180">
        <v>1</v>
      </c>
      <c r="BQ118" s="188">
        <v>2.5000000000000001E-3</v>
      </c>
    </row>
    <row r="119" spans="1:69" s="158" customFormat="1" ht="22.35" customHeight="1" x14ac:dyDescent="0.2">
      <c r="A119" s="167" t="s">
        <v>175</v>
      </c>
      <c r="B119" s="167" t="s">
        <v>176</v>
      </c>
      <c r="C119" s="167" t="s">
        <v>179</v>
      </c>
      <c r="D119" s="168">
        <v>2.7303992304444402</v>
      </c>
      <c r="E119" s="169"/>
      <c r="F119" s="170">
        <v>0.08</v>
      </c>
      <c r="G119" s="170">
        <v>0.08</v>
      </c>
      <c r="H119" s="171"/>
      <c r="I119" s="172">
        <v>7</v>
      </c>
      <c r="J119" s="172">
        <v>7</v>
      </c>
      <c r="K119" s="169"/>
      <c r="L119" s="173">
        <v>579.12189999999998</v>
      </c>
      <c r="M119" s="173">
        <v>3064.8989200000001</v>
      </c>
      <c r="N119" s="173">
        <v>3644.0208200000002</v>
      </c>
      <c r="O119" s="168">
        <v>1334.61098998583</v>
      </c>
      <c r="P119" s="174">
        <v>212.5</v>
      </c>
      <c r="Q119" s="180">
        <v>6.2805223058156701</v>
      </c>
      <c r="R119" s="181">
        <v>3010.4316785753699</v>
      </c>
      <c r="S119" s="170">
        <v>0.01</v>
      </c>
      <c r="T119" s="170">
        <v>0.01</v>
      </c>
      <c r="U119" s="177">
        <v>0</v>
      </c>
      <c r="V119" s="178">
        <v>0</v>
      </c>
      <c r="W119" s="169"/>
      <c r="X119" s="177">
        <v>1931.3181300000001</v>
      </c>
      <c r="Y119" s="168">
        <v>707.339098423942</v>
      </c>
      <c r="Z119" s="179">
        <v>573</v>
      </c>
      <c r="AA119" s="180">
        <v>1.2344486883489401</v>
      </c>
      <c r="AB119" s="181">
        <v>222.863645123227</v>
      </c>
      <c r="AC119" s="170">
        <v>0.02</v>
      </c>
      <c r="AD119" s="170">
        <v>0.02</v>
      </c>
      <c r="AE119" s="178">
        <v>0</v>
      </c>
      <c r="AF119" s="178">
        <v>0</v>
      </c>
      <c r="AG119" s="169"/>
      <c r="AH119" s="182">
        <v>220.05</v>
      </c>
      <c r="AI119" s="168">
        <v>80.592609881515799</v>
      </c>
      <c r="AJ119" s="183" t="s">
        <v>53</v>
      </c>
      <c r="AK119" s="180">
        <v>1.2792477758970799</v>
      </c>
      <c r="AL119" s="181">
        <v>32.209454542344297</v>
      </c>
      <c r="AM119" s="170">
        <v>0.02</v>
      </c>
      <c r="AN119" s="170">
        <v>0.02</v>
      </c>
      <c r="AO119" s="178">
        <v>0</v>
      </c>
      <c r="AP119" s="178">
        <v>0</v>
      </c>
      <c r="AQ119" s="169"/>
      <c r="AR119" s="182">
        <v>59.6</v>
      </c>
      <c r="AS119" s="168">
        <v>21.828309697515699</v>
      </c>
      <c r="AT119" s="183" t="s">
        <v>54</v>
      </c>
      <c r="AU119" s="180">
        <v>1.3642693560947301</v>
      </c>
      <c r="AV119" s="181">
        <v>11.894464645674701</v>
      </c>
      <c r="AW119" s="170">
        <v>0.01</v>
      </c>
      <c r="AX119" s="170">
        <v>0.01</v>
      </c>
      <c r="AY119" s="178">
        <v>0</v>
      </c>
      <c r="AZ119" s="178">
        <v>0</v>
      </c>
      <c r="BA119" s="169"/>
      <c r="BB119" s="186">
        <v>156</v>
      </c>
      <c r="BC119" s="182">
        <v>57.1345018928264</v>
      </c>
      <c r="BD119" s="183" t="s">
        <v>55</v>
      </c>
      <c r="BE119" s="180">
        <v>1.7854531841508301</v>
      </c>
      <c r="BF119" s="181">
        <v>60.588929291349501</v>
      </c>
      <c r="BG119" s="170">
        <v>0.02</v>
      </c>
      <c r="BH119" s="170">
        <v>0.02</v>
      </c>
      <c r="BI119" s="178">
        <v>0</v>
      </c>
      <c r="BJ119" s="178">
        <v>0</v>
      </c>
      <c r="BK119" s="171"/>
      <c r="BL119" s="187">
        <v>0.8</v>
      </c>
      <c r="BM119" s="184">
        <v>0.87</v>
      </c>
      <c r="BN119" s="188">
        <v>2.6250000000000002E-3</v>
      </c>
      <c r="BO119" s="189">
        <v>0.95</v>
      </c>
      <c r="BP119" s="180">
        <v>1</v>
      </c>
      <c r="BQ119" s="188">
        <v>2.5000000000000001E-3</v>
      </c>
    </row>
    <row r="120" spans="1:69" s="158" customFormat="1" ht="22.35" customHeight="1" x14ac:dyDescent="0.2">
      <c r="A120" s="167" t="s">
        <v>175</v>
      </c>
      <c r="B120" s="167" t="s">
        <v>176</v>
      </c>
      <c r="C120" s="167" t="s">
        <v>180</v>
      </c>
      <c r="D120" s="168">
        <v>3.1380264342222199</v>
      </c>
      <c r="E120" s="169"/>
      <c r="F120" s="170">
        <v>0.03</v>
      </c>
      <c r="G120" s="170">
        <v>1.4999999999999999E-2</v>
      </c>
      <c r="H120" s="171"/>
      <c r="I120" s="172">
        <v>5</v>
      </c>
      <c r="J120" s="172">
        <v>5</v>
      </c>
      <c r="K120" s="169"/>
      <c r="L120" s="173">
        <v>1320.2013999999999</v>
      </c>
      <c r="M120" s="173">
        <v>1251.0593200000001</v>
      </c>
      <c r="N120" s="173">
        <v>2571.2607200000002</v>
      </c>
      <c r="O120" s="168">
        <v>819.38784579974401</v>
      </c>
      <c r="P120" s="174">
        <v>212.5</v>
      </c>
      <c r="Q120" s="180">
        <v>3.8559428037635</v>
      </c>
      <c r="R120" s="181">
        <v>1843.0816859387301</v>
      </c>
      <c r="S120" s="170">
        <v>0.01</v>
      </c>
      <c r="T120" s="170">
        <v>0.01</v>
      </c>
      <c r="U120" s="177">
        <v>0</v>
      </c>
      <c r="V120" s="178">
        <v>0</v>
      </c>
      <c r="W120" s="169"/>
      <c r="X120" s="177">
        <v>1593.3157650000001</v>
      </c>
      <c r="Y120" s="168">
        <v>507.74453255837898</v>
      </c>
      <c r="Z120" s="179">
        <v>573</v>
      </c>
      <c r="AA120" s="190">
        <v>0.88611611266732904</v>
      </c>
      <c r="AB120" s="173">
        <v>-370.19758331579101</v>
      </c>
      <c r="AC120" s="170"/>
      <c r="AD120" s="170"/>
      <c r="AE120" s="178">
        <v>205</v>
      </c>
      <c r="AF120" s="178">
        <v>565</v>
      </c>
      <c r="AG120" s="169"/>
      <c r="AH120" s="182">
        <v>175.2</v>
      </c>
      <c r="AI120" s="168">
        <v>55.831269644299297</v>
      </c>
      <c r="AJ120" s="183" t="s">
        <v>53</v>
      </c>
      <c r="AK120" s="190">
        <v>0.88621062927459204</v>
      </c>
      <c r="AL120" s="173">
        <v>-40.683666568751804</v>
      </c>
      <c r="AM120" s="170"/>
      <c r="AN120" s="170"/>
      <c r="AO120" s="178">
        <v>23</v>
      </c>
      <c r="AP120" s="178">
        <v>63</v>
      </c>
      <c r="AQ120" s="169"/>
      <c r="AR120" s="182">
        <v>53.1</v>
      </c>
      <c r="AS120" s="168">
        <v>16.921463573700301</v>
      </c>
      <c r="AT120" s="183" t="s">
        <v>54</v>
      </c>
      <c r="AU120" s="184">
        <v>1.0575914733562699</v>
      </c>
      <c r="AV120" s="185">
        <v>-1.72759785873063</v>
      </c>
      <c r="AW120" s="170">
        <v>8.0000000000000002E-3</v>
      </c>
      <c r="AX120" s="170">
        <v>3.0000000000000001E-3</v>
      </c>
      <c r="AY120" s="178">
        <v>0</v>
      </c>
      <c r="AZ120" s="178">
        <v>8</v>
      </c>
      <c r="BA120" s="169"/>
      <c r="BB120" s="186">
        <v>102.2</v>
      </c>
      <c r="BC120" s="182">
        <v>32.568240625841298</v>
      </c>
      <c r="BD120" s="183" t="s">
        <v>55</v>
      </c>
      <c r="BE120" s="184">
        <v>1.0177575195575399</v>
      </c>
      <c r="BF120" s="185">
        <v>-7.45519571746126</v>
      </c>
      <c r="BG120" s="170">
        <v>1.2E-2</v>
      </c>
      <c r="BH120" s="170">
        <v>2E-3</v>
      </c>
      <c r="BI120" s="178">
        <v>0</v>
      </c>
      <c r="BJ120" s="178">
        <v>19</v>
      </c>
      <c r="BK120" s="171"/>
      <c r="BL120" s="187">
        <v>0.8</v>
      </c>
      <c r="BM120" s="184">
        <v>0.86</v>
      </c>
      <c r="BN120" s="188">
        <v>2.2499999999999998E-3</v>
      </c>
      <c r="BO120" s="189">
        <v>0.95</v>
      </c>
      <c r="BP120" s="180">
        <v>1</v>
      </c>
      <c r="BQ120" s="188">
        <v>2.5000000000000001E-3</v>
      </c>
    </row>
    <row r="121" spans="1:69" s="158" customFormat="1" ht="22.35" customHeight="1" x14ac:dyDescent="0.2">
      <c r="A121" s="167" t="s">
        <v>175</v>
      </c>
      <c r="B121" s="167" t="s">
        <v>176</v>
      </c>
      <c r="C121" s="167" t="s">
        <v>181</v>
      </c>
      <c r="D121" s="168">
        <v>2.9645688838888899</v>
      </c>
      <c r="E121" s="169"/>
      <c r="F121" s="170">
        <v>0.08</v>
      </c>
      <c r="G121" s="170">
        <v>0.08</v>
      </c>
      <c r="H121" s="171"/>
      <c r="I121" s="172">
        <v>7</v>
      </c>
      <c r="J121" s="172">
        <v>7</v>
      </c>
      <c r="K121" s="169"/>
      <c r="L121" s="173">
        <v>789.22523000000001</v>
      </c>
      <c r="M121" s="173">
        <v>-2.3836400000000002</v>
      </c>
      <c r="N121" s="173">
        <v>786.84159</v>
      </c>
      <c r="O121" s="168">
        <v>265.41518204421999</v>
      </c>
      <c r="P121" s="174">
        <v>221.85</v>
      </c>
      <c r="Q121" s="180">
        <v>1.1963722427055199</v>
      </c>
      <c r="R121" s="181">
        <v>68.644539275300801</v>
      </c>
      <c r="S121" s="170">
        <v>0.01</v>
      </c>
      <c r="T121" s="170">
        <v>0.01</v>
      </c>
      <c r="U121" s="177">
        <v>0</v>
      </c>
      <c r="V121" s="178">
        <v>3</v>
      </c>
      <c r="W121" s="169"/>
      <c r="X121" s="177">
        <v>2267.54358</v>
      </c>
      <c r="Y121" s="168">
        <v>764.88139382528402</v>
      </c>
      <c r="Z121" s="179">
        <v>573</v>
      </c>
      <c r="AA121" s="180">
        <v>1.3348715424524999</v>
      </c>
      <c r="AB121" s="181">
        <v>412.56539624857902</v>
      </c>
      <c r="AC121" s="170">
        <v>0.02</v>
      </c>
      <c r="AD121" s="170">
        <v>0.02</v>
      </c>
      <c r="AE121" s="178">
        <v>0</v>
      </c>
      <c r="AF121" s="178">
        <v>0</v>
      </c>
      <c r="AG121" s="169"/>
      <c r="AH121" s="182">
        <v>264.39999999999998</v>
      </c>
      <c r="AI121" s="168">
        <v>89.186660980251204</v>
      </c>
      <c r="AJ121" s="183" t="s">
        <v>53</v>
      </c>
      <c r="AK121" s="180">
        <v>1.4156612854008099</v>
      </c>
      <c r="AL121" s="181">
        <v>60.449519063979899</v>
      </c>
      <c r="AM121" s="170">
        <v>0.02</v>
      </c>
      <c r="AN121" s="170">
        <v>0.02</v>
      </c>
      <c r="AO121" s="178">
        <v>0</v>
      </c>
      <c r="AP121" s="178">
        <v>0</v>
      </c>
      <c r="AQ121" s="169"/>
      <c r="AR121" s="182">
        <v>69.5</v>
      </c>
      <c r="AS121" s="168">
        <v>23.4435436389087</v>
      </c>
      <c r="AT121" s="183" t="s">
        <v>54</v>
      </c>
      <c r="AU121" s="180">
        <v>1.46522147743179</v>
      </c>
      <c r="AV121" s="181">
        <v>17.7030524606933</v>
      </c>
      <c r="AW121" s="170">
        <v>0.01</v>
      </c>
      <c r="AX121" s="170">
        <v>0.01</v>
      </c>
      <c r="AY121" s="178">
        <v>0</v>
      </c>
      <c r="AZ121" s="178">
        <v>0</v>
      </c>
      <c r="BA121" s="169"/>
      <c r="BB121" s="186">
        <v>189</v>
      </c>
      <c r="BC121" s="182">
        <v>63.7529460108452</v>
      </c>
      <c r="BD121" s="183" t="s">
        <v>55</v>
      </c>
      <c r="BE121" s="180">
        <v>1.9922795628389101</v>
      </c>
      <c r="BF121" s="181">
        <v>85.4061049213866</v>
      </c>
      <c r="BG121" s="170">
        <v>0.02</v>
      </c>
      <c r="BH121" s="170">
        <v>0.02</v>
      </c>
      <c r="BI121" s="178">
        <v>0</v>
      </c>
      <c r="BJ121" s="178">
        <v>0</v>
      </c>
      <c r="BK121" s="171"/>
      <c r="BL121" s="187">
        <v>0.8</v>
      </c>
      <c r="BM121" s="184">
        <v>0.86</v>
      </c>
      <c r="BN121" s="188">
        <v>2.2499999999999998E-3</v>
      </c>
      <c r="BO121" s="189">
        <v>0.95</v>
      </c>
      <c r="BP121" s="180">
        <v>1</v>
      </c>
      <c r="BQ121" s="188">
        <v>2.5000000000000001E-3</v>
      </c>
    </row>
    <row r="122" spans="1:69" s="158" customFormat="1" ht="22.35" customHeight="1" x14ac:dyDescent="0.2">
      <c r="A122" s="167" t="s">
        <v>175</v>
      </c>
      <c r="B122" s="167" t="s">
        <v>176</v>
      </c>
      <c r="C122" s="167" t="s">
        <v>182</v>
      </c>
      <c r="D122" s="168">
        <v>3.25939735288889</v>
      </c>
      <c r="E122" s="169"/>
      <c r="F122" s="170">
        <v>0.03</v>
      </c>
      <c r="G122" s="170">
        <v>2.8000000000000001E-2</v>
      </c>
      <c r="H122" s="171"/>
      <c r="I122" s="172">
        <v>3</v>
      </c>
      <c r="J122" s="172">
        <v>3</v>
      </c>
      <c r="K122" s="169"/>
      <c r="L122" s="173">
        <v>790.63486999999998</v>
      </c>
      <c r="M122" s="173">
        <v>519.15446999999995</v>
      </c>
      <c r="N122" s="173">
        <v>1309.78934</v>
      </c>
      <c r="O122" s="168">
        <v>401.850157618585</v>
      </c>
      <c r="P122" s="174">
        <v>225.95400000000001</v>
      </c>
      <c r="Q122" s="180">
        <v>1.7784600299998501</v>
      </c>
      <c r="R122" s="181">
        <v>505.55987453367499</v>
      </c>
      <c r="S122" s="170">
        <v>0.01</v>
      </c>
      <c r="T122" s="170">
        <v>0.01</v>
      </c>
      <c r="U122" s="177">
        <v>0</v>
      </c>
      <c r="V122" s="178">
        <v>0</v>
      </c>
      <c r="W122" s="169"/>
      <c r="X122" s="177">
        <v>1684.8502100000001</v>
      </c>
      <c r="Y122" s="168">
        <v>516.92077632285998</v>
      </c>
      <c r="Z122" s="179">
        <v>573</v>
      </c>
      <c r="AA122" s="190">
        <v>0.90213049969085501</v>
      </c>
      <c r="AB122" s="173">
        <v>-354.60686406022501</v>
      </c>
      <c r="AC122" s="170"/>
      <c r="AD122" s="170"/>
      <c r="AE122" s="178">
        <v>183</v>
      </c>
      <c r="AF122" s="178">
        <v>557</v>
      </c>
      <c r="AG122" s="169"/>
      <c r="AH122" s="182">
        <v>171.75</v>
      </c>
      <c r="AI122" s="168">
        <v>52.693790110547098</v>
      </c>
      <c r="AJ122" s="183" t="s">
        <v>53</v>
      </c>
      <c r="AK122" s="190">
        <v>0.83640936683408096</v>
      </c>
      <c r="AL122" s="173">
        <v>-52.4835002893441</v>
      </c>
      <c r="AM122" s="170"/>
      <c r="AN122" s="170"/>
      <c r="AO122" s="178">
        <v>34</v>
      </c>
      <c r="AP122" s="178">
        <v>75</v>
      </c>
      <c r="AQ122" s="169"/>
      <c r="AR122" s="182">
        <v>29.1</v>
      </c>
      <c r="AS122" s="168">
        <v>8.9280308134900803</v>
      </c>
      <c r="AT122" s="183" t="s">
        <v>54</v>
      </c>
      <c r="AU122" s="175">
        <v>0.55800192584313002</v>
      </c>
      <c r="AV122" s="176">
        <v>-27.848190549674701</v>
      </c>
      <c r="AW122" s="170"/>
      <c r="AX122" s="170"/>
      <c r="AY122" s="178">
        <v>24</v>
      </c>
      <c r="AZ122" s="178">
        <v>34</v>
      </c>
      <c r="BA122" s="169"/>
      <c r="BB122" s="186">
        <v>123</v>
      </c>
      <c r="BC122" s="182">
        <v>37.737037459081797</v>
      </c>
      <c r="BD122" s="183" t="s">
        <v>55</v>
      </c>
      <c r="BE122" s="180">
        <v>1.1792824205963099</v>
      </c>
      <c r="BF122" s="181">
        <v>9.1036189006506198</v>
      </c>
      <c r="BG122" s="170">
        <v>0.02</v>
      </c>
      <c r="BH122" s="170">
        <v>1.7999999999999999E-2</v>
      </c>
      <c r="BI122" s="178">
        <v>0</v>
      </c>
      <c r="BJ122" s="178">
        <v>3</v>
      </c>
      <c r="BK122" s="171"/>
      <c r="BL122" s="187">
        <v>0.8</v>
      </c>
      <c r="BM122" s="190">
        <v>0.78</v>
      </c>
      <c r="BN122" s="188"/>
      <c r="BO122" s="189">
        <v>0.95</v>
      </c>
      <c r="BP122" s="180">
        <v>1</v>
      </c>
      <c r="BQ122" s="188">
        <v>2.5000000000000001E-3</v>
      </c>
    </row>
    <row r="123" spans="1:69" s="158" customFormat="1" ht="22.35" customHeight="1" x14ac:dyDescent="0.2">
      <c r="A123" s="167" t="s">
        <v>175</v>
      </c>
      <c r="B123" s="167" t="s">
        <v>176</v>
      </c>
      <c r="C123" s="167" t="s">
        <v>183</v>
      </c>
      <c r="D123" s="168">
        <v>2.4762819977777801</v>
      </c>
      <c r="E123" s="169"/>
      <c r="F123" s="170">
        <v>0.02</v>
      </c>
      <c r="G123" s="170">
        <v>0.01</v>
      </c>
      <c r="H123" s="171"/>
      <c r="I123" s="172">
        <v>5</v>
      </c>
      <c r="J123" s="172">
        <v>3</v>
      </c>
      <c r="K123" s="169"/>
      <c r="L123" s="173">
        <v>208.34438</v>
      </c>
      <c r="M123" s="173">
        <v>1798.81573</v>
      </c>
      <c r="N123" s="173">
        <v>2007.16011</v>
      </c>
      <c r="O123" s="168">
        <v>810.553931984011</v>
      </c>
      <c r="P123" s="174">
        <v>224.404</v>
      </c>
      <c r="Q123" s="180">
        <v>3.6120297854940699</v>
      </c>
      <c r="R123" s="181">
        <v>1400.34926671118</v>
      </c>
      <c r="S123" s="170">
        <v>0.01</v>
      </c>
      <c r="T123" s="170">
        <v>0.01</v>
      </c>
      <c r="U123" s="177">
        <v>0</v>
      </c>
      <c r="V123" s="178">
        <v>0</v>
      </c>
      <c r="W123" s="169"/>
      <c r="X123" s="177">
        <v>1037.87886</v>
      </c>
      <c r="Y123" s="168">
        <v>419.12789453357698</v>
      </c>
      <c r="Z123" s="179">
        <v>573</v>
      </c>
      <c r="AA123" s="190">
        <v>0.73146229412491603</v>
      </c>
      <c r="AB123" s="173">
        <v>-511.57040652152102</v>
      </c>
      <c r="AC123" s="170"/>
      <c r="AD123" s="170"/>
      <c r="AE123" s="178">
        <v>382</v>
      </c>
      <c r="AF123" s="178">
        <v>665</v>
      </c>
      <c r="AG123" s="169"/>
      <c r="AH123" s="182">
        <v>144.25</v>
      </c>
      <c r="AI123" s="168">
        <v>58.252654636850899</v>
      </c>
      <c r="AJ123" s="183" t="s">
        <v>53</v>
      </c>
      <c r="AK123" s="184">
        <v>0.92464531169604502</v>
      </c>
      <c r="AL123" s="185">
        <v>-26.1082963191202</v>
      </c>
      <c r="AM123" s="170">
        <v>2E-3</v>
      </c>
      <c r="AN123" s="170"/>
      <c r="AO123" s="178">
        <v>12</v>
      </c>
      <c r="AP123" s="178">
        <v>43</v>
      </c>
      <c r="AQ123" s="169"/>
      <c r="AR123" s="182">
        <v>27.9</v>
      </c>
      <c r="AS123" s="168">
        <v>11.2668912607843</v>
      </c>
      <c r="AT123" s="183" t="s">
        <v>54</v>
      </c>
      <c r="AU123" s="175">
        <v>0.70418070379901998</v>
      </c>
      <c r="AV123" s="176">
        <v>-15.3655990651734</v>
      </c>
      <c r="AW123" s="170"/>
      <c r="AX123" s="170"/>
      <c r="AY123" s="178">
        <v>12</v>
      </c>
      <c r="AZ123" s="178">
        <v>20</v>
      </c>
      <c r="BA123" s="169"/>
      <c r="BB123" s="186">
        <v>78.2</v>
      </c>
      <c r="BC123" s="182">
        <v>31.579602028434898</v>
      </c>
      <c r="BD123" s="183" t="s">
        <v>55</v>
      </c>
      <c r="BE123" s="184">
        <v>0.98686256338859102</v>
      </c>
      <c r="BF123" s="185">
        <v>-8.3311981303467508</v>
      </c>
      <c r="BG123" s="170">
        <v>8.0000000000000002E-3</v>
      </c>
      <c r="BH123" s="170"/>
      <c r="BI123" s="178">
        <v>2</v>
      </c>
      <c r="BJ123" s="178">
        <v>17</v>
      </c>
      <c r="BK123" s="171"/>
      <c r="BL123" s="187">
        <v>0.8</v>
      </c>
      <c r="BM123" s="184">
        <v>0.84</v>
      </c>
      <c r="BN123" s="188">
        <v>1.5E-3</v>
      </c>
      <c r="BO123" s="189">
        <v>0.95</v>
      </c>
      <c r="BP123" s="180">
        <v>1</v>
      </c>
      <c r="BQ123" s="188">
        <v>2.5000000000000001E-3</v>
      </c>
    </row>
    <row r="124" spans="1:69" s="158" customFormat="1" ht="22.35" customHeight="1" x14ac:dyDescent="0.2">
      <c r="A124" s="167" t="s">
        <v>175</v>
      </c>
      <c r="B124" s="167" t="s">
        <v>176</v>
      </c>
      <c r="C124" s="167" t="s">
        <v>184</v>
      </c>
      <c r="D124" s="168">
        <v>6.49187964211111</v>
      </c>
      <c r="E124" s="169"/>
      <c r="F124" s="170">
        <v>1.6E-2</v>
      </c>
      <c r="G124" s="170"/>
      <c r="H124" s="171"/>
      <c r="I124" s="172">
        <v>3</v>
      </c>
      <c r="J124" s="172">
        <v>1</v>
      </c>
      <c r="K124" s="169"/>
      <c r="L124" s="173">
        <v>1658.9607800000001</v>
      </c>
      <c r="M124" s="173">
        <v>-1437.8832399999999</v>
      </c>
      <c r="N124" s="173">
        <v>221.07754</v>
      </c>
      <c r="O124" s="168">
        <v>34.054473001305901</v>
      </c>
      <c r="P124" s="174">
        <v>272.23099999999999</v>
      </c>
      <c r="Q124" s="175">
        <v>0.12509403044218301</v>
      </c>
      <c r="R124" s="176">
        <v>-1708.8041084418901</v>
      </c>
      <c r="S124" s="170"/>
      <c r="T124" s="170"/>
      <c r="U124" s="177">
        <v>1547</v>
      </c>
      <c r="V124" s="178">
        <v>1900</v>
      </c>
      <c r="W124" s="169"/>
      <c r="X124" s="177">
        <v>3625.1861549999999</v>
      </c>
      <c r="Y124" s="168">
        <v>558.41857133092401</v>
      </c>
      <c r="Z124" s="179">
        <v>573</v>
      </c>
      <c r="AA124" s="184">
        <v>0.97455248050772203</v>
      </c>
      <c r="AB124" s="185">
        <v>-436.88680714319599</v>
      </c>
      <c r="AC124" s="170">
        <v>7.0000000000000001E-3</v>
      </c>
      <c r="AD124" s="170"/>
      <c r="AE124" s="178">
        <v>95</v>
      </c>
      <c r="AF124" s="178">
        <v>839</v>
      </c>
      <c r="AG124" s="169"/>
      <c r="AH124" s="182">
        <v>224.4</v>
      </c>
      <c r="AI124" s="168">
        <v>34.5662600619359</v>
      </c>
      <c r="AJ124" s="183" t="s">
        <v>53</v>
      </c>
      <c r="AK124" s="175">
        <v>0.548670794633903</v>
      </c>
      <c r="AL124" s="176">
        <v>-222.215351858676</v>
      </c>
      <c r="AM124" s="170"/>
      <c r="AN124" s="170"/>
      <c r="AO124" s="178">
        <v>185</v>
      </c>
      <c r="AP124" s="178">
        <v>267</v>
      </c>
      <c r="AQ124" s="169"/>
      <c r="AR124" s="182">
        <v>51.8</v>
      </c>
      <c r="AS124" s="168">
        <v>7.9791990695556096</v>
      </c>
      <c r="AT124" s="183" t="s">
        <v>54</v>
      </c>
      <c r="AU124" s="175">
        <v>0.49869994184722599</v>
      </c>
      <c r="AV124" s="176">
        <v>-61.6261211069653</v>
      </c>
      <c r="AW124" s="170"/>
      <c r="AX124" s="170"/>
      <c r="AY124" s="178">
        <v>53</v>
      </c>
      <c r="AZ124" s="178">
        <v>73</v>
      </c>
      <c r="BA124" s="169"/>
      <c r="BB124" s="186">
        <v>206.6</v>
      </c>
      <c r="BC124" s="182">
        <v>31.824373122976599</v>
      </c>
      <c r="BD124" s="183" t="s">
        <v>55</v>
      </c>
      <c r="BE124" s="184">
        <v>0.99451166009301994</v>
      </c>
      <c r="BF124" s="185">
        <v>-20.2522422139307</v>
      </c>
      <c r="BG124" s="170">
        <v>8.9999999999999993E-3</v>
      </c>
      <c r="BH124" s="170"/>
      <c r="BI124" s="178">
        <v>2</v>
      </c>
      <c r="BJ124" s="178">
        <v>43</v>
      </c>
      <c r="BK124" s="171"/>
      <c r="BL124" s="187">
        <v>0.8</v>
      </c>
      <c r="BM124" s="190">
        <v>0.79</v>
      </c>
      <c r="BN124" s="188"/>
      <c r="BO124" s="189">
        <v>0.95</v>
      </c>
      <c r="BP124" s="180">
        <v>1</v>
      </c>
      <c r="BQ124" s="188">
        <v>2.5000000000000001E-3</v>
      </c>
    </row>
    <row r="125" spans="1:69" s="158" customFormat="1" ht="22.35" customHeight="1" x14ac:dyDescent="0.2">
      <c r="A125" s="167" t="s">
        <v>175</v>
      </c>
      <c r="B125" s="167" t="s">
        <v>176</v>
      </c>
      <c r="C125" s="167" t="s">
        <v>185</v>
      </c>
      <c r="D125" s="168">
        <v>2.7823128829999999</v>
      </c>
      <c r="E125" s="169"/>
      <c r="F125" s="170">
        <v>0.03</v>
      </c>
      <c r="G125" s="170">
        <v>2.3E-2</v>
      </c>
      <c r="H125" s="171"/>
      <c r="I125" s="172">
        <v>4</v>
      </c>
      <c r="J125" s="172">
        <v>4</v>
      </c>
      <c r="K125" s="169"/>
      <c r="L125" s="173">
        <v>1048.1140499999999</v>
      </c>
      <c r="M125" s="173">
        <v>769.87869999999998</v>
      </c>
      <c r="N125" s="173">
        <v>1817.9927499999999</v>
      </c>
      <c r="O125" s="168">
        <v>653.410607091668</v>
      </c>
      <c r="P125" s="174">
        <v>278.23599999999999</v>
      </c>
      <c r="Q125" s="180">
        <v>2.3484042578662301</v>
      </c>
      <c r="R125" s="181">
        <v>972.63229881268796</v>
      </c>
      <c r="S125" s="170">
        <v>0.01</v>
      </c>
      <c r="T125" s="170">
        <v>0.01</v>
      </c>
      <c r="U125" s="177">
        <v>0</v>
      </c>
      <c r="V125" s="178">
        <v>0</v>
      </c>
      <c r="W125" s="169"/>
      <c r="X125" s="177">
        <v>1257.339655</v>
      </c>
      <c r="Y125" s="168">
        <v>451.904479428743</v>
      </c>
      <c r="Z125" s="179">
        <v>573</v>
      </c>
      <c r="AA125" s="190">
        <v>0.78866401296464705</v>
      </c>
      <c r="AB125" s="173">
        <v>-483.59803289922797</v>
      </c>
      <c r="AC125" s="170"/>
      <c r="AD125" s="170"/>
      <c r="AE125" s="178">
        <v>337</v>
      </c>
      <c r="AF125" s="178">
        <v>656</v>
      </c>
      <c r="AG125" s="169"/>
      <c r="AH125" s="182">
        <v>133.85</v>
      </c>
      <c r="AI125" s="168">
        <v>48.107457941853603</v>
      </c>
      <c r="AJ125" s="183" t="s">
        <v>53</v>
      </c>
      <c r="AK125" s="190">
        <v>0.76361044352148599</v>
      </c>
      <c r="AL125" s="173">
        <v>-57.561997098867998</v>
      </c>
      <c r="AM125" s="170"/>
      <c r="AN125" s="170"/>
      <c r="AO125" s="178">
        <v>42</v>
      </c>
      <c r="AP125" s="178">
        <v>77</v>
      </c>
      <c r="AQ125" s="169"/>
      <c r="AR125" s="182">
        <v>19.100000000000001</v>
      </c>
      <c r="AS125" s="168">
        <v>6.8647922800851999</v>
      </c>
      <c r="AT125" s="183" t="s">
        <v>54</v>
      </c>
      <c r="AU125" s="175">
        <v>0.429049517505325</v>
      </c>
      <c r="AV125" s="176">
        <v>-29.512570691775998</v>
      </c>
      <c r="AW125" s="170"/>
      <c r="AX125" s="170"/>
      <c r="AY125" s="178">
        <v>26</v>
      </c>
      <c r="AZ125" s="178">
        <v>35</v>
      </c>
      <c r="BA125" s="169"/>
      <c r="BB125" s="186">
        <v>101</v>
      </c>
      <c r="BC125" s="182">
        <v>36.3007340465238</v>
      </c>
      <c r="BD125" s="183" t="s">
        <v>55</v>
      </c>
      <c r="BE125" s="180">
        <v>1.1343979389538701</v>
      </c>
      <c r="BF125" s="181">
        <v>3.77485861644799</v>
      </c>
      <c r="BG125" s="170">
        <v>0.02</v>
      </c>
      <c r="BH125" s="170">
        <v>1.2999999999999999E-2</v>
      </c>
      <c r="BI125" s="178">
        <v>0</v>
      </c>
      <c r="BJ125" s="178">
        <v>6</v>
      </c>
      <c r="BK125" s="171"/>
      <c r="BL125" s="187">
        <v>0.8</v>
      </c>
      <c r="BM125" s="184">
        <v>0.84</v>
      </c>
      <c r="BN125" s="188">
        <v>1.5E-3</v>
      </c>
      <c r="BO125" s="189">
        <v>0.95</v>
      </c>
      <c r="BP125" s="180">
        <v>1</v>
      </c>
      <c r="BQ125" s="188">
        <v>2.5000000000000001E-3</v>
      </c>
    </row>
    <row r="126" spans="1:69" s="158" customFormat="1" ht="22.35" customHeight="1" x14ac:dyDescent="0.2">
      <c r="A126" s="167" t="s">
        <v>175</v>
      </c>
      <c r="B126" s="167" t="s">
        <v>176</v>
      </c>
      <c r="C126" s="167" t="s">
        <v>186</v>
      </c>
      <c r="D126" s="168">
        <v>6.3293904736666704</v>
      </c>
      <c r="E126" s="169"/>
      <c r="F126" s="170">
        <v>2.5999999999999999E-2</v>
      </c>
      <c r="G126" s="170">
        <v>1.4999999999999999E-2</v>
      </c>
      <c r="H126" s="171"/>
      <c r="I126" s="172">
        <v>3</v>
      </c>
      <c r="J126" s="172">
        <v>3</v>
      </c>
      <c r="K126" s="169"/>
      <c r="L126" s="173">
        <v>2477.6832899999999</v>
      </c>
      <c r="M126" s="173">
        <v>1330.3958299999999</v>
      </c>
      <c r="N126" s="173">
        <v>3808.0791199999999</v>
      </c>
      <c r="O126" s="168">
        <v>601.65021195065401</v>
      </c>
      <c r="P126" s="174">
        <v>213.245</v>
      </c>
      <c r="Q126" s="180">
        <v>2.8214036059492802</v>
      </c>
      <c r="R126" s="181">
        <v>2334.1948482596999</v>
      </c>
      <c r="S126" s="170">
        <v>0.01</v>
      </c>
      <c r="T126" s="170">
        <v>0.01</v>
      </c>
      <c r="U126" s="177">
        <v>0</v>
      </c>
      <c r="V126" s="178">
        <v>0</v>
      </c>
      <c r="W126" s="169"/>
      <c r="X126" s="177">
        <v>2979.1891049999999</v>
      </c>
      <c r="Y126" s="168">
        <v>470.69131180875502</v>
      </c>
      <c r="Z126" s="179">
        <v>573</v>
      </c>
      <c r="AA126" s="190">
        <v>0.82145080594896103</v>
      </c>
      <c r="AB126" s="173">
        <v>-981.211784620814</v>
      </c>
      <c r="AC126" s="170"/>
      <c r="AD126" s="170"/>
      <c r="AE126" s="178">
        <v>648</v>
      </c>
      <c r="AF126" s="178">
        <v>1373</v>
      </c>
      <c r="AG126" s="169"/>
      <c r="AH126" s="182">
        <v>251</v>
      </c>
      <c r="AI126" s="168">
        <v>39.656267225774997</v>
      </c>
      <c r="AJ126" s="183" t="s">
        <v>53</v>
      </c>
      <c r="AK126" s="175">
        <v>0.62946455913928601</v>
      </c>
      <c r="AL126" s="176">
        <v>-184.43674702637199</v>
      </c>
      <c r="AM126" s="170"/>
      <c r="AN126" s="170"/>
      <c r="AO126" s="178">
        <v>148</v>
      </c>
      <c r="AP126" s="178">
        <v>228</v>
      </c>
      <c r="AQ126" s="169"/>
      <c r="AR126" s="182">
        <v>83.9</v>
      </c>
      <c r="AS126" s="168">
        <v>13.255620797779001</v>
      </c>
      <c r="AT126" s="183" t="s">
        <v>54</v>
      </c>
      <c r="AU126" s="190">
        <v>0.82847629986118598</v>
      </c>
      <c r="AV126" s="173">
        <v>-26.6871103559041</v>
      </c>
      <c r="AW126" s="170"/>
      <c r="AX126" s="170"/>
      <c r="AY126" s="178">
        <v>18</v>
      </c>
      <c r="AZ126" s="178">
        <v>38</v>
      </c>
      <c r="BA126" s="169"/>
      <c r="BB126" s="186">
        <v>213.6</v>
      </c>
      <c r="BC126" s="182">
        <v>33.747325416038002</v>
      </c>
      <c r="BD126" s="183" t="s">
        <v>55</v>
      </c>
      <c r="BE126" s="184">
        <v>1.05460391925119</v>
      </c>
      <c r="BF126" s="185">
        <v>-7.5742207118081204</v>
      </c>
      <c r="BG126" s="170">
        <v>1.6E-2</v>
      </c>
      <c r="BH126" s="170">
        <v>5.0000000000000001E-3</v>
      </c>
      <c r="BI126" s="178">
        <v>0</v>
      </c>
      <c r="BJ126" s="178">
        <v>30</v>
      </c>
      <c r="BK126" s="171"/>
      <c r="BL126" s="187">
        <v>0.8</v>
      </c>
      <c r="BM126" s="190">
        <v>0.74</v>
      </c>
      <c r="BN126" s="188"/>
      <c r="BO126" s="189">
        <v>0.95</v>
      </c>
      <c r="BP126" s="180">
        <v>1</v>
      </c>
      <c r="BQ126" s="188">
        <v>2.5000000000000001E-3</v>
      </c>
    </row>
    <row r="127" spans="1:69" s="158" customFormat="1" ht="22.35" customHeight="1" x14ac:dyDescent="0.2">
      <c r="A127" s="167" t="s">
        <v>175</v>
      </c>
      <c r="B127" s="167" t="s">
        <v>187</v>
      </c>
      <c r="C127" s="167" t="s">
        <v>188</v>
      </c>
      <c r="D127" s="168">
        <v>2.9213564213333298</v>
      </c>
      <c r="E127" s="169"/>
      <c r="F127" s="170">
        <v>0.06</v>
      </c>
      <c r="G127" s="170">
        <v>4.7E-2</v>
      </c>
      <c r="H127" s="171"/>
      <c r="I127" s="172">
        <v>6</v>
      </c>
      <c r="J127" s="172">
        <v>5</v>
      </c>
      <c r="K127" s="169"/>
      <c r="L127" s="173">
        <v>1205.29936</v>
      </c>
      <c r="M127" s="173">
        <v>1218.6614999999999</v>
      </c>
      <c r="N127" s="173">
        <v>2423.9608600000001</v>
      </c>
      <c r="O127" s="168">
        <v>829.73814571166997</v>
      </c>
      <c r="P127" s="174">
        <v>212.5</v>
      </c>
      <c r="Q127" s="180">
        <v>3.9046500974666798</v>
      </c>
      <c r="R127" s="181">
        <v>1746.0601024296</v>
      </c>
      <c r="S127" s="170">
        <v>0.01</v>
      </c>
      <c r="T127" s="170">
        <v>0.01</v>
      </c>
      <c r="U127" s="177">
        <v>0</v>
      </c>
      <c r="V127" s="178">
        <v>0</v>
      </c>
      <c r="W127" s="169"/>
      <c r="X127" s="177">
        <v>1965.5979</v>
      </c>
      <c r="Y127" s="168">
        <v>672.83741403347301</v>
      </c>
      <c r="Z127" s="179">
        <v>573</v>
      </c>
      <c r="AA127" s="180">
        <v>1.1742363246657499</v>
      </c>
      <c r="AB127" s="181">
        <v>137.65844546899399</v>
      </c>
      <c r="AC127" s="170">
        <v>0.02</v>
      </c>
      <c r="AD127" s="170">
        <v>1.7000000000000001E-2</v>
      </c>
      <c r="AE127" s="178">
        <v>0</v>
      </c>
      <c r="AF127" s="178">
        <v>44</v>
      </c>
      <c r="AG127" s="169"/>
      <c r="AH127" s="182">
        <v>183.5</v>
      </c>
      <c r="AI127" s="168">
        <v>62.813287231911602</v>
      </c>
      <c r="AJ127" s="183" t="s">
        <v>53</v>
      </c>
      <c r="AK127" s="184">
        <v>0.99703630526843801</v>
      </c>
      <c r="AL127" s="185">
        <v>-17.4776363620478</v>
      </c>
      <c r="AM127" s="170">
        <v>0.01</v>
      </c>
      <c r="AN127" s="170">
        <v>0</v>
      </c>
      <c r="AO127" s="178">
        <v>1</v>
      </c>
      <c r="AP127" s="178">
        <v>38</v>
      </c>
      <c r="AQ127" s="169"/>
      <c r="AR127" s="182">
        <v>17.399999999999999</v>
      </c>
      <c r="AS127" s="168">
        <v>5.9561373179033303</v>
      </c>
      <c r="AT127" s="183" t="s">
        <v>54</v>
      </c>
      <c r="AU127" s="175">
        <v>0.37225858236895798</v>
      </c>
      <c r="AV127" s="176">
        <v>-33.6419393935359</v>
      </c>
      <c r="AW127" s="170"/>
      <c r="AX127" s="170"/>
      <c r="AY127" s="178">
        <v>30</v>
      </c>
      <c r="AZ127" s="178">
        <v>39</v>
      </c>
      <c r="BA127" s="169"/>
      <c r="BB127" s="186">
        <v>125.4</v>
      </c>
      <c r="BC127" s="182">
        <v>42.925265497993003</v>
      </c>
      <c r="BD127" s="183" t="s">
        <v>55</v>
      </c>
      <c r="BE127" s="180">
        <v>1.34141454681228</v>
      </c>
      <c r="BF127" s="181">
        <v>23.316121212928099</v>
      </c>
      <c r="BG127" s="170">
        <v>0.02</v>
      </c>
      <c r="BH127" s="170">
        <v>0.02</v>
      </c>
      <c r="BI127" s="178">
        <v>0</v>
      </c>
      <c r="BJ127" s="178">
        <v>0</v>
      </c>
      <c r="BK127" s="171"/>
      <c r="BL127" s="187">
        <v>0.8</v>
      </c>
      <c r="BM127" s="184">
        <v>0.85</v>
      </c>
      <c r="BN127" s="188">
        <v>1.8749999999999999E-3</v>
      </c>
      <c r="BO127" s="189">
        <v>0.95</v>
      </c>
      <c r="BP127" s="180">
        <v>1</v>
      </c>
      <c r="BQ127" s="188">
        <v>2.5000000000000001E-3</v>
      </c>
    </row>
    <row r="128" spans="1:69" s="158" customFormat="1" ht="22.35" customHeight="1" x14ac:dyDescent="0.2">
      <c r="A128" s="167" t="s">
        <v>175</v>
      </c>
      <c r="B128" s="167" t="s">
        <v>187</v>
      </c>
      <c r="C128" s="167" t="s">
        <v>189</v>
      </c>
      <c r="D128" s="168">
        <v>8.5281722426666704</v>
      </c>
      <c r="E128" s="169"/>
      <c r="F128" s="170">
        <v>0.04</v>
      </c>
      <c r="G128" s="170">
        <v>0.04</v>
      </c>
      <c r="H128" s="171"/>
      <c r="I128" s="172">
        <v>4</v>
      </c>
      <c r="J128" s="172">
        <v>4</v>
      </c>
      <c r="K128" s="169"/>
      <c r="L128" s="173">
        <v>8846.2306599999993</v>
      </c>
      <c r="M128" s="173">
        <v>2797.3481900000002</v>
      </c>
      <c r="N128" s="173">
        <v>11643.57885</v>
      </c>
      <c r="O128" s="168">
        <v>1365.30765546067</v>
      </c>
      <c r="P128" s="174">
        <v>246.12100000000001</v>
      </c>
      <c r="Q128" s="180">
        <v>5.5473025684954598</v>
      </c>
      <c r="R128" s="181">
        <v>9351.5120396532002</v>
      </c>
      <c r="S128" s="170">
        <v>0.01</v>
      </c>
      <c r="T128" s="170">
        <v>0.01</v>
      </c>
      <c r="U128" s="177">
        <v>0</v>
      </c>
      <c r="V128" s="178">
        <v>0</v>
      </c>
      <c r="W128" s="169"/>
      <c r="X128" s="177">
        <v>4201.0185750000001</v>
      </c>
      <c r="Y128" s="168">
        <v>492.60479918337001</v>
      </c>
      <c r="Z128" s="179">
        <v>573</v>
      </c>
      <c r="AA128" s="190">
        <v>0.859694239412512</v>
      </c>
      <c r="AB128" s="173">
        <v>-1135.19524799242</v>
      </c>
      <c r="AC128" s="170"/>
      <c r="AD128" s="170"/>
      <c r="AE128" s="178">
        <v>686</v>
      </c>
      <c r="AF128" s="178">
        <v>1663</v>
      </c>
      <c r="AG128" s="169"/>
      <c r="AH128" s="182">
        <v>364.55</v>
      </c>
      <c r="AI128" s="168">
        <v>42.746556897167999</v>
      </c>
      <c r="AJ128" s="183" t="s">
        <v>53</v>
      </c>
      <c r="AK128" s="175">
        <v>0.67851677614552497</v>
      </c>
      <c r="AL128" s="176">
        <v>-222.15413760649599</v>
      </c>
      <c r="AM128" s="170"/>
      <c r="AN128" s="170"/>
      <c r="AO128" s="178">
        <v>173</v>
      </c>
      <c r="AP128" s="178">
        <v>281</v>
      </c>
      <c r="AQ128" s="169"/>
      <c r="AR128" s="182">
        <v>188.6</v>
      </c>
      <c r="AS128" s="168">
        <v>22.114937953108999</v>
      </c>
      <c r="AT128" s="183" t="s">
        <v>54</v>
      </c>
      <c r="AU128" s="180">
        <v>1.38218362206931</v>
      </c>
      <c r="AV128" s="181">
        <v>39.595774576127901</v>
      </c>
      <c r="AW128" s="170">
        <v>0.01</v>
      </c>
      <c r="AX128" s="170">
        <v>0.01</v>
      </c>
      <c r="AY128" s="178">
        <v>0</v>
      </c>
      <c r="AZ128" s="178">
        <v>0</v>
      </c>
      <c r="BA128" s="169"/>
      <c r="BB128" s="186">
        <v>405.2</v>
      </c>
      <c r="BC128" s="182">
        <v>47.513111657475001</v>
      </c>
      <c r="BD128" s="183" t="s">
        <v>55</v>
      </c>
      <c r="BE128" s="180">
        <v>1.48478473929609</v>
      </c>
      <c r="BF128" s="181">
        <v>107.191549152256</v>
      </c>
      <c r="BG128" s="170">
        <v>0.02</v>
      </c>
      <c r="BH128" s="170">
        <v>0.02</v>
      </c>
      <c r="BI128" s="178">
        <v>0</v>
      </c>
      <c r="BJ128" s="178">
        <v>0</v>
      </c>
      <c r="BK128" s="171"/>
      <c r="BL128" s="187">
        <v>0.8</v>
      </c>
      <c r="BM128" s="190">
        <v>0.79</v>
      </c>
      <c r="BN128" s="188"/>
      <c r="BO128" s="189">
        <v>0.95</v>
      </c>
      <c r="BP128" s="180">
        <v>1</v>
      </c>
      <c r="BQ128" s="188">
        <v>2.5000000000000001E-3</v>
      </c>
    </row>
    <row r="129" spans="1:69" s="158" customFormat="1" ht="22.35" customHeight="1" x14ac:dyDescent="0.2">
      <c r="A129" s="167" t="s">
        <v>175</v>
      </c>
      <c r="B129" s="167" t="s">
        <v>187</v>
      </c>
      <c r="C129" s="167" t="s">
        <v>187</v>
      </c>
      <c r="D129" s="168">
        <v>4.1541729739999997</v>
      </c>
      <c r="E129" s="169"/>
      <c r="F129" s="170">
        <v>0.08</v>
      </c>
      <c r="G129" s="170">
        <v>7.0000000000000007E-2</v>
      </c>
      <c r="H129" s="171"/>
      <c r="I129" s="172">
        <v>7</v>
      </c>
      <c r="J129" s="172">
        <v>7</v>
      </c>
      <c r="K129" s="169"/>
      <c r="L129" s="173">
        <v>2018.87652</v>
      </c>
      <c r="M129" s="173">
        <v>2670.2712900000001</v>
      </c>
      <c r="N129" s="173">
        <v>4689.1478100000004</v>
      </c>
      <c r="O129" s="168">
        <v>1128.7801060158699</v>
      </c>
      <c r="P129" s="174">
        <v>212.5</v>
      </c>
      <c r="Q129" s="180">
        <v>5.3119063812511502</v>
      </c>
      <c r="R129" s="181">
        <v>3725.1719713832999</v>
      </c>
      <c r="S129" s="170">
        <v>0.01</v>
      </c>
      <c r="T129" s="170">
        <v>0.01</v>
      </c>
      <c r="U129" s="177">
        <v>0</v>
      </c>
      <c r="V129" s="178">
        <v>0</v>
      </c>
      <c r="W129" s="169"/>
      <c r="X129" s="177">
        <v>2772.46371</v>
      </c>
      <c r="Y129" s="168">
        <v>667.39245750049497</v>
      </c>
      <c r="Z129" s="179">
        <v>573</v>
      </c>
      <c r="AA129" s="180">
        <v>1.1647337827233799</v>
      </c>
      <c r="AB129" s="181">
        <v>173.13121340061599</v>
      </c>
      <c r="AC129" s="170">
        <v>0.02</v>
      </c>
      <c r="AD129" s="170">
        <v>1.6E-2</v>
      </c>
      <c r="AE129" s="178">
        <v>0</v>
      </c>
      <c r="AF129" s="178">
        <v>84</v>
      </c>
      <c r="AG129" s="169"/>
      <c r="AH129" s="182">
        <v>299</v>
      </c>
      <c r="AI129" s="168">
        <v>71.975818501389099</v>
      </c>
      <c r="AJ129" s="183" t="s">
        <v>53</v>
      </c>
      <c r="AK129" s="180">
        <v>1.1424733095458599</v>
      </c>
      <c r="AL129" s="181">
        <v>13.2095160806959</v>
      </c>
      <c r="AM129" s="170">
        <v>0.02</v>
      </c>
      <c r="AN129" s="170">
        <v>1.4E-2</v>
      </c>
      <c r="AO129" s="178">
        <v>0</v>
      </c>
      <c r="AP129" s="178">
        <v>16</v>
      </c>
      <c r="AQ129" s="169"/>
      <c r="AR129" s="182">
        <v>101.8</v>
      </c>
      <c r="AS129" s="168">
        <v>24.505479342613398</v>
      </c>
      <c r="AT129" s="183" t="s">
        <v>54</v>
      </c>
      <c r="AU129" s="180">
        <v>1.5315924589133401</v>
      </c>
      <c r="AV129" s="181">
        <v>29.218289798272</v>
      </c>
      <c r="AW129" s="170">
        <v>0.01</v>
      </c>
      <c r="AX129" s="170">
        <v>0.01</v>
      </c>
      <c r="AY129" s="178">
        <v>0</v>
      </c>
      <c r="AZ129" s="178">
        <v>0</v>
      </c>
      <c r="BA129" s="169"/>
      <c r="BB129" s="186">
        <v>229.8</v>
      </c>
      <c r="BC129" s="182">
        <v>55.317869871636198</v>
      </c>
      <c r="BD129" s="183" t="s">
        <v>55</v>
      </c>
      <c r="BE129" s="180">
        <v>1.7286834334886301</v>
      </c>
      <c r="BF129" s="181">
        <v>84.636579596543996</v>
      </c>
      <c r="BG129" s="170">
        <v>0.02</v>
      </c>
      <c r="BH129" s="170">
        <v>0.02</v>
      </c>
      <c r="BI129" s="178">
        <v>0</v>
      </c>
      <c r="BJ129" s="178">
        <v>0</v>
      </c>
      <c r="BK129" s="171"/>
      <c r="BL129" s="187">
        <v>0.8</v>
      </c>
      <c r="BM129" s="184">
        <v>0.82</v>
      </c>
      <c r="BN129" s="188">
        <v>7.5000000000000002E-4</v>
      </c>
      <c r="BO129" s="189">
        <v>0.95</v>
      </c>
      <c r="BP129" s="180">
        <v>1</v>
      </c>
      <c r="BQ129" s="188">
        <v>2.5000000000000001E-3</v>
      </c>
    </row>
    <row r="130" spans="1:69" s="158" customFormat="1" ht="22.35" customHeight="1" x14ac:dyDescent="0.2">
      <c r="A130" s="167" t="s">
        <v>175</v>
      </c>
      <c r="B130" s="167" t="s">
        <v>187</v>
      </c>
      <c r="C130" s="167" t="s">
        <v>190</v>
      </c>
      <c r="D130" s="168">
        <v>3.1974210582222198</v>
      </c>
      <c r="E130" s="169"/>
      <c r="F130" s="170">
        <v>0.03</v>
      </c>
      <c r="G130" s="170">
        <v>2.5999999999999999E-2</v>
      </c>
      <c r="H130" s="171"/>
      <c r="I130" s="172">
        <v>4</v>
      </c>
      <c r="J130" s="172">
        <v>4</v>
      </c>
      <c r="K130" s="169"/>
      <c r="L130" s="173">
        <v>2174.2863600000001</v>
      </c>
      <c r="M130" s="173">
        <v>2783.4766199999999</v>
      </c>
      <c r="N130" s="173">
        <v>4957.7629800000004</v>
      </c>
      <c r="O130" s="168">
        <v>1550.5505498723801</v>
      </c>
      <c r="P130" s="174">
        <v>212.5</v>
      </c>
      <c r="Q130" s="180">
        <v>7.2967084699876699</v>
      </c>
      <c r="R130" s="181">
        <v>4215.8014234395296</v>
      </c>
      <c r="S130" s="170">
        <v>0.01</v>
      </c>
      <c r="T130" s="170">
        <v>0.01</v>
      </c>
      <c r="U130" s="177">
        <v>0</v>
      </c>
      <c r="V130" s="178">
        <v>0</v>
      </c>
      <c r="W130" s="169"/>
      <c r="X130" s="177">
        <v>1278.6325650000001</v>
      </c>
      <c r="Y130" s="168">
        <v>399.89495963066099</v>
      </c>
      <c r="Z130" s="179">
        <v>573</v>
      </c>
      <c r="AA130" s="175">
        <v>0.69789696270621404</v>
      </c>
      <c r="AB130" s="176">
        <v>-722.04494986657505</v>
      </c>
      <c r="AC130" s="170"/>
      <c r="AD130" s="170"/>
      <c r="AE130" s="178">
        <v>554</v>
      </c>
      <c r="AF130" s="178">
        <v>920</v>
      </c>
      <c r="AG130" s="169"/>
      <c r="AH130" s="182">
        <v>112.9</v>
      </c>
      <c r="AI130" s="168">
        <v>35.309706774363001</v>
      </c>
      <c r="AJ130" s="183" t="s">
        <v>53</v>
      </c>
      <c r="AK130" s="175">
        <v>0.56047153610099898</v>
      </c>
      <c r="AL130" s="176">
        <v>-107.06977912145599</v>
      </c>
      <c r="AM130" s="170"/>
      <c r="AN130" s="170"/>
      <c r="AO130" s="178">
        <v>89</v>
      </c>
      <c r="AP130" s="178">
        <v>129</v>
      </c>
      <c r="AQ130" s="169"/>
      <c r="AR130" s="182">
        <v>26</v>
      </c>
      <c r="AS130" s="168">
        <v>8.1315533758497498</v>
      </c>
      <c r="AT130" s="183" t="s">
        <v>54</v>
      </c>
      <c r="AU130" s="175">
        <v>0.50822208599060903</v>
      </c>
      <c r="AV130" s="176">
        <v>-29.865340729258602</v>
      </c>
      <c r="AW130" s="170"/>
      <c r="AX130" s="170"/>
      <c r="AY130" s="178">
        <v>26</v>
      </c>
      <c r="AZ130" s="178">
        <v>36</v>
      </c>
      <c r="BA130" s="169"/>
      <c r="BB130" s="186">
        <v>119</v>
      </c>
      <c r="BC130" s="182">
        <v>37.217494297158503</v>
      </c>
      <c r="BD130" s="183" t="s">
        <v>55</v>
      </c>
      <c r="BE130" s="180">
        <v>1.1630466967862001</v>
      </c>
      <c r="BF130" s="181">
        <v>7.2693185414827504</v>
      </c>
      <c r="BG130" s="170">
        <v>0.02</v>
      </c>
      <c r="BH130" s="170">
        <v>1.6E-2</v>
      </c>
      <c r="BI130" s="178">
        <v>0</v>
      </c>
      <c r="BJ130" s="178">
        <v>4</v>
      </c>
      <c r="BK130" s="171"/>
      <c r="BL130" s="187">
        <v>0.8</v>
      </c>
      <c r="BM130" s="184">
        <v>0.81</v>
      </c>
      <c r="BN130" s="188">
        <v>3.7500000000000001E-4</v>
      </c>
      <c r="BO130" s="189">
        <v>0.95</v>
      </c>
      <c r="BP130" s="180">
        <v>1</v>
      </c>
      <c r="BQ130" s="188">
        <v>2.5000000000000001E-3</v>
      </c>
    </row>
    <row r="131" spans="1:69" s="158" customFormat="1" ht="22.35" customHeight="1" x14ac:dyDescent="0.2">
      <c r="A131" s="167" t="s">
        <v>175</v>
      </c>
      <c r="B131" s="167" t="s">
        <v>187</v>
      </c>
      <c r="C131" s="167" t="s">
        <v>191</v>
      </c>
      <c r="D131" s="168">
        <v>3.6646238142222201</v>
      </c>
      <c r="E131" s="169"/>
      <c r="F131" s="170">
        <v>4.8000000000000001E-2</v>
      </c>
      <c r="G131" s="170">
        <v>2.5999999999999999E-2</v>
      </c>
      <c r="H131" s="171"/>
      <c r="I131" s="172">
        <v>6</v>
      </c>
      <c r="J131" s="172">
        <v>5</v>
      </c>
      <c r="K131" s="169"/>
      <c r="L131" s="173">
        <v>722.55963999999994</v>
      </c>
      <c r="M131" s="173">
        <v>1303.83923</v>
      </c>
      <c r="N131" s="173">
        <v>2026.39887</v>
      </c>
      <c r="O131" s="168">
        <v>552.96231556855798</v>
      </c>
      <c r="P131" s="174">
        <v>212.5</v>
      </c>
      <c r="Q131" s="180">
        <v>2.6021756026755698</v>
      </c>
      <c r="R131" s="181">
        <v>1176.0229139097301</v>
      </c>
      <c r="S131" s="170">
        <v>0.01</v>
      </c>
      <c r="T131" s="170">
        <v>0.01</v>
      </c>
      <c r="U131" s="177">
        <v>0</v>
      </c>
      <c r="V131" s="178">
        <v>0</v>
      </c>
      <c r="W131" s="169"/>
      <c r="X131" s="177">
        <v>1963.9371000000001</v>
      </c>
      <c r="Y131" s="168">
        <v>535.91779117355998</v>
      </c>
      <c r="Z131" s="179">
        <v>573</v>
      </c>
      <c r="AA131" s="184">
        <v>0.93528410326973799</v>
      </c>
      <c r="AB131" s="185">
        <v>-329.07665453986999</v>
      </c>
      <c r="AC131" s="170">
        <v>3.0000000000000001E-3</v>
      </c>
      <c r="AD131" s="170"/>
      <c r="AE131" s="178">
        <v>136</v>
      </c>
      <c r="AF131" s="178">
        <v>556</v>
      </c>
      <c r="AG131" s="169"/>
      <c r="AH131" s="182">
        <v>242.1</v>
      </c>
      <c r="AI131" s="168">
        <v>66.0640797727783</v>
      </c>
      <c r="AJ131" s="183" t="s">
        <v>53</v>
      </c>
      <c r="AK131" s="184">
        <v>1.0486361868695</v>
      </c>
      <c r="AL131" s="185">
        <v>-10.0114599232319</v>
      </c>
      <c r="AM131" s="170">
        <v>1.4999999999999999E-2</v>
      </c>
      <c r="AN131" s="170">
        <v>5.0000000000000001E-3</v>
      </c>
      <c r="AO131" s="178">
        <v>0</v>
      </c>
      <c r="AP131" s="178">
        <v>35</v>
      </c>
      <c r="AQ131" s="169"/>
      <c r="AR131" s="182">
        <v>37.9</v>
      </c>
      <c r="AS131" s="168">
        <v>10.3421256645531</v>
      </c>
      <c r="AT131" s="183" t="s">
        <v>54</v>
      </c>
      <c r="AU131" s="175">
        <v>0.64638285403456597</v>
      </c>
      <c r="AV131" s="176">
        <v>-26.128307282090599</v>
      </c>
      <c r="AW131" s="170"/>
      <c r="AX131" s="170"/>
      <c r="AY131" s="178">
        <v>21</v>
      </c>
      <c r="AZ131" s="178">
        <v>33</v>
      </c>
      <c r="BA131" s="169"/>
      <c r="BB131" s="186">
        <v>130.6</v>
      </c>
      <c r="BC131" s="182">
        <v>35.638037250412403</v>
      </c>
      <c r="BD131" s="183" t="s">
        <v>55</v>
      </c>
      <c r="BE131" s="180">
        <v>1.11368866407539</v>
      </c>
      <c r="BF131" s="181">
        <v>2.5433854358187502</v>
      </c>
      <c r="BG131" s="170">
        <v>0.02</v>
      </c>
      <c r="BH131" s="170">
        <v>1.0999999999999999E-2</v>
      </c>
      <c r="BI131" s="178">
        <v>0</v>
      </c>
      <c r="BJ131" s="178">
        <v>11</v>
      </c>
      <c r="BK131" s="171"/>
      <c r="BL131" s="187">
        <v>0.8</v>
      </c>
      <c r="BM131" s="184">
        <v>0.84</v>
      </c>
      <c r="BN131" s="188">
        <v>1.5E-3</v>
      </c>
      <c r="BO131" s="189">
        <v>0.95</v>
      </c>
      <c r="BP131" s="180">
        <v>1</v>
      </c>
      <c r="BQ131" s="188">
        <v>2.5000000000000001E-3</v>
      </c>
    </row>
    <row r="132" spans="1:69" s="158" customFormat="1" ht="22.35" customHeight="1" x14ac:dyDescent="0.2">
      <c r="A132" s="167" t="s">
        <v>175</v>
      </c>
      <c r="B132" s="167" t="s">
        <v>187</v>
      </c>
      <c r="C132" s="167" t="s">
        <v>192</v>
      </c>
      <c r="D132" s="168">
        <v>2.8205915805555599</v>
      </c>
      <c r="E132" s="169"/>
      <c r="F132" s="170">
        <v>4.3999999999999997E-2</v>
      </c>
      <c r="G132" s="170">
        <v>0.04</v>
      </c>
      <c r="H132" s="171"/>
      <c r="I132" s="172">
        <v>4</v>
      </c>
      <c r="J132" s="172">
        <v>3</v>
      </c>
      <c r="K132" s="169"/>
      <c r="L132" s="173">
        <v>-947.50597000000005</v>
      </c>
      <c r="M132" s="173">
        <v>596.93637999999999</v>
      </c>
      <c r="N132" s="173">
        <v>-350.56959000000001</v>
      </c>
      <c r="O132" s="168">
        <v>-124.289383977722</v>
      </c>
      <c r="P132" s="174">
        <v>212.5</v>
      </c>
      <c r="Q132" s="175">
        <v>-0.58489121871869298</v>
      </c>
      <c r="R132" s="176">
        <v>-1005.08786626792</v>
      </c>
      <c r="S132" s="170"/>
      <c r="T132" s="170"/>
      <c r="U132" s="177">
        <v>950</v>
      </c>
      <c r="V132" s="178">
        <v>1070</v>
      </c>
      <c r="W132" s="169"/>
      <c r="X132" s="177">
        <v>1439.0324450000001</v>
      </c>
      <c r="Y132" s="168">
        <v>510.18816581610901</v>
      </c>
      <c r="Z132" s="179">
        <v>573</v>
      </c>
      <c r="AA132" s="190">
        <v>0.89038074313457205</v>
      </c>
      <c r="AB132" s="173">
        <v>-325.85683641890301</v>
      </c>
      <c r="AC132" s="170"/>
      <c r="AD132" s="170"/>
      <c r="AE132" s="178">
        <v>178</v>
      </c>
      <c r="AF132" s="178">
        <v>501</v>
      </c>
      <c r="AG132" s="169"/>
      <c r="AH132" s="182">
        <v>220.15</v>
      </c>
      <c r="AI132" s="168">
        <v>78.051002320810397</v>
      </c>
      <c r="AJ132" s="183" t="s">
        <v>53</v>
      </c>
      <c r="AK132" s="180">
        <v>1.23890479874302</v>
      </c>
      <c r="AL132" s="181">
        <v>26.104581624099701</v>
      </c>
      <c r="AM132" s="170">
        <v>0.02</v>
      </c>
      <c r="AN132" s="170">
        <v>0.02</v>
      </c>
      <c r="AO132" s="178">
        <v>0</v>
      </c>
      <c r="AP132" s="178">
        <v>0</v>
      </c>
      <c r="AQ132" s="169"/>
      <c r="AR132" s="182">
        <v>44.2</v>
      </c>
      <c r="AS132" s="168">
        <v>15.6704715084252</v>
      </c>
      <c r="AT132" s="183" t="s">
        <v>54</v>
      </c>
      <c r="AU132" s="184">
        <v>0.97940446927657798</v>
      </c>
      <c r="AV132" s="185">
        <v>-5.08137609546674</v>
      </c>
      <c r="AW132" s="170">
        <v>4.0000000000000001E-3</v>
      </c>
      <c r="AX132" s="170"/>
      <c r="AY132" s="178">
        <v>1</v>
      </c>
      <c r="AZ132" s="178">
        <v>10</v>
      </c>
      <c r="BA132" s="169"/>
      <c r="BB132" s="186">
        <v>130</v>
      </c>
      <c r="BC132" s="182">
        <v>46.0896220836037</v>
      </c>
      <c r="BD132" s="183" t="s">
        <v>55</v>
      </c>
      <c r="BE132" s="180">
        <v>1.4403006901126201</v>
      </c>
      <c r="BF132" s="181">
        <v>31.437247809066498</v>
      </c>
      <c r="BG132" s="170">
        <v>0.02</v>
      </c>
      <c r="BH132" s="170">
        <v>0.02</v>
      </c>
      <c r="BI132" s="178">
        <v>0</v>
      </c>
      <c r="BJ132" s="178">
        <v>0</v>
      </c>
      <c r="BK132" s="171"/>
      <c r="BL132" s="187">
        <v>0.8</v>
      </c>
      <c r="BM132" s="190">
        <v>0.79</v>
      </c>
      <c r="BN132" s="188"/>
      <c r="BO132" s="189">
        <v>0.95</v>
      </c>
      <c r="BP132" s="180">
        <v>1</v>
      </c>
      <c r="BQ132" s="188">
        <v>2.5000000000000001E-3</v>
      </c>
    </row>
    <row r="133" spans="1:69" s="158" customFormat="1" ht="22.35" customHeight="1" x14ac:dyDescent="0.2">
      <c r="A133" s="167" t="s">
        <v>175</v>
      </c>
      <c r="B133" s="167" t="s">
        <v>187</v>
      </c>
      <c r="C133" s="167" t="s">
        <v>193</v>
      </c>
      <c r="D133" s="168">
        <v>1.9545245414444401</v>
      </c>
      <c r="E133" s="169"/>
      <c r="F133" s="170">
        <v>7.0000000000000007E-2</v>
      </c>
      <c r="G133" s="170">
        <v>5.8999999999999997E-2</v>
      </c>
      <c r="H133" s="171"/>
      <c r="I133" s="172">
        <v>6</v>
      </c>
      <c r="J133" s="172">
        <v>6</v>
      </c>
      <c r="K133" s="169"/>
      <c r="L133" s="173">
        <v>688.44727999999998</v>
      </c>
      <c r="M133" s="173">
        <v>686.94325000000003</v>
      </c>
      <c r="N133" s="173">
        <v>1375.3905299999999</v>
      </c>
      <c r="O133" s="168">
        <v>703.69570749086199</v>
      </c>
      <c r="P133" s="174">
        <v>212.5</v>
      </c>
      <c r="Q133" s="180">
        <v>3.3115092117217002</v>
      </c>
      <c r="R133" s="181">
        <v>921.84311015781805</v>
      </c>
      <c r="S133" s="170">
        <v>0.01</v>
      </c>
      <c r="T133" s="170">
        <v>0.01</v>
      </c>
      <c r="U133" s="177">
        <v>0</v>
      </c>
      <c r="V133" s="178">
        <v>0</v>
      </c>
      <c r="W133" s="169"/>
      <c r="X133" s="177">
        <v>1786.96288</v>
      </c>
      <c r="Y133" s="168">
        <v>914.26986057662305</v>
      </c>
      <c r="Z133" s="179">
        <v>573</v>
      </c>
      <c r="AA133" s="180">
        <v>1.5955843989120799</v>
      </c>
      <c r="AB133" s="181">
        <v>563.98560202555097</v>
      </c>
      <c r="AC133" s="170">
        <v>0.02</v>
      </c>
      <c r="AD133" s="170">
        <v>0.02</v>
      </c>
      <c r="AE133" s="178">
        <v>0</v>
      </c>
      <c r="AF133" s="178">
        <v>0</v>
      </c>
      <c r="AG133" s="169"/>
      <c r="AH133" s="182">
        <v>134.30000000000001</v>
      </c>
      <c r="AI133" s="168">
        <v>68.712363110441601</v>
      </c>
      <c r="AJ133" s="183" t="s">
        <v>53</v>
      </c>
      <c r="AK133" s="180">
        <v>1.0906724303244699</v>
      </c>
      <c r="AL133" s="181">
        <v>-0.16347035321169301</v>
      </c>
      <c r="AM133" s="170">
        <v>0.02</v>
      </c>
      <c r="AN133" s="170">
        <v>8.9999999999999993E-3</v>
      </c>
      <c r="AO133" s="178">
        <v>0</v>
      </c>
      <c r="AP133" s="178">
        <v>14</v>
      </c>
      <c r="AQ133" s="169"/>
      <c r="AR133" s="182">
        <v>23.7</v>
      </c>
      <c r="AS133" s="168">
        <v>12.125711137136699</v>
      </c>
      <c r="AT133" s="183" t="s">
        <v>54</v>
      </c>
      <c r="AU133" s="190">
        <v>0.75785694607104703</v>
      </c>
      <c r="AV133" s="173">
        <v>-10.4494527881173</v>
      </c>
      <c r="AW133" s="170"/>
      <c r="AX133" s="170"/>
      <c r="AY133" s="178">
        <v>8</v>
      </c>
      <c r="AZ133" s="178">
        <v>14</v>
      </c>
      <c r="BA133" s="169"/>
      <c r="BB133" s="186">
        <v>95.6</v>
      </c>
      <c r="BC133" s="182">
        <v>48.912151253597997</v>
      </c>
      <c r="BD133" s="183" t="s">
        <v>55</v>
      </c>
      <c r="BE133" s="180">
        <v>1.5285047266749401</v>
      </c>
      <c r="BF133" s="181">
        <v>27.301094423765502</v>
      </c>
      <c r="BG133" s="170">
        <v>0.02</v>
      </c>
      <c r="BH133" s="170">
        <v>0.02</v>
      </c>
      <c r="BI133" s="178">
        <v>0</v>
      </c>
      <c r="BJ133" s="178">
        <v>0</v>
      </c>
      <c r="BK133" s="171"/>
      <c r="BL133" s="187">
        <v>0.8</v>
      </c>
      <c r="BM133" s="184">
        <v>0.89</v>
      </c>
      <c r="BN133" s="188">
        <v>3.375E-3</v>
      </c>
      <c r="BO133" s="189">
        <v>0.95</v>
      </c>
      <c r="BP133" s="180">
        <v>1</v>
      </c>
      <c r="BQ133" s="188">
        <v>2.5000000000000001E-3</v>
      </c>
    </row>
    <row r="134" spans="1:69" s="158" customFormat="1" ht="22.35" customHeight="1" x14ac:dyDescent="0.2">
      <c r="A134" s="167" t="s">
        <v>175</v>
      </c>
      <c r="B134" s="167" t="s">
        <v>187</v>
      </c>
      <c r="C134" s="167" t="s">
        <v>194</v>
      </c>
      <c r="D134" s="168">
        <v>5.99043692788889</v>
      </c>
      <c r="E134" s="169"/>
      <c r="F134" s="170">
        <v>3.7999999999999999E-2</v>
      </c>
      <c r="G134" s="170">
        <v>2.1999999999999999E-2</v>
      </c>
      <c r="H134" s="171"/>
      <c r="I134" s="172">
        <v>5</v>
      </c>
      <c r="J134" s="172">
        <v>4</v>
      </c>
      <c r="K134" s="169"/>
      <c r="L134" s="173">
        <v>3037.2775000000001</v>
      </c>
      <c r="M134" s="173">
        <v>-447.68745000000001</v>
      </c>
      <c r="N134" s="173">
        <v>2589.5900499999998</v>
      </c>
      <c r="O134" s="168">
        <v>432.287340835522</v>
      </c>
      <c r="P134" s="174">
        <v>212.5</v>
      </c>
      <c r="Q134" s="180">
        <v>2.03429336863775</v>
      </c>
      <c r="R134" s="181">
        <v>1199.50916088338</v>
      </c>
      <c r="S134" s="170">
        <v>0.01</v>
      </c>
      <c r="T134" s="170">
        <v>0.01</v>
      </c>
      <c r="U134" s="177">
        <v>0</v>
      </c>
      <c r="V134" s="178">
        <v>0</v>
      </c>
      <c r="W134" s="169"/>
      <c r="X134" s="177">
        <v>2431.5339399999998</v>
      </c>
      <c r="Y134" s="168">
        <v>405.90260264319397</v>
      </c>
      <c r="Z134" s="179">
        <v>573</v>
      </c>
      <c r="AA134" s="175">
        <v>0.70838150548550405</v>
      </c>
      <c r="AB134" s="176">
        <v>-1316.77829277092</v>
      </c>
      <c r="AC134" s="170"/>
      <c r="AD134" s="170"/>
      <c r="AE134" s="178">
        <v>1001</v>
      </c>
      <c r="AF134" s="178">
        <v>1688</v>
      </c>
      <c r="AG134" s="169"/>
      <c r="AH134" s="182">
        <v>372.4</v>
      </c>
      <c r="AI134" s="168">
        <v>62.165749257164599</v>
      </c>
      <c r="AJ134" s="183" t="s">
        <v>53</v>
      </c>
      <c r="AK134" s="184">
        <v>0.98675792471689805</v>
      </c>
      <c r="AL134" s="185">
        <v>-39.7180988910441</v>
      </c>
      <c r="AM134" s="170">
        <v>8.0000000000000002E-3</v>
      </c>
      <c r="AN134" s="170"/>
      <c r="AO134" s="178">
        <v>5</v>
      </c>
      <c r="AP134" s="178">
        <v>81</v>
      </c>
      <c r="AQ134" s="169"/>
      <c r="AR134" s="182">
        <v>61.9</v>
      </c>
      <c r="AS134" s="168">
        <v>10.333136087589899</v>
      </c>
      <c r="AT134" s="183" t="s">
        <v>54</v>
      </c>
      <c r="AU134" s="175">
        <v>0.64582100547437005</v>
      </c>
      <c r="AV134" s="176">
        <v>-42.764914004074697</v>
      </c>
      <c r="AW134" s="170"/>
      <c r="AX134" s="170"/>
      <c r="AY134" s="178">
        <v>34</v>
      </c>
      <c r="AZ134" s="178">
        <v>54</v>
      </c>
      <c r="BA134" s="169"/>
      <c r="BB134" s="186">
        <v>215.2</v>
      </c>
      <c r="BC134" s="182">
        <v>35.923923845708401</v>
      </c>
      <c r="BD134" s="183" t="s">
        <v>55</v>
      </c>
      <c r="BE134" s="180">
        <v>1.12262262017839</v>
      </c>
      <c r="BF134" s="181">
        <v>5.8701719918506399</v>
      </c>
      <c r="BG134" s="170">
        <v>0.02</v>
      </c>
      <c r="BH134" s="170">
        <v>1.2E-2</v>
      </c>
      <c r="BI134" s="178">
        <v>0</v>
      </c>
      <c r="BJ134" s="178">
        <v>15</v>
      </c>
      <c r="BK134" s="171"/>
      <c r="BL134" s="187">
        <v>0.8</v>
      </c>
      <c r="BM134" s="184">
        <v>0.84</v>
      </c>
      <c r="BN134" s="188">
        <v>1.5E-3</v>
      </c>
      <c r="BO134" s="189">
        <v>0.95</v>
      </c>
      <c r="BP134" s="180">
        <v>1</v>
      </c>
      <c r="BQ134" s="188">
        <v>2.5000000000000001E-3</v>
      </c>
    </row>
    <row r="135" spans="1:69" s="158" customFormat="1" ht="22.35" customHeight="1" x14ac:dyDescent="0.2">
      <c r="A135" s="167" t="s">
        <v>175</v>
      </c>
      <c r="B135" s="167" t="s">
        <v>187</v>
      </c>
      <c r="C135" s="167" t="s">
        <v>195</v>
      </c>
      <c r="D135" s="168">
        <v>3.8731675344444398</v>
      </c>
      <c r="E135" s="169"/>
      <c r="F135" s="170">
        <v>7.0499999999999993E-2</v>
      </c>
      <c r="G135" s="170">
        <v>5.7000000000000002E-2</v>
      </c>
      <c r="H135" s="171"/>
      <c r="I135" s="172">
        <v>7</v>
      </c>
      <c r="J135" s="172">
        <v>6</v>
      </c>
      <c r="K135" s="169"/>
      <c r="L135" s="173">
        <v>1181.1936700000001</v>
      </c>
      <c r="M135" s="173">
        <v>-123.21432</v>
      </c>
      <c r="N135" s="173">
        <v>1057.9793500000001</v>
      </c>
      <c r="O135" s="168">
        <v>273.15610300646398</v>
      </c>
      <c r="P135" s="174">
        <v>212.5</v>
      </c>
      <c r="Q135" s="180">
        <v>1.2854404847362999</v>
      </c>
      <c r="R135" s="181">
        <v>159.210823632168</v>
      </c>
      <c r="S135" s="170">
        <v>0.01</v>
      </c>
      <c r="T135" s="170">
        <v>0.01</v>
      </c>
      <c r="U135" s="177">
        <v>0</v>
      </c>
      <c r="V135" s="178">
        <v>0</v>
      </c>
      <c r="W135" s="169"/>
      <c r="X135" s="177">
        <v>2605.9686649999999</v>
      </c>
      <c r="Y135" s="168">
        <v>672.82621828900403</v>
      </c>
      <c r="Z135" s="179">
        <v>573</v>
      </c>
      <c r="AA135" s="180">
        <v>1.1742167858446799</v>
      </c>
      <c r="AB135" s="181">
        <v>182.46576801756299</v>
      </c>
      <c r="AC135" s="170">
        <v>0.02</v>
      </c>
      <c r="AD135" s="170">
        <v>1.7000000000000001E-2</v>
      </c>
      <c r="AE135" s="178">
        <v>0</v>
      </c>
      <c r="AF135" s="178">
        <v>58</v>
      </c>
      <c r="AG135" s="169"/>
      <c r="AH135" s="182">
        <v>268.2</v>
      </c>
      <c r="AI135" s="168">
        <v>69.245649101122595</v>
      </c>
      <c r="AJ135" s="183" t="s">
        <v>53</v>
      </c>
      <c r="AK135" s="180">
        <v>1.0991372873194101</v>
      </c>
      <c r="AL135" s="181">
        <v>1.7415663003602599</v>
      </c>
      <c r="AM135" s="170">
        <v>0.02</v>
      </c>
      <c r="AN135" s="170">
        <v>0.01</v>
      </c>
      <c r="AO135" s="178">
        <v>0</v>
      </c>
      <c r="AP135" s="178">
        <v>25</v>
      </c>
      <c r="AQ135" s="169"/>
      <c r="AR135" s="182">
        <v>56.8</v>
      </c>
      <c r="AS135" s="168">
        <v>14.6649995113488</v>
      </c>
      <c r="AT135" s="183" t="s">
        <v>54</v>
      </c>
      <c r="AU135" s="184">
        <v>0.91656246945930298</v>
      </c>
      <c r="AV135" s="185">
        <v>-10.871983161813301</v>
      </c>
      <c r="AW135" s="170">
        <v>5.0000000000000001E-4</v>
      </c>
      <c r="AX135" s="170"/>
      <c r="AY135" s="178">
        <v>6</v>
      </c>
      <c r="AZ135" s="178">
        <v>18</v>
      </c>
      <c r="BA135" s="169"/>
      <c r="BB135" s="186">
        <v>212.8</v>
      </c>
      <c r="BC135" s="182">
        <v>54.942110845335101</v>
      </c>
      <c r="BD135" s="183" t="s">
        <v>55</v>
      </c>
      <c r="BE135" s="180">
        <v>1.7169409639167199</v>
      </c>
      <c r="BF135" s="181">
        <v>77.456033676373494</v>
      </c>
      <c r="BG135" s="170">
        <v>0.02</v>
      </c>
      <c r="BH135" s="170">
        <v>0.02</v>
      </c>
      <c r="BI135" s="178">
        <v>0</v>
      </c>
      <c r="BJ135" s="178">
        <v>0</v>
      </c>
      <c r="BK135" s="171"/>
      <c r="BL135" s="187">
        <v>0.8</v>
      </c>
      <c r="BM135" s="184">
        <v>0.87</v>
      </c>
      <c r="BN135" s="188">
        <v>2.6250000000000002E-3</v>
      </c>
      <c r="BO135" s="189">
        <v>0.95</v>
      </c>
      <c r="BP135" s="180">
        <v>1</v>
      </c>
      <c r="BQ135" s="188">
        <v>2.5000000000000001E-3</v>
      </c>
    </row>
    <row r="136" spans="1:69" s="158" customFormat="1" ht="22.35" customHeight="1" x14ac:dyDescent="0.2">
      <c r="A136" s="167" t="s">
        <v>175</v>
      </c>
      <c r="B136" s="167" t="s">
        <v>187</v>
      </c>
      <c r="C136" s="167" t="s">
        <v>196</v>
      </c>
      <c r="D136" s="168">
        <v>2.7806430641111102</v>
      </c>
      <c r="E136" s="169"/>
      <c r="F136" s="170">
        <v>4.2500000000000003E-2</v>
      </c>
      <c r="G136" s="170">
        <v>2.5999999999999999E-2</v>
      </c>
      <c r="H136" s="171"/>
      <c r="I136" s="172">
        <v>5</v>
      </c>
      <c r="J136" s="172">
        <v>5</v>
      </c>
      <c r="K136" s="169"/>
      <c r="L136" s="173">
        <v>1364.9541999999999</v>
      </c>
      <c r="M136" s="173">
        <v>-737.30642</v>
      </c>
      <c r="N136" s="173">
        <v>627.64778000000001</v>
      </c>
      <c r="O136" s="168">
        <v>225.720369543597</v>
      </c>
      <c r="P136" s="174">
        <v>212.5</v>
      </c>
      <c r="Q136" s="184">
        <v>1.0622135037345699</v>
      </c>
      <c r="R136" s="185">
        <v>-17.6004430269832</v>
      </c>
      <c r="S136" s="170">
        <v>8.5000000000000006E-3</v>
      </c>
      <c r="T136" s="170">
        <v>3.0000000000000001E-3</v>
      </c>
      <c r="U136" s="177">
        <v>0</v>
      </c>
      <c r="V136" s="178">
        <v>82</v>
      </c>
      <c r="W136" s="169"/>
      <c r="X136" s="177">
        <v>1659.5316399999999</v>
      </c>
      <c r="Y136" s="168">
        <v>596.81577309186298</v>
      </c>
      <c r="Z136" s="179">
        <v>573</v>
      </c>
      <c r="AA136" s="184">
        <v>1.0415633038252401</v>
      </c>
      <c r="AB136" s="185">
        <v>-80.361215503347495</v>
      </c>
      <c r="AC136" s="170">
        <v>1.4E-2</v>
      </c>
      <c r="AD136" s="170">
        <v>4.0000000000000001E-3</v>
      </c>
      <c r="AE136" s="178">
        <v>0</v>
      </c>
      <c r="AF136" s="178">
        <v>253</v>
      </c>
      <c r="AG136" s="169"/>
      <c r="AH136" s="182">
        <v>147.85</v>
      </c>
      <c r="AI136" s="168">
        <v>53.171153791097296</v>
      </c>
      <c r="AJ136" s="183" t="s">
        <v>53</v>
      </c>
      <c r="AK136" s="190">
        <v>0.84398656811265604</v>
      </c>
      <c r="AL136" s="173">
        <v>-43.447120238587999</v>
      </c>
      <c r="AM136" s="170"/>
      <c r="AN136" s="170"/>
      <c r="AO136" s="178">
        <v>28</v>
      </c>
      <c r="AP136" s="178">
        <v>63</v>
      </c>
      <c r="AQ136" s="169"/>
      <c r="AR136" s="182">
        <v>12</v>
      </c>
      <c r="AS136" s="168">
        <v>4.3155484984319799</v>
      </c>
      <c r="AT136" s="183" t="s">
        <v>54</v>
      </c>
      <c r="AU136" s="175">
        <v>0.26972178115199902</v>
      </c>
      <c r="AV136" s="176">
        <v>-36.583395616149303</v>
      </c>
      <c r="AW136" s="170"/>
      <c r="AX136" s="170"/>
      <c r="AY136" s="178">
        <v>33</v>
      </c>
      <c r="AZ136" s="178">
        <v>42</v>
      </c>
      <c r="BA136" s="169"/>
      <c r="BB136" s="186">
        <v>105.6</v>
      </c>
      <c r="BC136" s="182">
        <v>37.9768267862014</v>
      </c>
      <c r="BD136" s="183" t="s">
        <v>55</v>
      </c>
      <c r="BE136" s="180">
        <v>1.18677583706879</v>
      </c>
      <c r="BF136" s="181">
        <v>8.4332087677013696</v>
      </c>
      <c r="BG136" s="170">
        <v>0.02</v>
      </c>
      <c r="BH136" s="170">
        <v>1.9E-2</v>
      </c>
      <c r="BI136" s="178">
        <v>0</v>
      </c>
      <c r="BJ136" s="178">
        <v>2</v>
      </c>
      <c r="BK136" s="171"/>
      <c r="BL136" s="187">
        <v>0.8</v>
      </c>
      <c r="BM136" s="184">
        <v>0.81</v>
      </c>
      <c r="BN136" s="188">
        <v>3.7500000000000001E-4</v>
      </c>
      <c r="BO136" s="189">
        <v>0.95</v>
      </c>
      <c r="BP136" s="180">
        <v>1</v>
      </c>
      <c r="BQ136" s="188">
        <v>2.5000000000000001E-3</v>
      </c>
    </row>
    <row r="137" spans="1:69" s="158" customFormat="1" ht="22.35" customHeight="1" x14ac:dyDescent="0.2">
      <c r="A137" s="167" t="s">
        <v>175</v>
      </c>
      <c r="B137" s="167" t="s">
        <v>187</v>
      </c>
      <c r="C137" s="167" t="s">
        <v>197</v>
      </c>
      <c r="D137" s="168">
        <v>8.6991771745555599</v>
      </c>
      <c r="E137" s="169"/>
      <c r="F137" s="170">
        <v>2.5999999999999999E-2</v>
      </c>
      <c r="G137" s="170">
        <v>1.6E-2</v>
      </c>
      <c r="H137" s="171"/>
      <c r="I137" s="172">
        <v>4</v>
      </c>
      <c r="J137" s="172">
        <v>4</v>
      </c>
      <c r="K137" s="169"/>
      <c r="L137" s="173">
        <v>6075.4373299999997</v>
      </c>
      <c r="M137" s="173">
        <v>3320.855</v>
      </c>
      <c r="N137" s="173">
        <v>9396.2923300000002</v>
      </c>
      <c r="O137" s="168">
        <v>1080.13575783736</v>
      </c>
      <c r="P137" s="174">
        <v>226.98400000000001</v>
      </c>
      <c r="Q137" s="180">
        <v>4.7586427141884897</v>
      </c>
      <c r="R137" s="181">
        <v>7240.0574872860598</v>
      </c>
      <c r="S137" s="170">
        <v>0.01</v>
      </c>
      <c r="T137" s="170">
        <v>0.01</v>
      </c>
      <c r="U137" s="177">
        <v>0</v>
      </c>
      <c r="V137" s="178">
        <v>0</v>
      </c>
      <c r="W137" s="169"/>
      <c r="X137" s="177">
        <v>4431.7639150000005</v>
      </c>
      <c r="Y137" s="168">
        <v>509.44633337996402</v>
      </c>
      <c r="Z137" s="179">
        <v>573</v>
      </c>
      <c r="AA137" s="190">
        <v>0.88908609664915095</v>
      </c>
      <c r="AB137" s="173">
        <v>-1011.45042995421</v>
      </c>
      <c r="AC137" s="170"/>
      <c r="AD137" s="170"/>
      <c r="AE137" s="178">
        <v>553</v>
      </c>
      <c r="AF137" s="178">
        <v>1550</v>
      </c>
      <c r="AG137" s="169"/>
      <c r="AH137" s="182">
        <v>390.5</v>
      </c>
      <c r="AI137" s="168">
        <v>44.889302995481401</v>
      </c>
      <c r="AJ137" s="183" t="s">
        <v>53</v>
      </c>
      <c r="AK137" s="175">
        <v>0.71252861897589503</v>
      </c>
      <c r="AL137" s="176">
        <v>-207.96859290072399</v>
      </c>
      <c r="AM137" s="170"/>
      <c r="AN137" s="170"/>
      <c r="AO137" s="178">
        <v>158</v>
      </c>
      <c r="AP137" s="178">
        <v>268</v>
      </c>
      <c r="AQ137" s="169"/>
      <c r="AR137" s="182">
        <v>75.400000000000006</v>
      </c>
      <c r="AS137" s="168">
        <v>8.6674864170532597</v>
      </c>
      <c r="AT137" s="183" t="s">
        <v>54</v>
      </c>
      <c r="AU137" s="175">
        <v>0.54171790106582896</v>
      </c>
      <c r="AV137" s="176">
        <v>-76.592023593834696</v>
      </c>
      <c r="AW137" s="170"/>
      <c r="AX137" s="170"/>
      <c r="AY137" s="178">
        <v>64</v>
      </c>
      <c r="AZ137" s="178">
        <v>92</v>
      </c>
      <c r="BA137" s="169"/>
      <c r="BB137" s="186">
        <v>293.8</v>
      </c>
      <c r="BC137" s="182">
        <v>33.773309142311</v>
      </c>
      <c r="BD137" s="183" t="s">
        <v>55</v>
      </c>
      <c r="BE137" s="184">
        <v>1.0554159106972201</v>
      </c>
      <c r="BF137" s="185">
        <v>-10.184047187669499</v>
      </c>
      <c r="BG137" s="170">
        <v>1.6E-2</v>
      </c>
      <c r="BH137" s="170">
        <v>6.0000000000000001E-3</v>
      </c>
      <c r="BI137" s="178">
        <v>0</v>
      </c>
      <c r="BJ137" s="178">
        <v>41</v>
      </c>
      <c r="BK137" s="171"/>
      <c r="BL137" s="187">
        <v>0.8</v>
      </c>
      <c r="BM137" s="184">
        <v>0.84</v>
      </c>
      <c r="BN137" s="188">
        <v>1.5E-3</v>
      </c>
      <c r="BO137" s="189">
        <v>0.95</v>
      </c>
      <c r="BP137" s="180">
        <v>1</v>
      </c>
      <c r="BQ137" s="188">
        <v>2.5000000000000001E-3</v>
      </c>
    </row>
    <row r="138" spans="1:69" s="158" customFormat="1" ht="22.35" customHeight="1" x14ac:dyDescent="0.2">
      <c r="A138" s="167" t="s">
        <v>175</v>
      </c>
      <c r="B138" s="167" t="s">
        <v>187</v>
      </c>
      <c r="C138" s="167" t="s">
        <v>198</v>
      </c>
      <c r="D138" s="168">
        <v>2.92608844211111</v>
      </c>
      <c r="E138" s="169"/>
      <c r="F138" s="170">
        <v>0.08</v>
      </c>
      <c r="G138" s="170">
        <v>7.5499999999999998E-2</v>
      </c>
      <c r="H138" s="171"/>
      <c r="I138" s="172">
        <v>6</v>
      </c>
      <c r="J138" s="172">
        <v>6</v>
      </c>
      <c r="K138" s="169"/>
      <c r="L138" s="173">
        <v>4911.6354600000004</v>
      </c>
      <c r="M138" s="173">
        <v>695.45372999999995</v>
      </c>
      <c r="N138" s="173">
        <v>5607.0891899999997</v>
      </c>
      <c r="O138" s="168">
        <v>1916.24050363789</v>
      </c>
      <c r="P138" s="174">
        <v>212.5</v>
      </c>
      <c r="Q138" s="180">
        <v>9.0176023700606596</v>
      </c>
      <c r="R138" s="181">
        <v>4928.0903670081198</v>
      </c>
      <c r="S138" s="170">
        <v>0.01</v>
      </c>
      <c r="T138" s="170">
        <v>0.01</v>
      </c>
      <c r="U138" s="177">
        <v>0</v>
      </c>
      <c r="V138" s="178">
        <v>0</v>
      </c>
      <c r="W138" s="169"/>
      <c r="X138" s="177">
        <v>1966.0537899999999</v>
      </c>
      <c r="Y138" s="168">
        <v>671.90511459097695</v>
      </c>
      <c r="Z138" s="179">
        <v>573</v>
      </c>
      <c r="AA138" s="180">
        <v>1.17260927502788</v>
      </c>
      <c r="AB138" s="181">
        <v>135.15343435600499</v>
      </c>
      <c r="AC138" s="170">
        <v>0.02</v>
      </c>
      <c r="AD138" s="170">
        <v>1.7000000000000001E-2</v>
      </c>
      <c r="AE138" s="178">
        <v>0</v>
      </c>
      <c r="AF138" s="178">
        <v>46</v>
      </c>
      <c r="AG138" s="169"/>
      <c r="AH138" s="182">
        <v>255.8</v>
      </c>
      <c r="AI138" s="168">
        <v>87.420460816777506</v>
      </c>
      <c r="AJ138" s="183" t="s">
        <v>53</v>
      </c>
      <c r="AK138" s="180">
        <v>1.38762636217107</v>
      </c>
      <c r="AL138" s="181">
        <v>54.4968195365241</v>
      </c>
      <c r="AM138" s="170">
        <v>0.02</v>
      </c>
      <c r="AN138" s="170">
        <v>0.02</v>
      </c>
      <c r="AO138" s="178">
        <v>0</v>
      </c>
      <c r="AP138" s="178">
        <v>0</v>
      </c>
      <c r="AQ138" s="169"/>
      <c r="AR138" s="182">
        <v>54.9</v>
      </c>
      <c r="AS138" s="168">
        <v>18.7622490181434</v>
      </c>
      <c r="AT138" s="183" t="s">
        <v>54</v>
      </c>
      <c r="AU138" s="180">
        <v>1.1726405636339601</v>
      </c>
      <c r="AV138" s="181">
        <v>3.7753827394346802</v>
      </c>
      <c r="AW138" s="170">
        <v>0.01</v>
      </c>
      <c r="AX138" s="170">
        <v>8.5000000000000006E-3</v>
      </c>
      <c r="AY138" s="178">
        <v>0</v>
      </c>
      <c r="AZ138" s="178">
        <v>2</v>
      </c>
      <c r="BA138" s="169"/>
      <c r="BB138" s="186">
        <v>147.80000000000001</v>
      </c>
      <c r="BC138" s="182">
        <v>50.511118486003603</v>
      </c>
      <c r="BD138" s="183" t="s">
        <v>55</v>
      </c>
      <c r="BE138" s="180">
        <v>1.5784724526876099</v>
      </c>
      <c r="BF138" s="181">
        <v>45.550765478869401</v>
      </c>
      <c r="BG138" s="170">
        <v>0.02</v>
      </c>
      <c r="BH138" s="170">
        <v>0.02</v>
      </c>
      <c r="BI138" s="178">
        <v>0</v>
      </c>
      <c r="BJ138" s="178">
        <v>0</v>
      </c>
      <c r="BK138" s="171"/>
      <c r="BL138" s="187">
        <v>0.8</v>
      </c>
      <c r="BM138" s="190">
        <v>0.79</v>
      </c>
      <c r="BN138" s="188"/>
      <c r="BO138" s="189">
        <v>0.95</v>
      </c>
      <c r="BP138" s="180">
        <v>1</v>
      </c>
      <c r="BQ138" s="188">
        <v>2.5000000000000001E-3</v>
      </c>
    </row>
    <row r="139" spans="1:69" s="158" customFormat="1" ht="22.35" customHeight="1" x14ac:dyDescent="0.2">
      <c r="A139" s="167" t="s">
        <v>175</v>
      </c>
      <c r="B139" s="167" t="s">
        <v>187</v>
      </c>
      <c r="C139" s="167" t="s">
        <v>199</v>
      </c>
      <c r="D139" s="168">
        <v>2.8460876042222201</v>
      </c>
      <c r="E139" s="169"/>
      <c r="F139" s="170">
        <v>7.5999999999999998E-2</v>
      </c>
      <c r="G139" s="170">
        <v>7.0999999999999994E-2</v>
      </c>
      <c r="H139" s="171"/>
      <c r="I139" s="172">
        <v>6</v>
      </c>
      <c r="J139" s="172">
        <v>6</v>
      </c>
      <c r="K139" s="169"/>
      <c r="L139" s="173">
        <v>1525.6712399999999</v>
      </c>
      <c r="M139" s="173">
        <v>147.86439999999999</v>
      </c>
      <c r="N139" s="173">
        <v>1673.5356400000001</v>
      </c>
      <c r="O139" s="168">
        <v>588.01269416910395</v>
      </c>
      <c r="P139" s="174">
        <v>212.5</v>
      </c>
      <c r="Q139" s="180">
        <v>2.76711856079578</v>
      </c>
      <c r="R139" s="181">
        <v>1013.10101144023</v>
      </c>
      <c r="S139" s="170">
        <v>0.01</v>
      </c>
      <c r="T139" s="170">
        <v>0.01</v>
      </c>
      <c r="U139" s="177">
        <v>0</v>
      </c>
      <c r="V139" s="178">
        <v>0</v>
      </c>
      <c r="W139" s="169"/>
      <c r="X139" s="177">
        <v>2466.9282699999999</v>
      </c>
      <c r="Y139" s="168">
        <v>866.77875492668204</v>
      </c>
      <c r="Z139" s="179">
        <v>573</v>
      </c>
      <c r="AA139" s="180">
        <v>1.5127028881792</v>
      </c>
      <c r="AB139" s="181">
        <v>686.08571863648899</v>
      </c>
      <c r="AC139" s="170">
        <v>0.02</v>
      </c>
      <c r="AD139" s="170">
        <v>0.02</v>
      </c>
      <c r="AE139" s="178">
        <v>0</v>
      </c>
      <c r="AF139" s="178">
        <v>0</v>
      </c>
      <c r="AG139" s="169"/>
      <c r="AH139" s="182">
        <v>277.2</v>
      </c>
      <c r="AI139" s="168">
        <v>97.396861427866398</v>
      </c>
      <c r="AJ139" s="183" t="s">
        <v>53</v>
      </c>
      <c r="AK139" s="180">
        <v>1.5459819274264499</v>
      </c>
      <c r="AL139" s="181">
        <v>81.4005571799281</v>
      </c>
      <c r="AM139" s="170">
        <v>0.02</v>
      </c>
      <c r="AN139" s="170">
        <v>0.02</v>
      </c>
      <c r="AO139" s="178">
        <v>0</v>
      </c>
      <c r="AP139" s="178">
        <v>0</v>
      </c>
      <c r="AQ139" s="169"/>
      <c r="AR139" s="182">
        <v>46.6</v>
      </c>
      <c r="AS139" s="168">
        <v>16.373354049562</v>
      </c>
      <c r="AT139" s="183" t="s">
        <v>54</v>
      </c>
      <c r="AU139" s="184">
        <v>1.0233346280976201</v>
      </c>
      <c r="AV139" s="185">
        <v>-3.1268426209706202</v>
      </c>
      <c r="AW139" s="170">
        <v>6.0000000000000001E-3</v>
      </c>
      <c r="AX139" s="170">
        <v>1E-3</v>
      </c>
      <c r="AY139" s="178">
        <v>0</v>
      </c>
      <c r="AZ139" s="178">
        <v>9</v>
      </c>
      <c r="BA139" s="169"/>
      <c r="BB139" s="186">
        <v>161.4</v>
      </c>
      <c r="BC139" s="182">
        <v>56.709427974233897</v>
      </c>
      <c r="BD139" s="183" t="s">
        <v>55</v>
      </c>
      <c r="BE139" s="180">
        <v>1.7721696241948099</v>
      </c>
      <c r="BF139" s="181">
        <v>61.946314758058797</v>
      </c>
      <c r="BG139" s="170">
        <v>0.02</v>
      </c>
      <c r="BH139" s="170">
        <v>0.02</v>
      </c>
      <c r="BI139" s="178">
        <v>0</v>
      </c>
      <c r="BJ139" s="178">
        <v>0</v>
      </c>
      <c r="BK139" s="171"/>
      <c r="BL139" s="187">
        <v>0.8</v>
      </c>
      <c r="BM139" s="190">
        <v>0.76</v>
      </c>
      <c r="BN139" s="188"/>
      <c r="BO139" s="189">
        <v>0.95</v>
      </c>
      <c r="BP139" s="180">
        <v>1</v>
      </c>
      <c r="BQ139" s="188">
        <v>2.5000000000000001E-3</v>
      </c>
    </row>
    <row r="140" spans="1:69" s="158" customFormat="1" ht="22.35" customHeight="1" x14ac:dyDescent="0.2">
      <c r="A140" s="167" t="s">
        <v>175</v>
      </c>
      <c r="B140" s="167" t="s">
        <v>187</v>
      </c>
      <c r="C140" s="167" t="s">
        <v>200</v>
      </c>
      <c r="D140" s="168">
        <v>0.62457229755555599</v>
      </c>
      <c r="E140" s="169"/>
      <c r="F140" s="170">
        <v>7.0000000000000007E-2</v>
      </c>
      <c r="G140" s="170">
        <v>5.8999999999999997E-2</v>
      </c>
      <c r="H140" s="171"/>
      <c r="I140" s="172">
        <v>5</v>
      </c>
      <c r="J140" s="172">
        <v>5</v>
      </c>
      <c r="K140" s="169"/>
      <c r="L140" s="173"/>
      <c r="M140" s="173">
        <v>368.28228000000001</v>
      </c>
      <c r="N140" s="173">
        <v>368.28228000000001</v>
      </c>
      <c r="O140" s="168">
        <v>589.65516312743796</v>
      </c>
      <c r="P140" s="174">
        <v>226.98400000000001</v>
      </c>
      <c r="Q140" s="180">
        <v>2.5977829412092399</v>
      </c>
      <c r="R140" s="181">
        <v>213.47171311992199</v>
      </c>
      <c r="S140" s="170">
        <v>0.01</v>
      </c>
      <c r="T140" s="170">
        <v>0.01</v>
      </c>
      <c r="U140" s="177">
        <v>0</v>
      </c>
      <c r="V140" s="178">
        <v>0</v>
      </c>
      <c r="W140" s="169"/>
      <c r="X140" s="177">
        <v>389.79370999999998</v>
      </c>
      <c r="Y140" s="168">
        <v>624.09702051399097</v>
      </c>
      <c r="Z140" s="179">
        <v>573</v>
      </c>
      <c r="AA140" s="180">
        <v>1.0891745558708401</v>
      </c>
      <c r="AB140" s="181">
        <v>-1.0111697372719799</v>
      </c>
      <c r="AC140" s="170">
        <v>0.02</v>
      </c>
      <c r="AD140" s="170">
        <v>8.9999999999999993E-3</v>
      </c>
      <c r="AE140" s="178">
        <v>0</v>
      </c>
      <c r="AF140" s="178">
        <v>40</v>
      </c>
      <c r="AG140" s="169"/>
      <c r="AH140" s="182">
        <v>51.6</v>
      </c>
      <c r="AI140" s="168">
        <v>82.616536471360504</v>
      </c>
      <c r="AJ140" s="183" t="s">
        <v>53</v>
      </c>
      <c r="AK140" s="180">
        <v>1.3113735947834999</v>
      </c>
      <c r="AL140" s="181">
        <v>8.6319242173680006</v>
      </c>
      <c r="AM140" s="170">
        <v>0.02</v>
      </c>
      <c r="AN140" s="170">
        <v>0.02</v>
      </c>
      <c r="AO140" s="178">
        <v>0</v>
      </c>
      <c r="AP140" s="178">
        <v>0</v>
      </c>
      <c r="AQ140" s="169"/>
      <c r="AR140" s="182">
        <v>1</v>
      </c>
      <c r="AS140" s="168">
        <v>1.60109566804962</v>
      </c>
      <c r="AT140" s="183" t="s">
        <v>54</v>
      </c>
      <c r="AU140" s="175">
        <v>0.100068479253101</v>
      </c>
      <c r="AV140" s="176">
        <v>-9.9125271828906705</v>
      </c>
      <c r="AW140" s="170"/>
      <c r="AX140" s="170"/>
      <c r="AY140" s="178">
        <v>9</v>
      </c>
      <c r="AZ140" s="178">
        <v>11</v>
      </c>
      <c r="BA140" s="169"/>
      <c r="BB140" s="186">
        <v>26.2</v>
      </c>
      <c r="BC140" s="182">
        <v>41.948706502900102</v>
      </c>
      <c r="BD140" s="183" t="s">
        <v>55</v>
      </c>
      <c r="BE140" s="180">
        <v>1.31089707821563</v>
      </c>
      <c r="BF140" s="181">
        <v>4.3749456342186699</v>
      </c>
      <c r="BG140" s="170">
        <v>0.02</v>
      </c>
      <c r="BH140" s="170">
        <v>0.02</v>
      </c>
      <c r="BI140" s="178">
        <v>0</v>
      </c>
      <c r="BJ140" s="178">
        <v>0</v>
      </c>
      <c r="BK140" s="171"/>
      <c r="BL140" s="187">
        <v>0.8</v>
      </c>
      <c r="BM140" s="175"/>
      <c r="BN140" s="188"/>
      <c r="BO140" s="189">
        <v>0.95</v>
      </c>
      <c r="BP140" s="180">
        <v>1</v>
      </c>
      <c r="BQ140" s="188">
        <v>2.5000000000000001E-3</v>
      </c>
    </row>
    <row r="141" spans="1:69" s="158" customFormat="1" ht="22.35" customHeight="1" x14ac:dyDescent="0.2">
      <c r="A141" s="167" t="s">
        <v>175</v>
      </c>
      <c r="B141" s="167" t="s">
        <v>201</v>
      </c>
      <c r="C141" s="167" t="s">
        <v>202</v>
      </c>
      <c r="D141" s="168">
        <v>2.7066750453333301</v>
      </c>
      <c r="E141" s="169"/>
      <c r="F141" s="170">
        <v>7.0999999999999994E-2</v>
      </c>
      <c r="G141" s="170">
        <v>5.8999999999999997E-2</v>
      </c>
      <c r="H141" s="171"/>
      <c r="I141" s="172">
        <v>7</v>
      </c>
      <c r="J141" s="172">
        <v>7</v>
      </c>
      <c r="K141" s="169"/>
      <c r="L141" s="173">
        <v>1211.06882</v>
      </c>
      <c r="M141" s="173">
        <v>385.38193999999999</v>
      </c>
      <c r="N141" s="173">
        <v>1596.4507599999999</v>
      </c>
      <c r="O141" s="168">
        <v>589.81988353293195</v>
      </c>
      <c r="P141" s="174">
        <v>287.5</v>
      </c>
      <c r="Q141" s="180">
        <v>2.05154742098411</v>
      </c>
      <c r="R141" s="181">
        <v>746.69012951760101</v>
      </c>
      <c r="S141" s="170">
        <v>0.01</v>
      </c>
      <c r="T141" s="170">
        <v>0.01</v>
      </c>
      <c r="U141" s="177">
        <v>0</v>
      </c>
      <c r="V141" s="178">
        <v>0</v>
      </c>
      <c r="W141" s="169"/>
      <c r="X141" s="177">
        <v>1826.08158</v>
      </c>
      <c r="Y141" s="168">
        <v>674.65859381546602</v>
      </c>
      <c r="Z141" s="179">
        <v>573</v>
      </c>
      <c r="AA141" s="180">
        <v>1.17741464889261</v>
      </c>
      <c r="AB141" s="181">
        <v>132.47169733421001</v>
      </c>
      <c r="AC141" s="170">
        <v>0.02</v>
      </c>
      <c r="AD141" s="170">
        <v>1.7999999999999999E-2</v>
      </c>
      <c r="AE141" s="178">
        <v>0</v>
      </c>
      <c r="AF141" s="178">
        <v>36</v>
      </c>
      <c r="AG141" s="169"/>
      <c r="AH141" s="182">
        <v>171.95</v>
      </c>
      <c r="AI141" s="168">
        <v>63.528128467606301</v>
      </c>
      <c r="AJ141" s="183" t="s">
        <v>53</v>
      </c>
      <c r="AK141" s="184">
        <v>1.0083829915493101</v>
      </c>
      <c r="AL141" s="185">
        <v>-14.2584164187518</v>
      </c>
      <c r="AM141" s="170">
        <v>1.0999999999999999E-2</v>
      </c>
      <c r="AN141" s="170">
        <v>1E-3</v>
      </c>
      <c r="AO141" s="178">
        <v>0</v>
      </c>
      <c r="AP141" s="178">
        <v>33</v>
      </c>
      <c r="AQ141" s="169"/>
      <c r="AR141" s="182">
        <v>59.1</v>
      </c>
      <c r="AS141" s="168">
        <v>21.834907778049001</v>
      </c>
      <c r="AT141" s="183" t="s">
        <v>54</v>
      </c>
      <c r="AU141" s="180">
        <v>1.3646817361280601</v>
      </c>
      <c r="AV141" s="181">
        <v>11.8089736079361</v>
      </c>
      <c r="AW141" s="170">
        <v>0.01</v>
      </c>
      <c r="AX141" s="170">
        <v>0.01</v>
      </c>
      <c r="AY141" s="178">
        <v>0</v>
      </c>
      <c r="AZ141" s="178">
        <v>0</v>
      </c>
      <c r="BA141" s="169"/>
      <c r="BB141" s="186">
        <v>137.4</v>
      </c>
      <c r="BC141" s="182">
        <v>50.763389656580998</v>
      </c>
      <c r="BD141" s="183" t="s">
        <v>55</v>
      </c>
      <c r="BE141" s="180">
        <v>1.58635592676816</v>
      </c>
      <c r="BF141" s="181">
        <v>42.817947215872103</v>
      </c>
      <c r="BG141" s="170">
        <v>0.02</v>
      </c>
      <c r="BH141" s="170">
        <v>0.02</v>
      </c>
      <c r="BI141" s="178">
        <v>0</v>
      </c>
      <c r="BJ141" s="178">
        <v>0</v>
      </c>
      <c r="BK141" s="171"/>
      <c r="BL141" s="187">
        <v>0.8</v>
      </c>
      <c r="BM141" s="184">
        <v>0.88</v>
      </c>
      <c r="BN141" s="188">
        <v>3.0000000000000001E-3</v>
      </c>
      <c r="BO141" s="189">
        <v>0.95</v>
      </c>
      <c r="BP141" s="180">
        <v>1</v>
      </c>
      <c r="BQ141" s="188">
        <v>2.5000000000000001E-3</v>
      </c>
    </row>
    <row r="142" spans="1:69" s="158" customFormat="1" ht="22.35" customHeight="1" x14ac:dyDescent="0.2">
      <c r="A142" s="167" t="s">
        <v>175</v>
      </c>
      <c r="B142" s="167" t="s">
        <v>201</v>
      </c>
      <c r="C142" s="167" t="s">
        <v>203</v>
      </c>
      <c r="D142" s="168">
        <v>2.9894179894444401</v>
      </c>
      <c r="E142" s="169"/>
      <c r="F142" s="170">
        <v>0.08</v>
      </c>
      <c r="G142" s="170">
        <v>7.0000000000000007E-2</v>
      </c>
      <c r="H142" s="171"/>
      <c r="I142" s="172">
        <v>7</v>
      </c>
      <c r="J142" s="172">
        <v>7</v>
      </c>
      <c r="K142" s="169"/>
      <c r="L142" s="173">
        <v>1678.32428</v>
      </c>
      <c r="M142" s="173">
        <v>2834.6209399999998</v>
      </c>
      <c r="N142" s="173">
        <v>4512.9452199999996</v>
      </c>
      <c r="O142" s="168">
        <v>1509.64008242912</v>
      </c>
      <c r="P142" s="174">
        <v>273.93400000000003</v>
      </c>
      <c r="Q142" s="180">
        <v>5.51096279552418</v>
      </c>
      <c r="R142" s="181">
        <v>3618.7028955476399</v>
      </c>
      <c r="S142" s="170">
        <v>0.01</v>
      </c>
      <c r="T142" s="170">
        <v>0.01</v>
      </c>
      <c r="U142" s="177">
        <v>0</v>
      </c>
      <c r="V142" s="178">
        <v>0</v>
      </c>
      <c r="W142" s="169"/>
      <c r="X142" s="177">
        <v>1998.3595800000001</v>
      </c>
      <c r="Y142" s="168">
        <v>668.477806401164</v>
      </c>
      <c r="Z142" s="179">
        <v>573</v>
      </c>
      <c r="AA142" s="180">
        <v>1.1666279343824899</v>
      </c>
      <c r="AB142" s="181">
        <v>127.83291331678301</v>
      </c>
      <c r="AC142" s="170">
        <v>0.02</v>
      </c>
      <c r="AD142" s="170">
        <v>1.7000000000000001E-2</v>
      </c>
      <c r="AE142" s="178">
        <v>0</v>
      </c>
      <c r="AF142" s="178">
        <v>58</v>
      </c>
      <c r="AG142" s="169"/>
      <c r="AH142" s="182">
        <v>213.2</v>
      </c>
      <c r="AI142" s="168">
        <v>71.318230087864407</v>
      </c>
      <c r="AJ142" s="183" t="s">
        <v>53</v>
      </c>
      <c r="AK142" s="180">
        <v>1.1320353982200699</v>
      </c>
      <c r="AL142" s="181">
        <v>7.5399999981802903</v>
      </c>
      <c r="AM142" s="170">
        <v>0.02</v>
      </c>
      <c r="AN142" s="170">
        <v>1.2999999999999999E-2</v>
      </c>
      <c r="AO142" s="178">
        <v>0</v>
      </c>
      <c r="AP142" s="178">
        <v>13</v>
      </c>
      <c r="AQ142" s="169"/>
      <c r="AR142" s="182">
        <v>69.400000000000006</v>
      </c>
      <c r="AS142" s="168">
        <v>23.2152212387326</v>
      </c>
      <c r="AT142" s="183" t="s">
        <v>54</v>
      </c>
      <c r="AU142" s="180">
        <v>1.4509513274207899</v>
      </c>
      <c r="AV142" s="181">
        <v>17.1688888884267</v>
      </c>
      <c r="AW142" s="170">
        <v>0.01</v>
      </c>
      <c r="AX142" s="170">
        <v>0.01</v>
      </c>
      <c r="AY142" s="178">
        <v>0</v>
      </c>
      <c r="AZ142" s="178">
        <v>0</v>
      </c>
      <c r="BA142" s="169"/>
      <c r="BB142" s="186">
        <v>130.80000000000001</v>
      </c>
      <c r="BC142" s="182">
        <v>43.754336282798597</v>
      </c>
      <c r="BD142" s="183" t="s">
        <v>55</v>
      </c>
      <c r="BE142" s="180">
        <v>1.3673230088374599</v>
      </c>
      <c r="BF142" s="181">
        <v>26.3377777768535</v>
      </c>
      <c r="BG142" s="170">
        <v>0.02</v>
      </c>
      <c r="BH142" s="170">
        <v>0.02</v>
      </c>
      <c r="BI142" s="178">
        <v>0</v>
      </c>
      <c r="BJ142" s="178">
        <v>0</v>
      </c>
      <c r="BK142" s="171"/>
      <c r="BL142" s="187">
        <v>0.8</v>
      </c>
      <c r="BM142" s="184">
        <v>0.83</v>
      </c>
      <c r="BN142" s="188">
        <v>1.1249999999999999E-3</v>
      </c>
      <c r="BO142" s="189">
        <v>0.95</v>
      </c>
      <c r="BP142" s="180">
        <v>1</v>
      </c>
      <c r="BQ142" s="188">
        <v>2.5000000000000001E-3</v>
      </c>
    </row>
    <row r="143" spans="1:69" s="158" customFormat="1" ht="22.35" customHeight="1" x14ac:dyDescent="0.2">
      <c r="A143" s="167" t="s">
        <v>175</v>
      </c>
      <c r="B143" s="167" t="s">
        <v>201</v>
      </c>
      <c r="C143" s="167" t="s">
        <v>204</v>
      </c>
      <c r="D143" s="168">
        <v>2.92477570733333</v>
      </c>
      <c r="E143" s="169"/>
      <c r="F143" s="170">
        <v>0.06</v>
      </c>
      <c r="G143" s="170">
        <v>0.06</v>
      </c>
      <c r="H143" s="171"/>
      <c r="I143" s="172">
        <v>6</v>
      </c>
      <c r="J143" s="172">
        <v>6</v>
      </c>
      <c r="K143" s="169"/>
      <c r="L143" s="173">
        <v>2282.62815</v>
      </c>
      <c r="M143" s="173">
        <v>-108.62309999999999</v>
      </c>
      <c r="N143" s="173">
        <v>2174.0050500000002</v>
      </c>
      <c r="O143" s="168">
        <v>743.30658742449396</v>
      </c>
      <c r="P143" s="174">
        <v>287.5</v>
      </c>
      <c r="Q143" s="180">
        <v>2.5854142171286698</v>
      </c>
      <c r="R143" s="181">
        <v>1255.7717166826999</v>
      </c>
      <c r="S143" s="170">
        <v>0.01</v>
      </c>
      <c r="T143" s="170">
        <v>0.01</v>
      </c>
      <c r="U143" s="177">
        <v>0</v>
      </c>
      <c r="V143" s="178">
        <v>0</v>
      </c>
      <c r="W143" s="169"/>
      <c r="X143" s="177">
        <v>2261.97957</v>
      </c>
      <c r="Y143" s="168">
        <v>773.38565289929898</v>
      </c>
      <c r="Z143" s="179">
        <v>573</v>
      </c>
      <c r="AA143" s="180">
        <v>1.34971318132513</v>
      </c>
      <c r="AB143" s="181">
        <v>431.90061351021802</v>
      </c>
      <c r="AC143" s="170">
        <v>0.02</v>
      </c>
      <c r="AD143" s="170">
        <v>0.02</v>
      </c>
      <c r="AE143" s="178">
        <v>0</v>
      </c>
      <c r="AF143" s="178">
        <v>0</v>
      </c>
      <c r="AG143" s="169"/>
      <c r="AH143" s="182">
        <v>155.5</v>
      </c>
      <c r="AI143" s="168">
        <v>53.166470033962803</v>
      </c>
      <c r="AJ143" s="183" t="s">
        <v>53</v>
      </c>
      <c r="AK143" s="190">
        <v>0.84391222276131395</v>
      </c>
      <c r="AL143" s="173">
        <v>-45.712869561703798</v>
      </c>
      <c r="AM143" s="170"/>
      <c r="AN143" s="170"/>
      <c r="AO143" s="178">
        <v>29</v>
      </c>
      <c r="AP143" s="178">
        <v>66</v>
      </c>
      <c r="AQ143" s="169"/>
      <c r="AR143" s="182">
        <v>61.7</v>
      </c>
      <c r="AS143" s="168">
        <v>21.0956347337331</v>
      </c>
      <c r="AT143" s="183" t="s">
        <v>54</v>
      </c>
      <c r="AU143" s="180">
        <v>1.3184771708583201</v>
      </c>
      <c r="AV143" s="181">
        <v>10.5983188414721</v>
      </c>
      <c r="AW143" s="170">
        <v>0.01</v>
      </c>
      <c r="AX143" s="170">
        <v>0.01</v>
      </c>
      <c r="AY143" s="178">
        <v>0</v>
      </c>
      <c r="AZ143" s="178">
        <v>0</v>
      </c>
      <c r="BA143" s="169"/>
      <c r="BB143" s="186">
        <v>154</v>
      </c>
      <c r="BC143" s="182">
        <v>52.653610194406902</v>
      </c>
      <c r="BD143" s="183" t="s">
        <v>55</v>
      </c>
      <c r="BE143" s="180">
        <v>1.6454253185752199</v>
      </c>
      <c r="BF143" s="181">
        <v>51.796637682944102</v>
      </c>
      <c r="BG143" s="170">
        <v>0.02</v>
      </c>
      <c r="BH143" s="170">
        <v>0.02</v>
      </c>
      <c r="BI143" s="178">
        <v>0</v>
      </c>
      <c r="BJ143" s="178">
        <v>0</v>
      </c>
      <c r="BK143" s="171"/>
      <c r="BL143" s="187">
        <v>0.8</v>
      </c>
      <c r="BM143" s="184">
        <v>0.83</v>
      </c>
      <c r="BN143" s="188">
        <v>1.1249999999999999E-3</v>
      </c>
      <c r="BO143" s="189">
        <v>0.95</v>
      </c>
      <c r="BP143" s="180">
        <v>1</v>
      </c>
      <c r="BQ143" s="188">
        <v>2.5000000000000001E-3</v>
      </c>
    </row>
    <row r="144" spans="1:69" s="158" customFormat="1" ht="22.35" customHeight="1" x14ac:dyDescent="0.2">
      <c r="A144" s="167" t="s">
        <v>175</v>
      </c>
      <c r="B144" s="167" t="s">
        <v>201</v>
      </c>
      <c r="C144" s="167" t="s">
        <v>205</v>
      </c>
      <c r="D144" s="168">
        <v>2.6681531807777801</v>
      </c>
      <c r="E144" s="169"/>
      <c r="F144" s="170">
        <v>0.04</v>
      </c>
      <c r="G144" s="170">
        <v>0.04</v>
      </c>
      <c r="H144" s="171"/>
      <c r="I144" s="172">
        <v>4</v>
      </c>
      <c r="J144" s="172">
        <v>4</v>
      </c>
      <c r="K144" s="169"/>
      <c r="L144" s="173">
        <v>849.60068999999999</v>
      </c>
      <c r="M144" s="173">
        <v>516.55607999999995</v>
      </c>
      <c r="N144" s="173">
        <v>1366.1567700000001</v>
      </c>
      <c r="O144" s="168">
        <v>512.02336501600701</v>
      </c>
      <c r="P144" s="174">
        <v>265.91699999999997</v>
      </c>
      <c r="Q144" s="180">
        <v>1.925500682604</v>
      </c>
      <c r="R144" s="181">
        <v>591.37481000481</v>
      </c>
      <c r="S144" s="170">
        <v>0.01</v>
      </c>
      <c r="T144" s="170">
        <v>0.01</v>
      </c>
      <c r="U144" s="177">
        <v>0</v>
      </c>
      <c r="V144" s="178">
        <v>0</v>
      </c>
      <c r="W144" s="169"/>
      <c r="X144" s="177">
        <v>1087.1326550000001</v>
      </c>
      <c r="Y144" s="168">
        <v>407.447616887984</v>
      </c>
      <c r="Z144" s="179">
        <v>573</v>
      </c>
      <c r="AA144" s="175">
        <v>0.71107786542405604</v>
      </c>
      <c r="AB144" s="176">
        <v>-582.373480663549</v>
      </c>
      <c r="AC144" s="170"/>
      <c r="AD144" s="170"/>
      <c r="AE144" s="178">
        <v>442</v>
      </c>
      <c r="AF144" s="178">
        <v>748</v>
      </c>
      <c r="AG144" s="169"/>
      <c r="AH144" s="182">
        <v>113.1</v>
      </c>
      <c r="AI144" s="168">
        <v>42.388870629620598</v>
      </c>
      <c r="AJ144" s="183" t="s">
        <v>53</v>
      </c>
      <c r="AK144" s="175">
        <v>0.672839216343184</v>
      </c>
      <c r="AL144" s="176">
        <v>-70.458266224788204</v>
      </c>
      <c r="AM144" s="170"/>
      <c r="AN144" s="170"/>
      <c r="AO144" s="178">
        <v>55</v>
      </c>
      <c r="AP144" s="178">
        <v>89</v>
      </c>
      <c r="AQ144" s="169"/>
      <c r="AR144" s="182">
        <v>52</v>
      </c>
      <c r="AS144" s="168">
        <v>19.489135921664602</v>
      </c>
      <c r="AT144" s="183" t="s">
        <v>54</v>
      </c>
      <c r="AU144" s="180">
        <v>1.21807099510404</v>
      </c>
      <c r="AV144" s="181">
        <v>5.3820276254506298</v>
      </c>
      <c r="AW144" s="170">
        <v>0.01</v>
      </c>
      <c r="AX144" s="170">
        <v>0.01</v>
      </c>
      <c r="AY144" s="178">
        <v>0</v>
      </c>
      <c r="AZ144" s="178">
        <v>0</v>
      </c>
      <c r="BA144" s="169"/>
      <c r="BB144" s="186">
        <v>106.8</v>
      </c>
      <c r="BC144" s="182">
        <v>40.027686854495897</v>
      </c>
      <c r="BD144" s="183" t="s">
        <v>55</v>
      </c>
      <c r="BE144" s="180">
        <v>1.2508652142029999</v>
      </c>
      <c r="BF144" s="181">
        <v>13.5640552509012</v>
      </c>
      <c r="BG144" s="170">
        <v>0.02</v>
      </c>
      <c r="BH144" s="170">
        <v>0.02</v>
      </c>
      <c r="BI144" s="178">
        <v>0</v>
      </c>
      <c r="BJ144" s="178">
        <v>0</v>
      </c>
      <c r="BK144" s="171"/>
      <c r="BL144" s="187">
        <v>0.8</v>
      </c>
      <c r="BM144" s="190">
        <v>0.78</v>
      </c>
      <c r="BN144" s="188"/>
      <c r="BO144" s="189">
        <v>0.95</v>
      </c>
      <c r="BP144" s="180">
        <v>1</v>
      </c>
      <c r="BQ144" s="188">
        <v>2.5000000000000001E-3</v>
      </c>
    </row>
    <row r="145" spans="1:69" s="158" customFormat="1" ht="22.35" customHeight="1" x14ac:dyDescent="0.2">
      <c r="A145" s="167" t="s">
        <v>175</v>
      </c>
      <c r="B145" s="167" t="s">
        <v>201</v>
      </c>
      <c r="C145" s="167" t="s">
        <v>206</v>
      </c>
      <c r="D145" s="168">
        <v>10.628939992444399</v>
      </c>
      <c r="E145" s="169"/>
      <c r="F145" s="170">
        <v>6.2E-2</v>
      </c>
      <c r="G145" s="170">
        <v>3.7499999999999999E-2</v>
      </c>
      <c r="H145" s="171"/>
      <c r="I145" s="172">
        <v>6</v>
      </c>
      <c r="J145" s="172">
        <v>6</v>
      </c>
      <c r="K145" s="169"/>
      <c r="L145" s="173">
        <v>10037.73885</v>
      </c>
      <c r="M145" s="173">
        <v>3604.9342900000001</v>
      </c>
      <c r="N145" s="173">
        <v>13642.673140000001</v>
      </c>
      <c r="O145" s="168">
        <v>1283.54032948703</v>
      </c>
      <c r="P145" s="174">
        <v>287.5</v>
      </c>
      <c r="Q145" s="180">
        <v>4.4644881025635801</v>
      </c>
      <c r="R145" s="181">
        <v>10305.7174293721</v>
      </c>
      <c r="S145" s="170">
        <v>0.01</v>
      </c>
      <c r="T145" s="170">
        <v>0.01</v>
      </c>
      <c r="U145" s="177">
        <v>0</v>
      </c>
      <c r="V145" s="178">
        <v>0</v>
      </c>
      <c r="W145" s="169"/>
      <c r="X145" s="177">
        <v>6281.4003199999997</v>
      </c>
      <c r="Y145" s="168">
        <v>590.97147264591899</v>
      </c>
      <c r="Z145" s="179">
        <v>573</v>
      </c>
      <c r="AA145" s="184">
        <v>1.0313638266071901</v>
      </c>
      <c r="AB145" s="185">
        <v>-369.29749631236302</v>
      </c>
      <c r="AC145" s="170">
        <v>1.2999999999999999E-2</v>
      </c>
      <c r="AD145" s="170">
        <v>3.0000000000000001E-3</v>
      </c>
      <c r="AE145" s="178">
        <v>0</v>
      </c>
      <c r="AF145" s="178">
        <v>1028</v>
      </c>
      <c r="AG145" s="169"/>
      <c r="AH145" s="182">
        <v>694.95</v>
      </c>
      <c r="AI145" s="168">
        <v>65.3828133844018</v>
      </c>
      <c r="AJ145" s="183" t="s">
        <v>53</v>
      </c>
      <c r="AK145" s="184">
        <v>1.03782243467304</v>
      </c>
      <c r="AL145" s="185">
        <v>-36.278555720207599</v>
      </c>
      <c r="AM145" s="170">
        <v>1.4E-2</v>
      </c>
      <c r="AN145" s="170">
        <v>4.0000000000000001E-3</v>
      </c>
      <c r="AO145" s="178">
        <v>0</v>
      </c>
      <c r="AP145" s="178">
        <v>109</v>
      </c>
      <c r="AQ145" s="169"/>
      <c r="AR145" s="182">
        <v>170.1</v>
      </c>
      <c r="AS145" s="168">
        <v>16.003477310147101</v>
      </c>
      <c r="AT145" s="183" t="s">
        <v>54</v>
      </c>
      <c r="AU145" s="184">
        <v>1.00021733188419</v>
      </c>
      <c r="AV145" s="185">
        <v>-15.6088395479892</v>
      </c>
      <c r="AW145" s="170">
        <v>5.0000000000000001E-3</v>
      </c>
      <c r="AX145" s="170">
        <v>5.0000000000000001E-4</v>
      </c>
      <c r="AY145" s="178">
        <v>0</v>
      </c>
      <c r="AZ145" s="178">
        <v>34</v>
      </c>
      <c r="BA145" s="169"/>
      <c r="BB145" s="186">
        <v>408.8</v>
      </c>
      <c r="BC145" s="182">
        <v>38.461031889407103</v>
      </c>
      <c r="BD145" s="183" t="s">
        <v>55</v>
      </c>
      <c r="BE145" s="180">
        <v>1.20190724654397</v>
      </c>
      <c r="BF145" s="181">
        <v>37.382320904021498</v>
      </c>
      <c r="BG145" s="170">
        <v>0.02</v>
      </c>
      <c r="BH145" s="170">
        <v>0.02</v>
      </c>
      <c r="BI145" s="178">
        <v>0</v>
      </c>
      <c r="BJ145" s="178">
        <v>0</v>
      </c>
      <c r="BK145" s="171"/>
      <c r="BL145" s="187">
        <v>0.8</v>
      </c>
      <c r="BM145" s="190">
        <v>0.79</v>
      </c>
      <c r="BN145" s="188"/>
      <c r="BO145" s="189">
        <v>0.95</v>
      </c>
      <c r="BP145" s="180">
        <v>1</v>
      </c>
      <c r="BQ145" s="188">
        <v>2.5000000000000001E-3</v>
      </c>
    </row>
    <row r="146" spans="1:69" s="158" customFormat="1" ht="22.35" customHeight="1" x14ac:dyDescent="0.2">
      <c r="A146" s="167" t="s">
        <v>175</v>
      </c>
      <c r="B146" s="167" t="s">
        <v>201</v>
      </c>
      <c r="C146" s="167" t="s">
        <v>207</v>
      </c>
      <c r="D146" s="168">
        <v>2.3655582742222201</v>
      </c>
      <c r="E146" s="169"/>
      <c r="F146" s="170">
        <v>6.4000000000000001E-2</v>
      </c>
      <c r="G146" s="170">
        <v>5.1999999999999998E-2</v>
      </c>
      <c r="H146" s="171"/>
      <c r="I146" s="172">
        <v>6</v>
      </c>
      <c r="J146" s="172">
        <v>5</v>
      </c>
      <c r="K146" s="169"/>
      <c r="L146" s="173">
        <v>1798.9796699999999</v>
      </c>
      <c r="M146" s="173">
        <v>-147.45534000000001</v>
      </c>
      <c r="N146" s="173">
        <v>1651.52433</v>
      </c>
      <c r="O146" s="168">
        <v>698.15415160000998</v>
      </c>
      <c r="P146" s="174">
        <v>212.5</v>
      </c>
      <c r="Q146" s="180">
        <v>3.2854313016471099</v>
      </c>
      <c r="R146" s="181">
        <v>1102.59653246673</v>
      </c>
      <c r="S146" s="170">
        <v>0.01</v>
      </c>
      <c r="T146" s="170">
        <v>0.01</v>
      </c>
      <c r="U146" s="177">
        <v>0</v>
      </c>
      <c r="V146" s="178">
        <v>0</v>
      </c>
      <c r="W146" s="169"/>
      <c r="X146" s="177">
        <v>1520.49155</v>
      </c>
      <c r="Y146" s="168">
        <v>642.76224626084297</v>
      </c>
      <c r="Z146" s="179">
        <v>573</v>
      </c>
      <c r="AA146" s="180">
        <v>1.12174912087407</v>
      </c>
      <c r="AB146" s="181">
        <v>40.323888886769303</v>
      </c>
      <c r="AC146" s="170">
        <v>0.02</v>
      </c>
      <c r="AD146" s="170">
        <v>1.2E-2</v>
      </c>
      <c r="AE146" s="178">
        <v>0</v>
      </c>
      <c r="AF146" s="178">
        <v>107</v>
      </c>
      <c r="AG146" s="169"/>
      <c r="AH146" s="182">
        <v>140.6</v>
      </c>
      <c r="AI146" s="168">
        <v>59.436286787831598</v>
      </c>
      <c r="AJ146" s="183" t="s">
        <v>53</v>
      </c>
      <c r="AK146" s="184">
        <v>0.94343312361637499</v>
      </c>
      <c r="AL146" s="185">
        <v>-22.1409470333919</v>
      </c>
      <c r="AM146" s="170">
        <v>4.0000000000000001E-3</v>
      </c>
      <c r="AN146" s="170"/>
      <c r="AO146" s="178">
        <v>9</v>
      </c>
      <c r="AP146" s="178">
        <v>39</v>
      </c>
      <c r="AQ146" s="169"/>
      <c r="AR146" s="182">
        <v>85.1</v>
      </c>
      <c r="AS146" s="168">
        <v>35.9745946347402</v>
      </c>
      <c r="AT146" s="183" t="s">
        <v>54</v>
      </c>
      <c r="AU146" s="180">
        <v>2.2484121646712598</v>
      </c>
      <c r="AV146" s="181">
        <v>43.768965832789398</v>
      </c>
      <c r="AW146" s="170">
        <v>0.01</v>
      </c>
      <c r="AX146" s="170">
        <v>0.01</v>
      </c>
      <c r="AY146" s="178">
        <v>0</v>
      </c>
      <c r="AZ146" s="178">
        <v>0</v>
      </c>
      <c r="BA146" s="169"/>
      <c r="BB146" s="186">
        <v>155</v>
      </c>
      <c r="BC146" s="182">
        <v>65.523644751876901</v>
      </c>
      <c r="BD146" s="183" t="s">
        <v>55</v>
      </c>
      <c r="BE146" s="180">
        <v>2.0476138984961501</v>
      </c>
      <c r="BF146" s="181">
        <v>72.337931665578694</v>
      </c>
      <c r="BG146" s="170">
        <v>0.02</v>
      </c>
      <c r="BH146" s="170">
        <v>0.02</v>
      </c>
      <c r="BI146" s="178">
        <v>0</v>
      </c>
      <c r="BJ146" s="178">
        <v>0</v>
      </c>
      <c r="BK146" s="171"/>
      <c r="BL146" s="187">
        <v>0.8</v>
      </c>
      <c r="BM146" s="190">
        <v>0.78</v>
      </c>
      <c r="BN146" s="188"/>
      <c r="BO146" s="189">
        <v>0.95</v>
      </c>
      <c r="BP146" s="180">
        <v>1</v>
      </c>
      <c r="BQ146" s="188">
        <v>2.5000000000000001E-3</v>
      </c>
    </row>
    <row r="147" spans="1:69" s="158" customFormat="1" ht="22.35" customHeight="1" x14ac:dyDescent="0.2">
      <c r="A147" s="167" t="s">
        <v>175</v>
      </c>
      <c r="B147" s="167" t="s">
        <v>201</v>
      </c>
      <c r="C147" s="167" t="s">
        <v>208</v>
      </c>
      <c r="D147" s="168">
        <v>1.8899021605555599</v>
      </c>
      <c r="E147" s="169"/>
      <c r="F147" s="170">
        <v>7.0000000000000007E-2</v>
      </c>
      <c r="G147" s="170">
        <v>0.05</v>
      </c>
      <c r="H147" s="171"/>
      <c r="I147" s="172">
        <v>7</v>
      </c>
      <c r="J147" s="172">
        <v>6</v>
      </c>
      <c r="K147" s="169"/>
      <c r="L147" s="173">
        <v>424.00729000000001</v>
      </c>
      <c r="M147" s="173">
        <v>1076.35411</v>
      </c>
      <c r="N147" s="173">
        <v>1500.3614</v>
      </c>
      <c r="O147" s="168">
        <v>793.883107450892</v>
      </c>
      <c r="P147" s="174">
        <v>273.64299999999997</v>
      </c>
      <c r="Q147" s="180">
        <v>2.9011635870491599</v>
      </c>
      <c r="R147" s="181">
        <v>935.62432136237203</v>
      </c>
      <c r="S147" s="170">
        <v>0.01</v>
      </c>
      <c r="T147" s="170">
        <v>0.01</v>
      </c>
      <c r="U147" s="177">
        <v>0</v>
      </c>
      <c r="V147" s="178">
        <v>0</v>
      </c>
      <c r="W147" s="169"/>
      <c r="X147" s="177">
        <v>1187.9262000000001</v>
      </c>
      <c r="Y147" s="168">
        <v>628.56491981087402</v>
      </c>
      <c r="Z147" s="179">
        <v>573</v>
      </c>
      <c r="AA147" s="180">
        <v>1.09697193684271</v>
      </c>
      <c r="AB147" s="181">
        <v>5.3841797058171297</v>
      </c>
      <c r="AC147" s="170">
        <v>0.02</v>
      </c>
      <c r="AD147" s="170">
        <v>0.01</v>
      </c>
      <c r="AE147" s="178">
        <v>0</v>
      </c>
      <c r="AF147" s="178">
        <v>112</v>
      </c>
      <c r="AG147" s="169"/>
      <c r="AH147" s="182">
        <v>119</v>
      </c>
      <c r="AI147" s="168">
        <v>62.966222529222797</v>
      </c>
      <c r="AJ147" s="183" t="s">
        <v>53</v>
      </c>
      <c r="AK147" s="184">
        <v>0.99946384967020196</v>
      </c>
      <c r="AL147" s="185">
        <v>-11.0177090375803</v>
      </c>
      <c r="AM147" s="170">
        <v>0.01</v>
      </c>
      <c r="AN147" s="170">
        <v>0</v>
      </c>
      <c r="AO147" s="178">
        <v>1</v>
      </c>
      <c r="AP147" s="178">
        <v>24</v>
      </c>
      <c r="AQ147" s="169"/>
      <c r="AR147" s="182">
        <v>59.5</v>
      </c>
      <c r="AS147" s="168">
        <v>31.483111264611399</v>
      </c>
      <c r="AT147" s="183" t="s">
        <v>54</v>
      </c>
      <c r="AU147" s="180">
        <v>1.96769445403821</v>
      </c>
      <c r="AV147" s="181">
        <v>26.479629450773299</v>
      </c>
      <c r="AW147" s="170">
        <v>0.01</v>
      </c>
      <c r="AX147" s="170">
        <v>0.01</v>
      </c>
      <c r="AY147" s="178">
        <v>0</v>
      </c>
      <c r="AZ147" s="178">
        <v>0</v>
      </c>
      <c r="BA147" s="169"/>
      <c r="BB147" s="186">
        <v>83.6</v>
      </c>
      <c r="BC147" s="182">
        <v>44.235094146580003</v>
      </c>
      <c r="BD147" s="183" t="s">
        <v>55</v>
      </c>
      <c r="BE147" s="180">
        <v>1.38234669208063</v>
      </c>
      <c r="BF147" s="181">
        <v>17.559258901546499</v>
      </c>
      <c r="BG147" s="170">
        <v>0.02</v>
      </c>
      <c r="BH147" s="170">
        <v>0.02</v>
      </c>
      <c r="BI147" s="178">
        <v>0</v>
      </c>
      <c r="BJ147" s="178">
        <v>0</v>
      </c>
      <c r="BK147" s="171"/>
      <c r="BL147" s="187">
        <v>0.8</v>
      </c>
      <c r="BM147" s="184">
        <v>0.87</v>
      </c>
      <c r="BN147" s="188">
        <v>2.6250000000000002E-3</v>
      </c>
      <c r="BO147" s="189">
        <v>0.95</v>
      </c>
      <c r="BP147" s="180">
        <v>1</v>
      </c>
      <c r="BQ147" s="188">
        <v>2.5000000000000001E-3</v>
      </c>
    </row>
    <row r="148" spans="1:69" s="158" customFormat="1" ht="22.35" customHeight="1" x14ac:dyDescent="0.2">
      <c r="A148" s="167" t="s">
        <v>175</v>
      </c>
      <c r="B148" s="167" t="s">
        <v>201</v>
      </c>
      <c r="C148" s="167" t="s">
        <v>209</v>
      </c>
      <c r="D148" s="168">
        <v>8.0221390946666702</v>
      </c>
      <c r="E148" s="169"/>
      <c r="F148" s="170">
        <v>4.2000000000000003E-2</v>
      </c>
      <c r="G148" s="170">
        <v>3.3500000000000002E-2</v>
      </c>
      <c r="H148" s="171"/>
      <c r="I148" s="172">
        <v>6</v>
      </c>
      <c r="J148" s="172">
        <v>4</v>
      </c>
      <c r="K148" s="169"/>
      <c r="L148" s="173">
        <v>5525.2289600000004</v>
      </c>
      <c r="M148" s="173">
        <v>-1818.8518899999999</v>
      </c>
      <c r="N148" s="173">
        <v>3706.37707</v>
      </c>
      <c r="O148" s="168">
        <v>462.01854969880799</v>
      </c>
      <c r="P148" s="174">
        <v>287.5</v>
      </c>
      <c r="Q148" s="180">
        <v>1.6070210424306399</v>
      </c>
      <c r="R148" s="181">
        <v>1187.8265012294</v>
      </c>
      <c r="S148" s="170">
        <v>0.01</v>
      </c>
      <c r="T148" s="170">
        <v>0.01</v>
      </c>
      <c r="U148" s="177">
        <v>0</v>
      </c>
      <c r="V148" s="178">
        <v>0</v>
      </c>
      <c r="W148" s="169"/>
      <c r="X148" s="177">
        <v>4261.0627949999998</v>
      </c>
      <c r="Y148" s="168">
        <v>531.16291611458905</v>
      </c>
      <c r="Z148" s="179">
        <v>573</v>
      </c>
      <c r="AA148" s="184">
        <v>0.926985891997538</v>
      </c>
      <c r="AB148" s="185">
        <v>-758.51799075845099</v>
      </c>
      <c r="AC148" s="170">
        <v>2E-3</v>
      </c>
      <c r="AD148" s="170"/>
      <c r="AE148" s="178">
        <v>336</v>
      </c>
      <c r="AF148" s="178">
        <v>1255</v>
      </c>
      <c r="AG148" s="169"/>
      <c r="AH148" s="182">
        <v>464.15</v>
      </c>
      <c r="AI148" s="168">
        <v>57.858632781445998</v>
      </c>
      <c r="AJ148" s="183" t="s">
        <v>53</v>
      </c>
      <c r="AK148" s="184">
        <v>0.91839099653088796</v>
      </c>
      <c r="AL148" s="185">
        <v>-87.741081156688296</v>
      </c>
      <c r="AM148" s="170">
        <v>1E-3</v>
      </c>
      <c r="AN148" s="170"/>
      <c r="AO148" s="178">
        <v>42</v>
      </c>
      <c r="AP148" s="178">
        <v>143</v>
      </c>
      <c r="AQ148" s="169"/>
      <c r="AR148" s="182">
        <v>137.69999999999999</v>
      </c>
      <c r="AS148" s="168">
        <v>17.1649978110635</v>
      </c>
      <c r="AT148" s="183" t="s">
        <v>54</v>
      </c>
      <c r="AU148" s="184">
        <v>1.0728123631914701</v>
      </c>
      <c r="AV148" s="185">
        <v>-2.46281426201605</v>
      </c>
      <c r="AW148" s="170">
        <v>8.9999999999999993E-3</v>
      </c>
      <c r="AX148" s="170">
        <v>3.5000000000000001E-3</v>
      </c>
      <c r="AY148" s="178">
        <v>0</v>
      </c>
      <c r="AZ148" s="178">
        <v>17</v>
      </c>
      <c r="BA148" s="169"/>
      <c r="BB148" s="186">
        <v>344.6</v>
      </c>
      <c r="BC148" s="182">
        <v>42.956123788616303</v>
      </c>
      <c r="BD148" s="183" t="s">
        <v>55</v>
      </c>
      <c r="BE148" s="180">
        <v>1.3423788683942599</v>
      </c>
      <c r="BF148" s="181">
        <v>64.274371475967897</v>
      </c>
      <c r="BG148" s="170">
        <v>0.02</v>
      </c>
      <c r="BH148" s="170">
        <v>0.02</v>
      </c>
      <c r="BI148" s="178">
        <v>0</v>
      </c>
      <c r="BJ148" s="178">
        <v>0</v>
      </c>
      <c r="BK148" s="171"/>
      <c r="BL148" s="187">
        <v>0.8</v>
      </c>
      <c r="BM148" s="190">
        <v>0.76</v>
      </c>
      <c r="BN148" s="188"/>
      <c r="BO148" s="189">
        <v>0.95</v>
      </c>
      <c r="BP148" s="180">
        <v>1</v>
      </c>
      <c r="BQ148" s="188">
        <v>2.5000000000000001E-3</v>
      </c>
    </row>
    <row r="149" spans="1:69" s="158" customFormat="1" ht="22.35" customHeight="1" x14ac:dyDescent="0.2">
      <c r="A149" s="167" t="s">
        <v>175</v>
      </c>
      <c r="B149" s="167" t="s">
        <v>201</v>
      </c>
      <c r="C149" s="167" t="s">
        <v>210</v>
      </c>
      <c r="D149" s="168">
        <v>3.69585255633333</v>
      </c>
      <c r="E149" s="169"/>
      <c r="F149" s="170">
        <v>7.2999999999999995E-2</v>
      </c>
      <c r="G149" s="170">
        <v>6.0999999999999999E-2</v>
      </c>
      <c r="H149" s="171"/>
      <c r="I149" s="172">
        <v>6</v>
      </c>
      <c r="J149" s="172">
        <v>6</v>
      </c>
      <c r="K149" s="169"/>
      <c r="L149" s="173">
        <v>2189.3921500000001</v>
      </c>
      <c r="M149" s="173">
        <v>407.92901000000001</v>
      </c>
      <c r="N149" s="173">
        <v>2597.32116</v>
      </c>
      <c r="O149" s="168">
        <v>702.766444388899</v>
      </c>
      <c r="P149" s="174">
        <v>239.22399999999999</v>
      </c>
      <c r="Q149" s="180">
        <v>2.9376920559345998</v>
      </c>
      <c r="R149" s="181">
        <v>1631.8439579255801</v>
      </c>
      <c r="S149" s="170">
        <v>0.01</v>
      </c>
      <c r="T149" s="170">
        <v>0.01</v>
      </c>
      <c r="U149" s="177">
        <v>0</v>
      </c>
      <c r="V149" s="178">
        <v>0</v>
      </c>
      <c r="W149" s="169"/>
      <c r="X149" s="177">
        <v>2492.0674049999998</v>
      </c>
      <c r="Y149" s="168">
        <v>674.28756072249496</v>
      </c>
      <c r="Z149" s="179">
        <v>573</v>
      </c>
      <c r="AA149" s="180">
        <v>1.17676712167975</v>
      </c>
      <c r="AB149" s="181">
        <v>179.51332686133401</v>
      </c>
      <c r="AC149" s="170">
        <v>0.02</v>
      </c>
      <c r="AD149" s="170">
        <v>1.7999999999999999E-2</v>
      </c>
      <c r="AE149" s="178">
        <v>0</v>
      </c>
      <c r="AF149" s="178">
        <v>50</v>
      </c>
      <c r="AG149" s="169"/>
      <c r="AH149" s="182">
        <v>240.4</v>
      </c>
      <c r="AI149" s="168">
        <v>65.045884903617903</v>
      </c>
      <c r="AJ149" s="183" t="s">
        <v>53</v>
      </c>
      <c r="AK149" s="184">
        <v>1.03247436354949</v>
      </c>
      <c r="AL149" s="185">
        <v>-13.8598724655078</v>
      </c>
      <c r="AM149" s="170">
        <v>1.2999999999999999E-2</v>
      </c>
      <c r="AN149" s="170">
        <v>3.0000000000000001E-3</v>
      </c>
      <c r="AO149" s="178">
        <v>0</v>
      </c>
      <c r="AP149" s="178">
        <v>40</v>
      </c>
      <c r="AQ149" s="169"/>
      <c r="AR149" s="182">
        <v>99.7</v>
      </c>
      <c r="AS149" s="168">
        <v>26.976184379745</v>
      </c>
      <c r="AT149" s="183" t="s">
        <v>54</v>
      </c>
      <c r="AU149" s="180">
        <v>1.68601152373406</v>
      </c>
      <c r="AV149" s="181">
        <v>35.126064135744102</v>
      </c>
      <c r="AW149" s="170">
        <v>0.01</v>
      </c>
      <c r="AX149" s="170">
        <v>0.01</v>
      </c>
      <c r="AY149" s="178">
        <v>0</v>
      </c>
      <c r="AZ149" s="178">
        <v>0</v>
      </c>
      <c r="BA149" s="169"/>
      <c r="BB149" s="186">
        <v>204</v>
      </c>
      <c r="BC149" s="182">
        <v>55.197007156148302</v>
      </c>
      <c r="BD149" s="183" t="s">
        <v>55</v>
      </c>
      <c r="BE149" s="180">
        <v>1.72490647362963</v>
      </c>
      <c r="BF149" s="181">
        <v>74.852128271488098</v>
      </c>
      <c r="BG149" s="170">
        <v>0.02</v>
      </c>
      <c r="BH149" s="170">
        <v>0.02</v>
      </c>
      <c r="BI149" s="178">
        <v>0</v>
      </c>
      <c r="BJ149" s="178">
        <v>0</v>
      </c>
      <c r="BK149" s="171"/>
      <c r="BL149" s="187">
        <v>0.8</v>
      </c>
      <c r="BM149" s="190">
        <v>0.76</v>
      </c>
      <c r="BN149" s="188"/>
      <c r="BO149" s="189">
        <v>0.95</v>
      </c>
      <c r="BP149" s="180">
        <v>1</v>
      </c>
      <c r="BQ149" s="188">
        <v>2.5000000000000001E-3</v>
      </c>
    </row>
    <row r="150" spans="1:69" s="158" customFormat="1" ht="22.35" customHeight="1" x14ac:dyDescent="0.2">
      <c r="A150" s="167" t="s">
        <v>175</v>
      </c>
      <c r="B150" s="167" t="s">
        <v>201</v>
      </c>
      <c r="C150" s="167" t="s">
        <v>211</v>
      </c>
      <c r="D150" s="168">
        <v>2.8061909415555601</v>
      </c>
      <c r="E150" s="169"/>
      <c r="F150" s="170">
        <v>6.7000000000000004E-2</v>
      </c>
      <c r="G150" s="170">
        <v>4.8000000000000001E-2</v>
      </c>
      <c r="H150" s="171"/>
      <c r="I150" s="172">
        <v>7</v>
      </c>
      <c r="J150" s="172">
        <v>6</v>
      </c>
      <c r="K150" s="169"/>
      <c r="L150" s="173">
        <v>2125.1541200000001</v>
      </c>
      <c r="M150" s="173">
        <v>1765.28495</v>
      </c>
      <c r="N150" s="173">
        <v>3890.4390699999999</v>
      </c>
      <c r="O150" s="168">
        <v>1386.3771749770599</v>
      </c>
      <c r="P150" s="174">
        <v>229.53</v>
      </c>
      <c r="Q150" s="180">
        <v>6.0400695986453199</v>
      </c>
      <c r="R150" s="181">
        <v>3187.07640255775</v>
      </c>
      <c r="S150" s="170">
        <v>0.01</v>
      </c>
      <c r="T150" s="170">
        <v>0.01</v>
      </c>
      <c r="U150" s="177">
        <v>0</v>
      </c>
      <c r="V150" s="178">
        <v>0</v>
      </c>
      <c r="W150" s="169"/>
      <c r="X150" s="177">
        <v>1732.9791700000001</v>
      </c>
      <c r="Y150" s="168">
        <v>617.55568530178402</v>
      </c>
      <c r="Z150" s="179">
        <v>573</v>
      </c>
      <c r="AA150" s="184">
        <v>1.07775861309212</v>
      </c>
      <c r="AB150" s="185">
        <v>-22.899401186378999</v>
      </c>
      <c r="AC150" s="170">
        <v>1.7999999999999999E-2</v>
      </c>
      <c r="AD150" s="170">
        <v>8.0000000000000002E-3</v>
      </c>
      <c r="AE150" s="178">
        <v>0</v>
      </c>
      <c r="AF150" s="178">
        <v>197</v>
      </c>
      <c r="AG150" s="169"/>
      <c r="AH150" s="182">
        <v>176.05</v>
      </c>
      <c r="AI150" s="168">
        <v>62.736286898000699</v>
      </c>
      <c r="AJ150" s="183" t="s">
        <v>53</v>
      </c>
      <c r="AK150" s="184">
        <v>0.99581407774604203</v>
      </c>
      <c r="AL150" s="185">
        <v>-17.004712015256299</v>
      </c>
      <c r="AM150" s="170">
        <v>8.9999999999999993E-3</v>
      </c>
      <c r="AN150" s="170">
        <v>0</v>
      </c>
      <c r="AO150" s="178">
        <v>1</v>
      </c>
      <c r="AP150" s="178">
        <v>37</v>
      </c>
      <c r="AQ150" s="169"/>
      <c r="AR150" s="182">
        <v>61.4</v>
      </c>
      <c r="AS150" s="168">
        <v>21.880193215207299</v>
      </c>
      <c r="AT150" s="183" t="s">
        <v>54</v>
      </c>
      <c r="AU150" s="180">
        <v>1.36751207595045</v>
      </c>
      <c r="AV150" s="181">
        <v>12.3702318691413</v>
      </c>
      <c r="AW150" s="170">
        <v>0.01</v>
      </c>
      <c r="AX150" s="170">
        <v>0.01</v>
      </c>
      <c r="AY150" s="178">
        <v>0</v>
      </c>
      <c r="AZ150" s="178">
        <v>0</v>
      </c>
      <c r="BA150" s="169"/>
      <c r="BB150" s="186">
        <v>160.4</v>
      </c>
      <c r="BC150" s="182">
        <v>57.159332112691303</v>
      </c>
      <c r="BD150" s="183" t="s">
        <v>55</v>
      </c>
      <c r="BE150" s="180">
        <v>1.7862291285216001</v>
      </c>
      <c r="BF150" s="181">
        <v>62.340463738282502</v>
      </c>
      <c r="BG150" s="170">
        <v>0.02</v>
      </c>
      <c r="BH150" s="170">
        <v>0.02</v>
      </c>
      <c r="BI150" s="178">
        <v>0</v>
      </c>
      <c r="BJ150" s="178">
        <v>0</v>
      </c>
      <c r="BK150" s="171"/>
      <c r="BL150" s="187">
        <v>0.8</v>
      </c>
      <c r="BM150" s="184">
        <v>0.83</v>
      </c>
      <c r="BN150" s="188">
        <v>1.1249999999999999E-3</v>
      </c>
      <c r="BO150" s="189">
        <v>0.95</v>
      </c>
      <c r="BP150" s="180">
        <v>1</v>
      </c>
      <c r="BQ150" s="188">
        <v>2.5000000000000001E-3</v>
      </c>
    </row>
    <row r="151" spans="1:69" s="158" customFormat="1" ht="22.35" customHeight="1" x14ac:dyDescent="0.2">
      <c r="A151" s="167" t="s">
        <v>175</v>
      </c>
      <c r="B151" s="167" t="s">
        <v>201</v>
      </c>
      <c r="C151" s="167" t="s">
        <v>212</v>
      </c>
      <c r="D151" s="168">
        <v>3.7250110427777798</v>
      </c>
      <c r="E151" s="169"/>
      <c r="F151" s="170">
        <v>4.1000000000000002E-2</v>
      </c>
      <c r="G151" s="170">
        <v>0.04</v>
      </c>
      <c r="H151" s="171"/>
      <c r="I151" s="172">
        <v>5</v>
      </c>
      <c r="J151" s="172">
        <v>4</v>
      </c>
      <c r="K151" s="169"/>
      <c r="L151" s="173">
        <v>2883.15508</v>
      </c>
      <c r="M151" s="173">
        <v>2703.7162800000001</v>
      </c>
      <c r="N151" s="173">
        <v>5586.8713600000001</v>
      </c>
      <c r="O151" s="168">
        <v>1499.8267913412201</v>
      </c>
      <c r="P151" s="174">
        <v>247.43600000000001</v>
      </c>
      <c r="Q151" s="180">
        <v>6.0614736390065298</v>
      </c>
      <c r="R151" s="181">
        <v>4580.3729590402099</v>
      </c>
      <c r="S151" s="170">
        <v>0.01</v>
      </c>
      <c r="T151" s="170">
        <v>0.01</v>
      </c>
      <c r="U151" s="177">
        <v>0</v>
      </c>
      <c r="V151" s="178">
        <v>0</v>
      </c>
      <c r="W151" s="169"/>
      <c r="X151" s="177">
        <v>1681.955305</v>
      </c>
      <c r="Y151" s="168">
        <v>451.53028693996799</v>
      </c>
      <c r="Z151" s="179">
        <v>573</v>
      </c>
      <c r="AA151" s="190">
        <v>0.78801097197202097</v>
      </c>
      <c r="AB151" s="173">
        <v>-648.84370464274195</v>
      </c>
      <c r="AC151" s="170"/>
      <c r="AD151" s="170"/>
      <c r="AE151" s="178">
        <v>453</v>
      </c>
      <c r="AF151" s="178">
        <v>880</v>
      </c>
      <c r="AG151" s="169"/>
      <c r="AH151" s="182">
        <v>216.45</v>
      </c>
      <c r="AI151" s="168">
        <v>58.107210291272303</v>
      </c>
      <c r="AJ151" s="183" t="s">
        <v>53</v>
      </c>
      <c r="AK151" s="184">
        <v>0.92233667129003705</v>
      </c>
      <c r="AL151" s="185">
        <v>-39.815859698940201</v>
      </c>
      <c r="AM151" s="170">
        <v>1E-3</v>
      </c>
      <c r="AN151" s="170"/>
      <c r="AO151" s="178">
        <v>19</v>
      </c>
      <c r="AP151" s="178">
        <v>66</v>
      </c>
      <c r="AQ151" s="169"/>
      <c r="AR151" s="182">
        <v>101.6</v>
      </c>
      <c r="AS151" s="168">
        <v>27.275086928127799</v>
      </c>
      <c r="AT151" s="183" t="s">
        <v>54</v>
      </c>
      <c r="AU151" s="180">
        <v>1.7046929330079901</v>
      </c>
      <c r="AV151" s="181">
        <v>36.516607060586601</v>
      </c>
      <c r="AW151" s="170">
        <v>0.01</v>
      </c>
      <c r="AX151" s="170">
        <v>0.01</v>
      </c>
      <c r="AY151" s="178">
        <v>0</v>
      </c>
      <c r="AZ151" s="178">
        <v>0</v>
      </c>
      <c r="BA151" s="169"/>
      <c r="BB151" s="186">
        <v>195.2</v>
      </c>
      <c r="BC151" s="182">
        <v>52.402529216245597</v>
      </c>
      <c r="BD151" s="183" t="s">
        <v>55</v>
      </c>
      <c r="BE151" s="180">
        <v>1.63757903800767</v>
      </c>
      <c r="BF151" s="181">
        <v>65.033214121173202</v>
      </c>
      <c r="BG151" s="170">
        <v>0.02</v>
      </c>
      <c r="BH151" s="170">
        <v>0.02</v>
      </c>
      <c r="BI151" s="178">
        <v>0</v>
      </c>
      <c r="BJ151" s="178">
        <v>0</v>
      </c>
      <c r="BK151" s="171"/>
      <c r="BL151" s="187">
        <v>0.8</v>
      </c>
      <c r="BM151" s="190">
        <v>0.79</v>
      </c>
      <c r="BN151" s="188"/>
      <c r="BO151" s="189">
        <v>0.95</v>
      </c>
      <c r="BP151" s="180">
        <v>1</v>
      </c>
      <c r="BQ151" s="188">
        <v>2.5000000000000001E-3</v>
      </c>
    </row>
    <row r="152" spans="1:69" s="158" customFormat="1" ht="22.35" customHeight="1" x14ac:dyDescent="0.2">
      <c r="A152" s="167" t="s">
        <v>175</v>
      </c>
      <c r="B152" s="167" t="s">
        <v>201</v>
      </c>
      <c r="C152" s="167" t="s">
        <v>213</v>
      </c>
      <c r="D152" s="168">
        <v>7.9314378249999997</v>
      </c>
      <c r="E152" s="169"/>
      <c r="F152" s="170">
        <v>1.7000000000000001E-2</v>
      </c>
      <c r="G152" s="170">
        <v>0.01</v>
      </c>
      <c r="H152" s="171"/>
      <c r="I152" s="172">
        <v>3</v>
      </c>
      <c r="J152" s="172">
        <v>2</v>
      </c>
      <c r="K152" s="169"/>
      <c r="L152" s="173">
        <v>4726.3046100000001</v>
      </c>
      <c r="M152" s="173">
        <v>1678.00008</v>
      </c>
      <c r="N152" s="173">
        <v>6404.3046899999999</v>
      </c>
      <c r="O152" s="168">
        <v>807.45822274664295</v>
      </c>
      <c r="P152" s="174">
        <v>287.5</v>
      </c>
      <c r="Q152" s="180">
        <v>2.80855033998832</v>
      </c>
      <c r="R152" s="181">
        <v>3914.22978484125</v>
      </c>
      <c r="S152" s="170">
        <v>0.01</v>
      </c>
      <c r="T152" s="170">
        <v>0.01</v>
      </c>
      <c r="U152" s="177">
        <v>0</v>
      </c>
      <c r="V152" s="178">
        <v>0</v>
      </c>
      <c r="W152" s="169"/>
      <c r="X152" s="177">
        <v>2932.4932050000002</v>
      </c>
      <c r="Y152" s="168">
        <v>369.73034016061303</v>
      </c>
      <c r="Z152" s="179">
        <v>573</v>
      </c>
      <c r="AA152" s="175">
        <v>0.64525364774976002</v>
      </c>
      <c r="AB152" s="176">
        <v>-2030.3343451077001</v>
      </c>
      <c r="AC152" s="170"/>
      <c r="AD152" s="170"/>
      <c r="AE152" s="178">
        <v>1613</v>
      </c>
      <c r="AF152" s="178">
        <v>2522</v>
      </c>
      <c r="AG152" s="169"/>
      <c r="AH152" s="182">
        <v>281.3</v>
      </c>
      <c r="AI152" s="168">
        <v>35.466457180479701</v>
      </c>
      <c r="AJ152" s="183" t="s">
        <v>53</v>
      </c>
      <c r="AK152" s="175">
        <v>0.56295963778539304</v>
      </c>
      <c r="AL152" s="176">
        <v>-264.35119660869998</v>
      </c>
      <c r="AM152" s="170"/>
      <c r="AN152" s="170"/>
      <c r="AO152" s="178">
        <v>219</v>
      </c>
      <c r="AP152" s="178">
        <v>319</v>
      </c>
      <c r="AQ152" s="169"/>
      <c r="AR152" s="182">
        <v>68.400000000000006</v>
      </c>
      <c r="AS152" s="168">
        <v>8.6239092468710101</v>
      </c>
      <c r="AT152" s="183" t="s">
        <v>54</v>
      </c>
      <c r="AU152" s="175">
        <v>0.53899432792943802</v>
      </c>
      <c r="AV152" s="176">
        <v>-70.178081678400005</v>
      </c>
      <c r="AW152" s="170"/>
      <c r="AX152" s="170"/>
      <c r="AY152" s="178">
        <v>59</v>
      </c>
      <c r="AZ152" s="178">
        <v>84</v>
      </c>
      <c r="BA152" s="169"/>
      <c r="BB152" s="186">
        <v>246.4</v>
      </c>
      <c r="BC152" s="182">
        <v>31.066246175862801</v>
      </c>
      <c r="BD152" s="183" t="s">
        <v>55</v>
      </c>
      <c r="BE152" s="184">
        <v>0.97082019299571298</v>
      </c>
      <c r="BF152" s="185">
        <v>-30.756163356799998</v>
      </c>
      <c r="BG152" s="170">
        <v>7.0000000000000001E-3</v>
      </c>
      <c r="BH152" s="170"/>
      <c r="BI152" s="178">
        <v>8</v>
      </c>
      <c r="BJ152" s="178">
        <v>59</v>
      </c>
      <c r="BK152" s="171"/>
      <c r="BL152" s="187">
        <v>0.8</v>
      </c>
      <c r="BM152" s="190">
        <v>0.76</v>
      </c>
      <c r="BN152" s="188"/>
      <c r="BO152" s="189">
        <v>0.95</v>
      </c>
      <c r="BP152" s="180">
        <v>1</v>
      </c>
      <c r="BQ152" s="188">
        <v>2.5000000000000001E-3</v>
      </c>
    </row>
    <row r="153" spans="1:69" s="158" customFormat="1" ht="22.35" customHeight="1" x14ac:dyDescent="0.2">
      <c r="A153" s="167" t="s">
        <v>175</v>
      </c>
      <c r="B153" s="167" t="s">
        <v>201</v>
      </c>
      <c r="C153" s="167" t="s">
        <v>214</v>
      </c>
      <c r="D153" s="168">
        <v>4.0442520443333301</v>
      </c>
      <c r="E153" s="169"/>
      <c r="F153" s="170">
        <v>0.06</v>
      </c>
      <c r="G153" s="170">
        <v>4.2999999999999997E-2</v>
      </c>
      <c r="H153" s="171"/>
      <c r="I153" s="172">
        <v>7</v>
      </c>
      <c r="J153" s="172">
        <v>6</v>
      </c>
      <c r="K153" s="169"/>
      <c r="L153" s="173">
        <v>-353.21111999999999</v>
      </c>
      <c r="M153" s="173">
        <v>1690.7227499999999</v>
      </c>
      <c r="N153" s="173">
        <v>1337.51163</v>
      </c>
      <c r="O153" s="168">
        <v>330.71915779187799</v>
      </c>
      <c r="P153" s="174">
        <v>232.012</v>
      </c>
      <c r="Q153" s="180">
        <v>1.42543988152284</v>
      </c>
      <c r="R153" s="181">
        <v>312.87164420162799</v>
      </c>
      <c r="S153" s="170">
        <v>0.01</v>
      </c>
      <c r="T153" s="170">
        <v>0.01</v>
      </c>
      <c r="U153" s="177">
        <v>0</v>
      </c>
      <c r="V153" s="178">
        <v>0</v>
      </c>
      <c r="W153" s="169"/>
      <c r="X153" s="177">
        <v>2377.2549549999999</v>
      </c>
      <c r="Y153" s="168">
        <v>587.81078155871296</v>
      </c>
      <c r="Z153" s="179">
        <v>573</v>
      </c>
      <c r="AA153" s="184">
        <v>1.0258477863153801</v>
      </c>
      <c r="AB153" s="185">
        <v>-153.29825717207399</v>
      </c>
      <c r="AC153" s="170">
        <v>1.2999999999999999E-2</v>
      </c>
      <c r="AD153" s="170">
        <v>3.0000000000000001E-3</v>
      </c>
      <c r="AE153" s="178">
        <v>0</v>
      </c>
      <c r="AF153" s="178">
        <v>404</v>
      </c>
      <c r="AG153" s="169"/>
      <c r="AH153" s="182">
        <v>248.7</v>
      </c>
      <c r="AI153" s="168">
        <v>61.494683633397599</v>
      </c>
      <c r="AJ153" s="183" t="s">
        <v>53</v>
      </c>
      <c r="AK153" s="184">
        <v>0.97610608941901</v>
      </c>
      <c r="AL153" s="185">
        <v>-29.528363641955799</v>
      </c>
      <c r="AM153" s="170">
        <v>7.0000000000000001E-3</v>
      </c>
      <c r="AN153" s="170"/>
      <c r="AO153" s="178">
        <v>7</v>
      </c>
      <c r="AP153" s="178">
        <v>58</v>
      </c>
      <c r="AQ153" s="169"/>
      <c r="AR153" s="182">
        <v>81.099999999999994</v>
      </c>
      <c r="AS153" s="168">
        <v>20.053151759825301</v>
      </c>
      <c r="AT153" s="183" t="s">
        <v>54</v>
      </c>
      <c r="AU153" s="180">
        <v>1.25332198498908</v>
      </c>
      <c r="AV153" s="181">
        <v>10.438828281408099</v>
      </c>
      <c r="AW153" s="170">
        <v>0.01</v>
      </c>
      <c r="AX153" s="170">
        <v>0.01</v>
      </c>
      <c r="AY153" s="178">
        <v>0</v>
      </c>
      <c r="AZ153" s="178">
        <v>0</v>
      </c>
      <c r="BA153" s="169"/>
      <c r="BB153" s="186">
        <v>196.4</v>
      </c>
      <c r="BC153" s="182">
        <v>48.562749761155203</v>
      </c>
      <c r="BD153" s="183" t="s">
        <v>55</v>
      </c>
      <c r="BE153" s="180">
        <v>1.5175859300361001</v>
      </c>
      <c r="BF153" s="181">
        <v>55.077656562816102</v>
      </c>
      <c r="BG153" s="170">
        <v>0.02</v>
      </c>
      <c r="BH153" s="170">
        <v>0.02</v>
      </c>
      <c r="BI153" s="178">
        <v>0</v>
      </c>
      <c r="BJ153" s="178">
        <v>0</v>
      </c>
      <c r="BK153" s="171"/>
      <c r="BL153" s="187">
        <v>0.8</v>
      </c>
      <c r="BM153" s="184">
        <v>0.82</v>
      </c>
      <c r="BN153" s="188">
        <v>7.5000000000000002E-4</v>
      </c>
      <c r="BO153" s="189">
        <v>0.95</v>
      </c>
      <c r="BP153" s="180">
        <v>1</v>
      </c>
      <c r="BQ153" s="188">
        <v>2.5000000000000001E-3</v>
      </c>
    </row>
    <row r="154" spans="1:69" s="158" customFormat="1" ht="22.35" customHeight="1" x14ac:dyDescent="0.2">
      <c r="A154" s="167" t="s">
        <v>175</v>
      </c>
      <c r="B154" s="167" t="s">
        <v>201</v>
      </c>
      <c r="C154" s="167" t="s">
        <v>215</v>
      </c>
      <c r="D154" s="168">
        <v>2.8994516252222202</v>
      </c>
      <c r="E154" s="169"/>
      <c r="F154" s="170">
        <v>7.8E-2</v>
      </c>
      <c r="G154" s="170">
        <v>5.7000000000000002E-2</v>
      </c>
      <c r="H154" s="171"/>
      <c r="I154" s="172">
        <v>6</v>
      </c>
      <c r="J154" s="172">
        <v>6</v>
      </c>
      <c r="K154" s="169"/>
      <c r="L154" s="173">
        <v>1534.7593199999999</v>
      </c>
      <c r="M154" s="173">
        <v>-826.44759999999997</v>
      </c>
      <c r="N154" s="173">
        <v>708.31172000000004</v>
      </c>
      <c r="O154" s="168">
        <v>244.291614951746</v>
      </c>
      <c r="P154" s="174">
        <v>221.65100000000001</v>
      </c>
      <c r="Q154" s="180">
        <v>1.1021453318584</v>
      </c>
      <c r="R154" s="181">
        <v>6.5200634171135299</v>
      </c>
      <c r="S154" s="170">
        <v>0.01</v>
      </c>
      <c r="T154" s="170">
        <v>5.0000000000000001E-3</v>
      </c>
      <c r="U154" s="177">
        <v>0</v>
      </c>
      <c r="V154" s="178">
        <v>63</v>
      </c>
      <c r="W154" s="169"/>
      <c r="X154" s="177">
        <v>1808.51594</v>
      </c>
      <c r="Y154" s="168">
        <v>623.74413294837802</v>
      </c>
      <c r="Z154" s="179">
        <v>573</v>
      </c>
      <c r="AA154" s="180">
        <v>1.08855869624499</v>
      </c>
      <c r="AB154" s="181">
        <v>-5.7173331275466799</v>
      </c>
      <c r="AC154" s="170">
        <v>0.02</v>
      </c>
      <c r="AD154" s="170">
        <v>8.9999999999999993E-3</v>
      </c>
      <c r="AE154" s="178">
        <v>0</v>
      </c>
      <c r="AF154" s="178">
        <v>186</v>
      </c>
      <c r="AG154" s="169"/>
      <c r="AH154" s="182">
        <v>225.95</v>
      </c>
      <c r="AI154" s="168">
        <v>77.928528979228105</v>
      </c>
      <c r="AJ154" s="183" t="s">
        <v>53</v>
      </c>
      <c r="AK154" s="180">
        <v>1.23696077744807</v>
      </c>
      <c r="AL154" s="181">
        <v>26.4793259912121</v>
      </c>
      <c r="AM154" s="170">
        <v>0.02</v>
      </c>
      <c r="AN154" s="170">
        <v>0.02</v>
      </c>
      <c r="AO154" s="178">
        <v>0</v>
      </c>
      <c r="AP154" s="178">
        <v>0</v>
      </c>
      <c r="AQ154" s="169"/>
      <c r="AR154" s="182">
        <v>49</v>
      </c>
      <c r="AS154" s="168">
        <v>16.899747377659601</v>
      </c>
      <c r="AT154" s="183" t="s">
        <v>54</v>
      </c>
      <c r="AU154" s="184">
        <v>1.05623421110372</v>
      </c>
      <c r="AV154" s="185">
        <v>-1.6592187958826401</v>
      </c>
      <c r="AW154" s="170">
        <v>8.0000000000000002E-3</v>
      </c>
      <c r="AX154" s="170">
        <v>3.0000000000000001E-3</v>
      </c>
      <c r="AY154" s="178">
        <v>0</v>
      </c>
      <c r="AZ154" s="178">
        <v>7</v>
      </c>
      <c r="BA154" s="169"/>
      <c r="BB154" s="186">
        <v>140.4</v>
      </c>
      <c r="BC154" s="182">
        <v>48.422949629049</v>
      </c>
      <c r="BD154" s="183" t="s">
        <v>55</v>
      </c>
      <c r="BE154" s="180">
        <v>1.5132171759077799</v>
      </c>
      <c r="BF154" s="181">
        <v>39.081562408234703</v>
      </c>
      <c r="BG154" s="170">
        <v>0.02</v>
      </c>
      <c r="BH154" s="170">
        <v>0.02</v>
      </c>
      <c r="BI154" s="178">
        <v>0</v>
      </c>
      <c r="BJ154" s="178">
        <v>0</v>
      </c>
      <c r="BK154" s="171"/>
      <c r="BL154" s="187">
        <v>0.8</v>
      </c>
      <c r="BM154" s="190">
        <v>0.72</v>
      </c>
      <c r="BN154" s="188"/>
      <c r="BO154" s="189">
        <v>0.95</v>
      </c>
      <c r="BP154" s="180">
        <v>1</v>
      </c>
      <c r="BQ154" s="188">
        <v>2.5000000000000001E-3</v>
      </c>
    </row>
    <row r="155" spans="1:69" s="158" customFormat="1" ht="22.35" customHeight="1" x14ac:dyDescent="0.2">
      <c r="A155" s="167" t="s">
        <v>175</v>
      </c>
      <c r="B155" s="167" t="s">
        <v>201</v>
      </c>
      <c r="C155" s="167" t="s">
        <v>216</v>
      </c>
      <c r="D155" s="168">
        <v>4.91139505655556</v>
      </c>
      <c r="E155" s="169"/>
      <c r="F155" s="170">
        <v>4.3999999999999997E-2</v>
      </c>
      <c r="G155" s="170">
        <v>2.5000000000000001E-2</v>
      </c>
      <c r="H155" s="171"/>
      <c r="I155" s="172">
        <v>6</v>
      </c>
      <c r="J155" s="172">
        <v>5</v>
      </c>
      <c r="K155" s="169"/>
      <c r="L155" s="173">
        <v>3166.7828</v>
      </c>
      <c r="M155" s="173">
        <v>2315.81349</v>
      </c>
      <c r="N155" s="173">
        <v>5482.5962900000004</v>
      </c>
      <c r="O155" s="168">
        <v>1116.3012192802601</v>
      </c>
      <c r="P155" s="174">
        <v>287.5</v>
      </c>
      <c r="Q155" s="180">
        <v>3.8827868496704698</v>
      </c>
      <c r="R155" s="181">
        <v>3940.66381199438</v>
      </c>
      <c r="S155" s="170">
        <v>0.01</v>
      </c>
      <c r="T155" s="170">
        <v>0.01</v>
      </c>
      <c r="U155" s="177">
        <v>0</v>
      </c>
      <c r="V155" s="178">
        <v>0</v>
      </c>
      <c r="W155" s="169"/>
      <c r="X155" s="177">
        <v>2706.737365</v>
      </c>
      <c r="Y155" s="168">
        <v>551.11375359372505</v>
      </c>
      <c r="Z155" s="179">
        <v>573</v>
      </c>
      <c r="AA155" s="184">
        <v>0.96180410749341305</v>
      </c>
      <c r="AB155" s="185">
        <v>-366.40110420771799</v>
      </c>
      <c r="AC155" s="170">
        <v>6.0000000000000001E-3</v>
      </c>
      <c r="AD155" s="170"/>
      <c r="AE155" s="178">
        <v>108</v>
      </c>
      <c r="AF155" s="178">
        <v>671</v>
      </c>
      <c r="AG155" s="169"/>
      <c r="AH155" s="182">
        <v>227.1</v>
      </c>
      <c r="AI155" s="168">
        <v>46.239408026620701</v>
      </c>
      <c r="AJ155" s="183" t="s">
        <v>53</v>
      </c>
      <c r="AK155" s="190">
        <v>0.73395885756540702</v>
      </c>
      <c r="AL155" s="173">
        <v>-110.784334310796</v>
      </c>
      <c r="AM155" s="170"/>
      <c r="AN155" s="170"/>
      <c r="AO155" s="178">
        <v>83</v>
      </c>
      <c r="AP155" s="178">
        <v>145</v>
      </c>
      <c r="AQ155" s="169"/>
      <c r="AR155" s="182">
        <v>89.2</v>
      </c>
      <c r="AS155" s="168">
        <v>18.161845865145601</v>
      </c>
      <c r="AT155" s="183" t="s">
        <v>54</v>
      </c>
      <c r="AU155" s="180">
        <v>1.1351153665716001</v>
      </c>
      <c r="AV155" s="181">
        <v>3.3881055718612698</v>
      </c>
      <c r="AW155" s="170">
        <v>0.01</v>
      </c>
      <c r="AX155" s="170">
        <v>7.0000000000000001E-3</v>
      </c>
      <c r="AY155" s="178">
        <v>0</v>
      </c>
      <c r="AZ155" s="178">
        <v>6</v>
      </c>
      <c r="BA155" s="169"/>
      <c r="BB155" s="186">
        <v>169.4</v>
      </c>
      <c r="BC155" s="182">
        <v>34.491218492776497</v>
      </c>
      <c r="BD155" s="183" t="s">
        <v>55</v>
      </c>
      <c r="BE155" s="184">
        <v>1.07785057789926</v>
      </c>
      <c r="BF155" s="185">
        <v>-2.2237888562774502</v>
      </c>
      <c r="BG155" s="170">
        <v>1.7999999999999999E-2</v>
      </c>
      <c r="BH155" s="170">
        <v>8.0000000000000002E-3</v>
      </c>
      <c r="BI155" s="178">
        <v>0</v>
      </c>
      <c r="BJ155" s="178">
        <v>20</v>
      </c>
      <c r="BK155" s="171"/>
      <c r="BL155" s="187">
        <v>0.8</v>
      </c>
      <c r="BM155" s="184">
        <v>0.81</v>
      </c>
      <c r="BN155" s="188">
        <v>3.7500000000000001E-4</v>
      </c>
      <c r="BO155" s="189">
        <v>0.95</v>
      </c>
      <c r="BP155" s="180">
        <v>1</v>
      </c>
      <c r="BQ155" s="188">
        <v>2.5000000000000001E-3</v>
      </c>
    </row>
    <row r="156" spans="1:69" s="158" customFormat="1" ht="22.35" customHeight="1" x14ac:dyDescent="0.2">
      <c r="A156" s="167" t="s">
        <v>175</v>
      </c>
      <c r="B156" s="167" t="s">
        <v>201</v>
      </c>
      <c r="C156" s="167" t="s">
        <v>217</v>
      </c>
      <c r="D156" s="168">
        <v>2.8078154285555601</v>
      </c>
      <c r="E156" s="169"/>
      <c r="F156" s="170">
        <v>5.5E-2</v>
      </c>
      <c r="G156" s="170">
        <v>4.4999999999999998E-2</v>
      </c>
      <c r="H156" s="171"/>
      <c r="I156" s="172">
        <v>6</v>
      </c>
      <c r="J156" s="172">
        <v>6</v>
      </c>
      <c r="K156" s="169"/>
      <c r="L156" s="173">
        <v>2283.7221199999999</v>
      </c>
      <c r="M156" s="173">
        <v>1748.0572999999999</v>
      </c>
      <c r="N156" s="173">
        <v>4031.7794199999998</v>
      </c>
      <c r="O156" s="168">
        <v>1435.9132651657601</v>
      </c>
      <c r="P156" s="174">
        <v>264.61399999999998</v>
      </c>
      <c r="Q156" s="180">
        <v>5.4264448032445696</v>
      </c>
      <c r="R156" s="181">
        <v>3220.4373191815098</v>
      </c>
      <c r="S156" s="170">
        <v>0.01</v>
      </c>
      <c r="T156" s="170">
        <v>0.01</v>
      </c>
      <c r="U156" s="177">
        <v>0</v>
      </c>
      <c r="V156" s="178">
        <v>0</v>
      </c>
      <c r="W156" s="169"/>
      <c r="X156" s="177">
        <v>1690.031385</v>
      </c>
      <c r="Y156" s="168">
        <v>601.90259224745898</v>
      </c>
      <c r="Z156" s="179">
        <v>573</v>
      </c>
      <c r="AA156" s="184">
        <v>1.0504408241665999</v>
      </c>
      <c r="AB156" s="185">
        <v>-66.863653694070805</v>
      </c>
      <c r="AC156" s="170">
        <v>1.4999999999999999E-2</v>
      </c>
      <c r="AD156" s="170">
        <v>5.0000000000000001E-3</v>
      </c>
      <c r="AE156" s="178">
        <v>0</v>
      </c>
      <c r="AF156" s="178">
        <v>241</v>
      </c>
      <c r="AG156" s="169"/>
      <c r="AH156" s="182">
        <v>159.30000000000001</v>
      </c>
      <c r="AI156" s="168">
        <v>56.734498421767597</v>
      </c>
      <c r="AJ156" s="183" t="s">
        <v>53</v>
      </c>
      <c r="AK156" s="190">
        <v>0.90054759399631201</v>
      </c>
      <c r="AL156" s="173">
        <v>-33.866470222908298</v>
      </c>
      <c r="AM156" s="170"/>
      <c r="AN156" s="170"/>
      <c r="AO156" s="178">
        <v>18</v>
      </c>
      <c r="AP156" s="178">
        <v>53</v>
      </c>
      <c r="AQ156" s="169"/>
      <c r="AR156" s="182">
        <v>77.400000000000006</v>
      </c>
      <c r="AS156" s="168">
        <v>27.565914487412499</v>
      </c>
      <c r="AT156" s="183" t="s">
        <v>54</v>
      </c>
      <c r="AU156" s="180">
        <v>1.7228696554632801</v>
      </c>
      <c r="AV156" s="181">
        <v>28.3418488322773</v>
      </c>
      <c r="AW156" s="170">
        <v>0.01</v>
      </c>
      <c r="AX156" s="170">
        <v>0.01</v>
      </c>
      <c r="AY156" s="178">
        <v>0</v>
      </c>
      <c r="AZ156" s="178">
        <v>0</v>
      </c>
      <c r="BA156" s="169"/>
      <c r="BB156" s="186">
        <v>175.2</v>
      </c>
      <c r="BC156" s="182">
        <v>62.397263800964801</v>
      </c>
      <c r="BD156" s="183" t="s">
        <v>55</v>
      </c>
      <c r="BE156" s="180">
        <v>1.94991449378015</v>
      </c>
      <c r="BF156" s="181">
        <v>77.083697664554506</v>
      </c>
      <c r="BG156" s="170">
        <v>0.02</v>
      </c>
      <c r="BH156" s="170">
        <v>0.02</v>
      </c>
      <c r="BI156" s="178">
        <v>0</v>
      </c>
      <c r="BJ156" s="178">
        <v>0</v>
      </c>
      <c r="BK156" s="171"/>
      <c r="BL156" s="187">
        <v>0.8</v>
      </c>
      <c r="BM156" s="184">
        <v>0.82</v>
      </c>
      <c r="BN156" s="188">
        <v>7.5000000000000002E-4</v>
      </c>
      <c r="BO156" s="189">
        <v>0.95</v>
      </c>
      <c r="BP156" s="180">
        <v>1</v>
      </c>
      <c r="BQ156" s="188">
        <v>2.5000000000000001E-3</v>
      </c>
    </row>
    <row r="157" spans="1:69" s="158" customFormat="1" ht="22.35" customHeight="1" x14ac:dyDescent="0.2">
      <c r="A157" s="167" t="s">
        <v>175</v>
      </c>
      <c r="B157" s="167" t="s">
        <v>201</v>
      </c>
      <c r="C157" s="167" t="s">
        <v>218</v>
      </c>
      <c r="D157" s="168">
        <v>8.1451756455555593</v>
      </c>
      <c r="E157" s="169"/>
      <c r="F157" s="170">
        <v>4.5999999999999999E-2</v>
      </c>
      <c r="G157" s="170">
        <v>3.3000000000000002E-2</v>
      </c>
      <c r="H157" s="171"/>
      <c r="I157" s="172">
        <v>6</v>
      </c>
      <c r="J157" s="172">
        <v>5</v>
      </c>
      <c r="K157" s="169"/>
      <c r="L157" s="173">
        <v>5178.5259699999997</v>
      </c>
      <c r="M157" s="173">
        <v>4744.3244800000002</v>
      </c>
      <c r="N157" s="173">
        <v>9922.8504499999999</v>
      </c>
      <c r="O157" s="168">
        <v>1218.2487992649301</v>
      </c>
      <c r="P157" s="174">
        <v>241.934</v>
      </c>
      <c r="Q157" s="180">
        <v>5.03545925444514</v>
      </c>
      <c r="R157" s="181">
        <v>7770.9607923020303</v>
      </c>
      <c r="S157" s="170">
        <v>0.01</v>
      </c>
      <c r="T157" s="170">
        <v>0.01</v>
      </c>
      <c r="U157" s="177">
        <v>0</v>
      </c>
      <c r="V157" s="178">
        <v>0</v>
      </c>
      <c r="W157" s="169"/>
      <c r="X157" s="177">
        <v>4793.1490100000001</v>
      </c>
      <c r="Y157" s="168">
        <v>588.46478192467202</v>
      </c>
      <c r="Z157" s="179">
        <v>573</v>
      </c>
      <c r="AA157" s="184">
        <v>1.0269891482105999</v>
      </c>
      <c r="AB157" s="185">
        <v>-303.417714234443</v>
      </c>
      <c r="AC157" s="170">
        <v>1.2999999999999999E-2</v>
      </c>
      <c r="AD157" s="170">
        <v>3.0000000000000001E-3</v>
      </c>
      <c r="AE157" s="178">
        <v>0</v>
      </c>
      <c r="AF157" s="178">
        <v>808</v>
      </c>
      <c r="AG157" s="169"/>
      <c r="AH157" s="182">
        <v>454.3</v>
      </c>
      <c r="AI157" s="168">
        <v>55.775347244708001</v>
      </c>
      <c r="AJ157" s="183" t="s">
        <v>53</v>
      </c>
      <c r="AK157" s="190">
        <v>0.88532297213822198</v>
      </c>
      <c r="AL157" s="173">
        <v>-106.05550371164</v>
      </c>
      <c r="AM157" s="170"/>
      <c r="AN157" s="170"/>
      <c r="AO157" s="178">
        <v>59</v>
      </c>
      <c r="AP157" s="178">
        <v>162</v>
      </c>
      <c r="AQ157" s="169"/>
      <c r="AR157" s="182">
        <v>125.4</v>
      </c>
      <c r="AS157" s="168">
        <v>15.395616430742599</v>
      </c>
      <c r="AT157" s="183" t="s">
        <v>54</v>
      </c>
      <c r="AU157" s="184">
        <v>0.96222602692141501</v>
      </c>
      <c r="AV157" s="185">
        <v>-16.912508879146799</v>
      </c>
      <c r="AW157" s="170">
        <v>3.0000000000000001E-3</v>
      </c>
      <c r="AX157" s="170"/>
      <c r="AY157" s="178">
        <v>5</v>
      </c>
      <c r="AZ157" s="178">
        <v>31</v>
      </c>
      <c r="BA157" s="169"/>
      <c r="BB157" s="186">
        <v>329.2</v>
      </c>
      <c r="BC157" s="182">
        <v>40.416562432220701</v>
      </c>
      <c r="BD157" s="183" t="s">
        <v>55</v>
      </c>
      <c r="BE157" s="180">
        <v>1.2630175760069</v>
      </c>
      <c r="BF157" s="181">
        <v>44.574982241706401</v>
      </c>
      <c r="BG157" s="170">
        <v>0.02</v>
      </c>
      <c r="BH157" s="170">
        <v>0.02</v>
      </c>
      <c r="BI157" s="178">
        <v>0</v>
      </c>
      <c r="BJ157" s="178">
        <v>0</v>
      </c>
      <c r="BK157" s="171"/>
      <c r="BL157" s="187">
        <v>0.8</v>
      </c>
      <c r="BM157" s="184">
        <v>0.81</v>
      </c>
      <c r="BN157" s="188">
        <v>3.7500000000000001E-4</v>
      </c>
      <c r="BO157" s="189">
        <v>0.95</v>
      </c>
      <c r="BP157" s="180">
        <v>1</v>
      </c>
      <c r="BQ157" s="188">
        <v>2.5000000000000001E-3</v>
      </c>
    </row>
    <row r="158" spans="1:69" s="158" customFormat="1" ht="22.35" customHeight="1" x14ac:dyDescent="0.2">
      <c r="A158" s="167" t="s">
        <v>175</v>
      </c>
      <c r="B158" s="167" t="s">
        <v>201</v>
      </c>
      <c r="C158" s="167" t="s">
        <v>219</v>
      </c>
      <c r="D158" s="168">
        <v>4.9912352884444404</v>
      </c>
      <c r="E158" s="169"/>
      <c r="F158" s="170">
        <v>0.05</v>
      </c>
      <c r="G158" s="170">
        <v>4.3999999999999997E-2</v>
      </c>
      <c r="H158" s="171"/>
      <c r="I158" s="172">
        <v>5</v>
      </c>
      <c r="J158" s="172">
        <v>5</v>
      </c>
      <c r="K158" s="169"/>
      <c r="L158" s="173">
        <v>6993.5192699999998</v>
      </c>
      <c r="M158" s="173">
        <v>8301.7693899999995</v>
      </c>
      <c r="N158" s="173">
        <v>15295.28866</v>
      </c>
      <c r="O158" s="168">
        <v>3064.4295001301998</v>
      </c>
      <c r="P158" s="174">
        <v>267.06299999999999</v>
      </c>
      <c r="Q158" s="180">
        <v>11.4745565657923</v>
      </c>
      <c r="R158" s="181">
        <v>13839.680757337101</v>
      </c>
      <c r="S158" s="170">
        <v>0.01</v>
      </c>
      <c r="T158" s="170">
        <v>0.01</v>
      </c>
      <c r="U158" s="177">
        <v>0</v>
      </c>
      <c r="V158" s="178">
        <v>0</v>
      </c>
      <c r="W158" s="169"/>
      <c r="X158" s="177">
        <v>3272.9072700000002</v>
      </c>
      <c r="Y158" s="168">
        <v>655.730912461157</v>
      </c>
      <c r="Z158" s="179">
        <v>573</v>
      </c>
      <c r="AA158" s="180">
        <v>1.14438204618003</v>
      </c>
      <c r="AB158" s="181">
        <v>149.811490255699</v>
      </c>
      <c r="AC158" s="170">
        <v>0.02</v>
      </c>
      <c r="AD158" s="170">
        <v>1.4E-2</v>
      </c>
      <c r="AE158" s="178">
        <v>0</v>
      </c>
      <c r="AF158" s="178">
        <v>160</v>
      </c>
      <c r="AG158" s="169"/>
      <c r="AH158" s="182">
        <v>267.10000000000002</v>
      </c>
      <c r="AI158" s="168">
        <v>53.513806615845503</v>
      </c>
      <c r="AJ158" s="183" t="s">
        <v>53</v>
      </c>
      <c r="AK158" s="190">
        <v>0.84942550183881804</v>
      </c>
      <c r="AL158" s="173">
        <v>-76.277022903823607</v>
      </c>
      <c r="AM158" s="170"/>
      <c r="AN158" s="170"/>
      <c r="AO158" s="178">
        <v>48</v>
      </c>
      <c r="AP158" s="178">
        <v>111</v>
      </c>
      <c r="AQ158" s="169"/>
      <c r="AR158" s="182">
        <v>57.4</v>
      </c>
      <c r="AS158" s="168">
        <v>11.5001591154981</v>
      </c>
      <c r="AT158" s="183" t="s">
        <v>54</v>
      </c>
      <c r="AU158" s="175">
        <v>0.71875994471862903</v>
      </c>
      <c r="AV158" s="176">
        <v>-29.806862959701299</v>
      </c>
      <c r="AW158" s="170"/>
      <c r="AX158" s="170"/>
      <c r="AY158" s="178">
        <v>23</v>
      </c>
      <c r="AZ158" s="178">
        <v>39</v>
      </c>
      <c r="BA158" s="169"/>
      <c r="BB158" s="186">
        <v>230</v>
      </c>
      <c r="BC158" s="182">
        <v>46.080776943633403</v>
      </c>
      <c r="BD158" s="183" t="s">
        <v>55</v>
      </c>
      <c r="BE158" s="180">
        <v>1.4400242794885401</v>
      </c>
      <c r="BF158" s="181">
        <v>55.586274080597498</v>
      </c>
      <c r="BG158" s="170">
        <v>0.02</v>
      </c>
      <c r="BH158" s="170">
        <v>0.02</v>
      </c>
      <c r="BI158" s="178">
        <v>0</v>
      </c>
      <c r="BJ158" s="178">
        <v>0</v>
      </c>
      <c r="BK158" s="171"/>
      <c r="BL158" s="187">
        <v>0.8</v>
      </c>
      <c r="BM158" s="184">
        <v>0.82</v>
      </c>
      <c r="BN158" s="188">
        <v>7.5000000000000002E-4</v>
      </c>
      <c r="BO158" s="189">
        <v>0.95</v>
      </c>
      <c r="BP158" s="180">
        <v>1</v>
      </c>
      <c r="BQ158" s="188">
        <v>2.5000000000000001E-3</v>
      </c>
    </row>
    <row r="159" spans="1:69" s="158" customFormat="1" ht="22.35" customHeight="1" x14ac:dyDescent="0.2">
      <c r="A159" s="167" t="s">
        <v>220</v>
      </c>
      <c r="B159" s="167" t="s">
        <v>221</v>
      </c>
      <c r="C159" s="167" t="s">
        <v>222</v>
      </c>
      <c r="D159" s="168">
        <v>2.5021163648888902</v>
      </c>
      <c r="E159" s="169"/>
      <c r="F159" s="170">
        <v>1.6E-2</v>
      </c>
      <c r="G159" s="170">
        <v>0.01</v>
      </c>
      <c r="H159" s="171"/>
      <c r="I159" s="172">
        <v>3</v>
      </c>
      <c r="J159" s="172">
        <v>2</v>
      </c>
      <c r="K159" s="169"/>
      <c r="L159" s="173">
        <v>927.55918999999994</v>
      </c>
      <c r="M159" s="173">
        <v>978.33536000000004</v>
      </c>
      <c r="N159" s="173">
        <v>1905.89455</v>
      </c>
      <c r="O159" s="168">
        <v>761.71299494483503</v>
      </c>
      <c r="P159" s="174">
        <v>242.67599999999999</v>
      </c>
      <c r="Q159" s="180">
        <v>3.13880645364533</v>
      </c>
      <c r="R159" s="181">
        <v>1242.82822866537</v>
      </c>
      <c r="S159" s="170">
        <v>0.01</v>
      </c>
      <c r="T159" s="170">
        <v>0.01</v>
      </c>
      <c r="U159" s="177">
        <v>0</v>
      </c>
      <c r="V159" s="178">
        <v>0</v>
      </c>
      <c r="W159" s="169"/>
      <c r="X159" s="177">
        <v>1382.69615</v>
      </c>
      <c r="Y159" s="168">
        <v>552.61064968950802</v>
      </c>
      <c r="Z159" s="179">
        <v>573</v>
      </c>
      <c r="AA159" s="184">
        <v>0.96441649160472698</v>
      </c>
      <c r="AB159" s="185">
        <v>-182.918093372817</v>
      </c>
      <c r="AC159" s="170">
        <v>6.0000000000000001E-3</v>
      </c>
      <c r="AD159" s="170"/>
      <c r="AE159" s="178">
        <v>52</v>
      </c>
      <c r="AF159" s="178">
        <v>338</v>
      </c>
      <c r="AG159" s="169"/>
      <c r="AH159" s="182">
        <v>122.7</v>
      </c>
      <c r="AI159" s="168">
        <v>49.038486667445099</v>
      </c>
      <c r="AJ159" s="183" t="s">
        <v>53</v>
      </c>
      <c r="AK159" s="190">
        <v>0.778388677261033</v>
      </c>
      <c r="AL159" s="173">
        <v>-49.435597438896103</v>
      </c>
      <c r="AM159" s="170"/>
      <c r="AN159" s="170"/>
      <c r="AO159" s="178">
        <v>35</v>
      </c>
      <c r="AP159" s="178">
        <v>67</v>
      </c>
      <c r="AQ159" s="169"/>
      <c r="AR159" s="182">
        <v>19.399999999999999</v>
      </c>
      <c r="AS159" s="168">
        <v>7.7534363598079503</v>
      </c>
      <c r="AT159" s="183" t="s">
        <v>54</v>
      </c>
      <c r="AU159" s="175">
        <v>0.48458977248799701</v>
      </c>
      <c r="AV159" s="176">
        <v>-24.316977127338699</v>
      </c>
      <c r="AW159" s="170"/>
      <c r="AX159" s="170"/>
      <c r="AY159" s="178">
        <v>21</v>
      </c>
      <c r="AZ159" s="178">
        <v>29</v>
      </c>
      <c r="BA159" s="169"/>
      <c r="BB159" s="186">
        <v>54</v>
      </c>
      <c r="BC159" s="182">
        <v>21.581730073692199</v>
      </c>
      <c r="BD159" s="183" t="s">
        <v>55</v>
      </c>
      <c r="BE159" s="175">
        <v>0.67442906480288201</v>
      </c>
      <c r="BF159" s="176">
        <v>-33.433954254677403</v>
      </c>
      <c r="BG159" s="170"/>
      <c r="BH159" s="170"/>
      <c r="BI159" s="178">
        <v>27</v>
      </c>
      <c r="BJ159" s="178">
        <v>43</v>
      </c>
      <c r="BK159" s="171"/>
      <c r="BL159" s="187">
        <v>0.8</v>
      </c>
      <c r="BM159" s="190">
        <v>0.78</v>
      </c>
      <c r="BN159" s="188"/>
      <c r="BO159" s="189">
        <v>0.95</v>
      </c>
      <c r="BP159" s="180">
        <v>1</v>
      </c>
      <c r="BQ159" s="188">
        <v>2.5000000000000001E-3</v>
      </c>
    </row>
    <row r="160" spans="1:69" s="158" customFormat="1" ht="22.35" customHeight="1" x14ac:dyDescent="0.2">
      <c r="A160" s="167" t="s">
        <v>220</v>
      </c>
      <c r="B160" s="167" t="s">
        <v>221</v>
      </c>
      <c r="C160" s="167" t="s">
        <v>223</v>
      </c>
      <c r="D160" s="168">
        <v>1.37464506811111</v>
      </c>
      <c r="E160" s="169"/>
      <c r="F160" s="170">
        <v>2.5000000000000001E-2</v>
      </c>
      <c r="G160" s="170">
        <v>1.4E-2</v>
      </c>
      <c r="H160" s="171"/>
      <c r="I160" s="172">
        <v>3</v>
      </c>
      <c r="J160" s="172">
        <v>3</v>
      </c>
      <c r="K160" s="169"/>
      <c r="L160" s="173">
        <v>1058.91444</v>
      </c>
      <c r="M160" s="173">
        <v>-170.2895</v>
      </c>
      <c r="N160" s="173">
        <v>888.62494000000004</v>
      </c>
      <c r="O160" s="168">
        <v>646.43955055325796</v>
      </c>
      <c r="P160" s="174">
        <v>219.79400000000001</v>
      </c>
      <c r="Q160" s="180">
        <v>2.9411155470725201</v>
      </c>
      <c r="R160" s="181">
        <v>558.68943799434896</v>
      </c>
      <c r="S160" s="170">
        <v>0.01</v>
      </c>
      <c r="T160" s="170">
        <v>0.01</v>
      </c>
      <c r="U160" s="177">
        <v>0</v>
      </c>
      <c r="V160" s="178">
        <v>0</v>
      </c>
      <c r="W160" s="169"/>
      <c r="X160" s="177">
        <v>821.34510499999999</v>
      </c>
      <c r="Y160" s="168">
        <v>597.49612758484898</v>
      </c>
      <c r="Z160" s="179">
        <v>573</v>
      </c>
      <c r="AA160" s="184">
        <v>1.04275065896134</v>
      </c>
      <c r="AB160" s="185">
        <v>-38.7923084382113</v>
      </c>
      <c r="AC160" s="170">
        <v>1.4999999999999999E-2</v>
      </c>
      <c r="AD160" s="170">
        <v>4.0000000000000001E-3</v>
      </c>
      <c r="AE160" s="178">
        <v>0</v>
      </c>
      <c r="AF160" s="178">
        <v>124</v>
      </c>
      <c r="AG160" s="169"/>
      <c r="AH160" s="182">
        <v>70.7</v>
      </c>
      <c r="AI160" s="168">
        <v>51.431457937828498</v>
      </c>
      <c r="AJ160" s="183" t="s">
        <v>53</v>
      </c>
      <c r="AK160" s="190">
        <v>0.8163723482195</v>
      </c>
      <c r="AL160" s="173">
        <v>-23.8700821057719</v>
      </c>
      <c r="AM160" s="170"/>
      <c r="AN160" s="170"/>
      <c r="AO160" s="178">
        <v>16</v>
      </c>
      <c r="AP160" s="178">
        <v>34</v>
      </c>
      <c r="AQ160" s="169"/>
      <c r="AR160" s="182">
        <v>10.6</v>
      </c>
      <c r="AS160" s="168">
        <v>7.7110813881327003</v>
      </c>
      <c r="AT160" s="183" t="s">
        <v>54</v>
      </c>
      <c r="AU160" s="175">
        <v>0.48194258675829399</v>
      </c>
      <c r="AV160" s="176">
        <v>-13.4177986300373</v>
      </c>
      <c r="AW160" s="170"/>
      <c r="AX160" s="170"/>
      <c r="AY160" s="178">
        <v>12</v>
      </c>
      <c r="AZ160" s="178">
        <v>16</v>
      </c>
      <c r="BA160" s="169"/>
      <c r="BB160" s="186">
        <v>31.8</v>
      </c>
      <c r="BC160" s="182">
        <v>23.1332441643981</v>
      </c>
      <c r="BD160" s="183" t="s">
        <v>55</v>
      </c>
      <c r="BE160" s="175">
        <v>0.72291388013744096</v>
      </c>
      <c r="BF160" s="176">
        <v>-16.235597260074599</v>
      </c>
      <c r="BG160" s="170"/>
      <c r="BH160" s="170"/>
      <c r="BI160" s="178">
        <v>13</v>
      </c>
      <c r="BJ160" s="178">
        <v>21</v>
      </c>
      <c r="BK160" s="171"/>
      <c r="BL160" s="187">
        <v>0.8</v>
      </c>
      <c r="BM160" s="190">
        <v>0.77</v>
      </c>
      <c r="BN160" s="188"/>
      <c r="BO160" s="189">
        <v>0.95</v>
      </c>
      <c r="BP160" s="180">
        <v>1</v>
      </c>
      <c r="BQ160" s="188">
        <v>2.5000000000000001E-3</v>
      </c>
    </row>
    <row r="161" spans="1:69" s="158" customFormat="1" ht="22.35" customHeight="1" x14ac:dyDescent="0.2">
      <c r="A161" s="167" t="s">
        <v>220</v>
      </c>
      <c r="B161" s="167" t="s">
        <v>221</v>
      </c>
      <c r="C161" s="167" t="s">
        <v>224</v>
      </c>
      <c r="D161" s="168">
        <v>2.7294855338888899</v>
      </c>
      <c r="E161" s="169"/>
      <c r="F161" s="170">
        <v>4.2999999999999997E-2</v>
      </c>
      <c r="G161" s="170">
        <v>2.1999999999999999E-2</v>
      </c>
      <c r="H161" s="171"/>
      <c r="I161" s="172">
        <v>4</v>
      </c>
      <c r="J161" s="172">
        <v>4</v>
      </c>
      <c r="K161" s="169"/>
      <c r="L161" s="173">
        <v>1181.72991</v>
      </c>
      <c r="M161" s="173">
        <v>876.2088</v>
      </c>
      <c r="N161" s="173">
        <v>2057.9387099999999</v>
      </c>
      <c r="O161" s="168">
        <v>753.96578748959701</v>
      </c>
      <c r="P161" s="174">
        <v>219.79400000000001</v>
      </c>
      <c r="Q161" s="180">
        <v>3.4303292514336001</v>
      </c>
      <c r="R161" s="181">
        <v>1402.8211085683499</v>
      </c>
      <c r="S161" s="170">
        <v>0.01</v>
      </c>
      <c r="T161" s="170">
        <v>0.01</v>
      </c>
      <c r="U161" s="177">
        <v>0</v>
      </c>
      <c r="V161" s="178">
        <v>0</v>
      </c>
      <c r="W161" s="169"/>
      <c r="X161" s="177">
        <v>1628.1337149999999</v>
      </c>
      <c r="Y161" s="168">
        <v>596.49838578931201</v>
      </c>
      <c r="Z161" s="179">
        <v>573</v>
      </c>
      <c r="AA161" s="184">
        <v>1.0410093992832701</v>
      </c>
      <c r="AB161" s="185">
        <v>-79.749055322820794</v>
      </c>
      <c r="AC161" s="170">
        <v>1.4E-2</v>
      </c>
      <c r="AD161" s="170">
        <v>4.0000000000000001E-3</v>
      </c>
      <c r="AE161" s="178">
        <v>0</v>
      </c>
      <c r="AF161" s="178">
        <v>249</v>
      </c>
      <c r="AG161" s="169"/>
      <c r="AH161" s="182">
        <v>70.7</v>
      </c>
      <c r="AI161" s="168">
        <v>25.902317166440099</v>
      </c>
      <c r="AJ161" s="183" t="s">
        <v>53</v>
      </c>
      <c r="AK161" s="175">
        <v>0.41114789153079501</v>
      </c>
      <c r="AL161" s="176">
        <v>-117.07768678942</v>
      </c>
      <c r="AM161" s="170"/>
      <c r="AN161" s="170"/>
      <c r="AO161" s="178">
        <v>102</v>
      </c>
      <c r="AP161" s="178">
        <v>136</v>
      </c>
      <c r="AQ161" s="169"/>
      <c r="AR161" s="182">
        <v>21.6</v>
      </c>
      <c r="AS161" s="168">
        <v>7.91357921916698</v>
      </c>
      <c r="AT161" s="183" t="s">
        <v>54</v>
      </c>
      <c r="AU161" s="175">
        <v>0.49459870119793597</v>
      </c>
      <c r="AV161" s="176">
        <v>-26.089571248106701</v>
      </c>
      <c r="AW161" s="170"/>
      <c r="AX161" s="170"/>
      <c r="AY161" s="178">
        <v>23</v>
      </c>
      <c r="AZ161" s="178">
        <v>31</v>
      </c>
      <c r="BA161" s="169"/>
      <c r="BB161" s="186">
        <v>94.6</v>
      </c>
      <c r="BC161" s="182">
        <v>34.658546024685002</v>
      </c>
      <c r="BD161" s="183" t="s">
        <v>55</v>
      </c>
      <c r="BE161" s="184">
        <v>1.0830795632714101</v>
      </c>
      <c r="BF161" s="185">
        <v>-0.77914249621338205</v>
      </c>
      <c r="BG161" s="170">
        <v>1.9E-2</v>
      </c>
      <c r="BH161" s="170">
        <v>8.0000000000000002E-3</v>
      </c>
      <c r="BI161" s="178">
        <v>0</v>
      </c>
      <c r="BJ161" s="178">
        <v>11</v>
      </c>
      <c r="BK161" s="171"/>
      <c r="BL161" s="187">
        <v>0.8</v>
      </c>
      <c r="BM161" s="190">
        <v>0.8</v>
      </c>
      <c r="BN161" s="188">
        <v>0</v>
      </c>
      <c r="BO161" s="189">
        <v>0.95</v>
      </c>
      <c r="BP161" s="180">
        <v>1</v>
      </c>
      <c r="BQ161" s="188">
        <v>2.5000000000000001E-3</v>
      </c>
    </row>
    <row r="162" spans="1:69" s="158" customFormat="1" ht="22.35" customHeight="1" x14ac:dyDescent="0.2">
      <c r="A162" s="167" t="s">
        <v>220</v>
      </c>
      <c r="B162" s="167" t="s">
        <v>221</v>
      </c>
      <c r="C162" s="167" t="s">
        <v>225</v>
      </c>
      <c r="D162" s="168">
        <v>1.1783439328888901</v>
      </c>
      <c r="E162" s="169"/>
      <c r="F162" s="170">
        <v>0.05</v>
      </c>
      <c r="G162" s="170">
        <v>0.04</v>
      </c>
      <c r="H162" s="171"/>
      <c r="I162" s="172">
        <v>5</v>
      </c>
      <c r="J162" s="172">
        <v>5</v>
      </c>
      <c r="K162" s="169"/>
      <c r="L162" s="173">
        <v>1061.19625</v>
      </c>
      <c r="M162" s="173">
        <v>534.88809000000003</v>
      </c>
      <c r="N162" s="173">
        <v>1596.0843400000001</v>
      </c>
      <c r="O162" s="168">
        <v>1354.51483684136</v>
      </c>
      <c r="P162" s="174">
        <v>224.79599999999999</v>
      </c>
      <c r="Q162" s="180">
        <v>6.0255290878901802</v>
      </c>
      <c r="R162" s="181">
        <v>1306.8277330104399</v>
      </c>
      <c r="S162" s="170">
        <v>0.01</v>
      </c>
      <c r="T162" s="170">
        <v>0.01</v>
      </c>
      <c r="U162" s="177">
        <v>0</v>
      </c>
      <c r="V162" s="178">
        <v>0</v>
      </c>
      <c r="W162" s="169"/>
      <c r="X162" s="177">
        <v>555.61907499999995</v>
      </c>
      <c r="Y162" s="168">
        <v>471.52538362701603</v>
      </c>
      <c r="Z162" s="179">
        <v>573</v>
      </c>
      <c r="AA162" s="190">
        <v>0.82290642866843899</v>
      </c>
      <c r="AB162" s="173">
        <v>-181.68957731150499</v>
      </c>
      <c r="AC162" s="170"/>
      <c r="AD162" s="170"/>
      <c r="AE162" s="178">
        <v>120</v>
      </c>
      <c r="AF162" s="178">
        <v>255</v>
      </c>
      <c r="AG162" s="169"/>
      <c r="AH162" s="182">
        <v>81.400000000000006</v>
      </c>
      <c r="AI162" s="168">
        <v>69.080000947122102</v>
      </c>
      <c r="AJ162" s="183" t="s">
        <v>53</v>
      </c>
      <c r="AK162" s="180">
        <v>1.0965079515416201</v>
      </c>
      <c r="AL162" s="181">
        <v>0.33465079297593497</v>
      </c>
      <c r="AM162" s="170">
        <v>0.02</v>
      </c>
      <c r="AN162" s="170">
        <v>0.01</v>
      </c>
      <c r="AO162" s="178">
        <v>0</v>
      </c>
      <c r="AP162" s="178">
        <v>8</v>
      </c>
      <c r="AQ162" s="169"/>
      <c r="AR162" s="182">
        <v>9.6</v>
      </c>
      <c r="AS162" s="168">
        <v>8.14702713872693</v>
      </c>
      <c r="AT162" s="183" t="s">
        <v>54</v>
      </c>
      <c r="AU162" s="175">
        <v>0.50918919617043301</v>
      </c>
      <c r="AV162" s="176">
        <v>-10.9880251954347</v>
      </c>
      <c r="AW162" s="170"/>
      <c r="AX162" s="170"/>
      <c r="AY162" s="178">
        <v>10</v>
      </c>
      <c r="AZ162" s="178">
        <v>14</v>
      </c>
      <c r="BA162" s="169"/>
      <c r="BB162" s="186">
        <v>46.4</v>
      </c>
      <c r="BC162" s="182">
        <v>39.377297837180201</v>
      </c>
      <c r="BD162" s="183" t="s">
        <v>55</v>
      </c>
      <c r="BE162" s="180">
        <v>1.23054055741188</v>
      </c>
      <c r="BF162" s="181">
        <v>5.2239496091306297</v>
      </c>
      <c r="BG162" s="170">
        <v>0.02</v>
      </c>
      <c r="BH162" s="170">
        <v>0.02</v>
      </c>
      <c r="BI162" s="178">
        <v>0</v>
      </c>
      <c r="BJ162" s="178">
        <v>0</v>
      </c>
      <c r="BK162" s="171"/>
      <c r="BL162" s="187">
        <v>0.8</v>
      </c>
      <c r="BM162" s="184">
        <v>0.83</v>
      </c>
      <c r="BN162" s="188">
        <v>1.1249999999999999E-3</v>
      </c>
      <c r="BO162" s="189">
        <v>0.95</v>
      </c>
      <c r="BP162" s="180">
        <v>1</v>
      </c>
      <c r="BQ162" s="188">
        <v>2.5000000000000001E-3</v>
      </c>
    </row>
    <row r="163" spans="1:69" s="158" customFormat="1" ht="22.35" customHeight="1" x14ac:dyDescent="0.2">
      <c r="A163" s="167" t="s">
        <v>220</v>
      </c>
      <c r="B163" s="167" t="s">
        <v>221</v>
      </c>
      <c r="C163" s="167" t="s">
        <v>226</v>
      </c>
      <c r="D163" s="168">
        <v>3.1786816065555601</v>
      </c>
      <c r="E163" s="169"/>
      <c r="F163" s="170">
        <v>0.08</v>
      </c>
      <c r="G163" s="170">
        <v>0.08</v>
      </c>
      <c r="H163" s="171"/>
      <c r="I163" s="172">
        <v>6</v>
      </c>
      <c r="J163" s="172">
        <v>6</v>
      </c>
      <c r="K163" s="169"/>
      <c r="L163" s="173">
        <v>3230.8780900000002</v>
      </c>
      <c r="M163" s="173">
        <v>-286.78075000000001</v>
      </c>
      <c r="N163" s="173">
        <v>2944.0973399999998</v>
      </c>
      <c r="O163" s="168">
        <v>926.20076635805196</v>
      </c>
      <c r="P163" s="174">
        <v>239.25899999999999</v>
      </c>
      <c r="Q163" s="180">
        <v>3.8711219488422701</v>
      </c>
      <c r="R163" s="181">
        <v>2113.60056470686</v>
      </c>
      <c r="S163" s="170">
        <v>0.01</v>
      </c>
      <c r="T163" s="170">
        <v>0.01</v>
      </c>
      <c r="U163" s="177">
        <v>0</v>
      </c>
      <c r="V163" s="178">
        <v>0</v>
      </c>
      <c r="W163" s="169"/>
      <c r="X163" s="177">
        <v>2544.5034099999998</v>
      </c>
      <c r="Y163" s="168">
        <v>800.49017956134503</v>
      </c>
      <c r="Z163" s="179">
        <v>573</v>
      </c>
      <c r="AA163" s="180">
        <v>1.39701602017687</v>
      </c>
      <c r="AB163" s="181">
        <v>555.55146987248202</v>
      </c>
      <c r="AC163" s="170">
        <v>0.02</v>
      </c>
      <c r="AD163" s="170">
        <v>0.02</v>
      </c>
      <c r="AE163" s="178">
        <v>0</v>
      </c>
      <c r="AF163" s="178">
        <v>0</v>
      </c>
      <c r="AG163" s="169"/>
      <c r="AH163" s="182">
        <v>303.89999999999998</v>
      </c>
      <c r="AI163" s="168">
        <v>95.605674809723496</v>
      </c>
      <c r="AJ163" s="183" t="s">
        <v>53</v>
      </c>
      <c r="AK163" s="180">
        <v>1.51755039380514</v>
      </c>
      <c r="AL163" s="181">
        <v>85.2194201954037</v>
      </c>
      <c r="AM163" s="170">
        <v>0.02</v>
      </c>
      <c r="AN163" s="170">
        <v>0.02</v>
      </c>
      <c r="AO163" s="178">
        <v>0</v>
      </c>
      <c r="AP163" s="178">
        <v>0</v>
      </c>
      <c r="AQ163" s="169"/>
      <c r="AR163" s="182">
        <v>63.3</v>
      </c>
      <c r="AS163" s="168">
        <v>19.913916470732101</v>
      </c>
      <c r="AT163" s="183" t="s">
        <v>54</v>
      </c>
      <c r="AU163" s="180">
        <v>1.2446197794207601</v>
      </c>
      <c r="AV163" s="181">
        <v>7.7620749702612599</v>
      </c>
      <c r="AW163" s="170">
        <v>0.01</v>
      </c>
      <c r="AX163" s="170">
        <v>0.01</v>
      </c>
      <c r="AY163" s="178">
        <v>0</v>
      </c>
      <c r="AZ163" s="178">
        <v>0</v>
      </c>
      <c r="BA163" s="169"/>
      <c r="BB163" s="186">
        <v>198.2</v>
      </c>
      <c r="BC163" s="182">
        <v>62.3528948578059</v>
      </c>
      <c r="BD163" s="183" t="s">
        <v>55</v>
      </c>
      <c r="BE163" s="180">
        <v>1.9485279643064299</v>
      </c>
      <c r="BF163" s="181">
        <v>87.1241499405225</v>
      </c>
      <c r="BG163" s="170">
        <v>0.02</v>
      </c>
      <c r="BH163" s="170">
        <v>0.02</v>
      </c>
      <c r="BI163" s="178">
        <v>0</v>
      </c>
      <c r="BJ163" s="178">
        <v>0</v>
      </c>
      <c r="BK163" s="171"/>
      <c r="BL163" s="187">
        <v>0.8</v>
      </c>
      <c r="BM163" s="190">
        <v>0.78</v>
      </c>
      <c r="BN163" s="188"/>
      <c r="BO163" s="189">
        <v>0.95</v>
      </c>
      <c r="BP163" s="180">
        <v>1</v>
      </c>
      <c r="BQ163" s="188">
        <v>2.5000000000000001E-3</v>
      </c>
    </row>
    <row r="164" spans="1:69" s="158" customFormat="1" ht="22.35" customHeight="1" x14ac:dyDescent="0.2">
      <c r="A164" s="167" t="s">
        <v>220</v>
      </c>
      <c r="B164" s="167" t="s">
        <v>221</v>
      </c>
      <c r="C164" s="167" t="s">
        <v>227</v>
      </c>
      <c r="D164" s="168">
        <v>3.7074923414444401</v>
      </c>
      <c r="E164" s="169"/>
      <c r="F164" s="170">
        <v>2.3E-2</v>
      </c>
      <c r="G164" s="170">
        <v>1.2999999999999999E-2</v>
      </c>
      <c r="H164" s="171"/>
      <c r="I164" s="172">
        <v>3</v>
      </c>
      <c r="J164" s="172">
        <v>3</v>
      </c>
      <c r="K164" s="169"/>
      <c r="L164" s="173">
        <v>1870.79556</v>
      </c>
      <c r="M164" s="173">
        <v>-111.55054</v>
      </c>
      <c r="N164" s="173">
        <v>1759.2450200000001</v>
      </c>
      <c r="O164" s="168">
        <v>474.51076306595797</v>
      </c>
      <c r="P164" s="174">
        <v>272.85399999999998</v>
      </c>
      <c r="Q164" s="180">
        <v>1.7390647125054399</v>
      </c>
      <c r="R164" s="181">
        <v>654.57332605693</v>
      </c>
      <c r="S164" s="170">
        <v>0.01</v>
      </c>
      <c r="T164" s="170">
        <v>0.01</v>
      </c>
      <c r="U164" s="177">
        <v>0</v>
      </c>
      <c r="V164" s="178">
        <v>0</v>
      </c>
      <c r="W164" s="169"/>
      <c r="X164" s="177">
        <v>1846.7188699999999</v>
      </c>
      <c r="Y164" s="168">
        <v>498.10456770371002</v>
      </c>
      <c r="Z164" s="179">
        <v>573</v>
      </c>
      <c r="AA164" s="190">
        <v>0.86929243927348998</v>
      </c>
      <c r="AB164" s="173">
        <v>-473.11840791924902</v>
      </c>
      <c r="AC164" s="170"/>
      <c r="AD164" s="170"/>
      <c r="AE164" s="178">
        <v>278</v>
      </c>
      <c r="AF164" s="178">
        <v>703</v>
      </c>
      <c r="AG164" s="169"/>
      <c r="AH164" s="182">
        <v>91.2</v>
      </c>
      <c r="AI164" s="168">
        <v>24.5988370577371</v>
      </c>
      <c r="AJ164" s="183" t="s">
        <v>53</v>
      </c>
      <c r="AK164" s="175">
        <v>0.39045773107519199</v>
      </c>
      <c r="AL164" s="176">
        <v>-163.86064312201199</v>
      </c>
      <c r="AM164" s="170"/>
      <c r="AN164" s="170"/>
      <c r="AO164" s="178">
        <v>143</v>
      </c>
      <c r="AP164" s="178">
        <v>190</v>
      </c>
      <c r="AQ164" s="169"/>
      <c r="AR164" s="182">
        <v>31.8</v>
      </c>
      <c r="AS164" s="168">
        <v>8.5772260793425303</v>
      </c>
      <c r="AT164" s="183" t="s">
        <v>54</v>
      </c>
      <c r="AU164" s="175">
        <v>0.53607662995890804</v>
      </c>
      <c r="AV164" s="176">
        <v>-32.977306189717297</v>
      </c>
      <c r="AW164" s="170"/>
      <c r="AX164" s="170"/>
      <c r="AY164" s="178">
        <v>28</v>
      </c>
      <c r="AZ164" s="178">
        <v>40</v>
      </c>
      <c r="BA164" s="169"/>
      <c r="BB164" s="186">
        <v>122</v>
      </c>
      <c r="BC164" s="182">
        <v>32.9063390465342</v>
      </c>
      <c r="BD164" s="183" t="s">
        <v>55</v>
      </c>
      <c r="BE164" s="184">
        <v>1.02832309520419</v>
      </c>
      <c r="BF164" s="185">
        <v>-7.5546123794345004</v>
      </c>
      <c r="BG164" s="170">
        <v>1.2999999999999999E-2</v>
      </c>
      <c r="BH164" s="170">
        <v>3.0000000000000001E-3</v>
      </c>
      <c r="BI164" s="178">
        <v>0</v>
      </c>
      <c r="BJ164" s="178">
        <v>21</v>
      </c>
      <c r="BK164" s="171"/>
      <c r="BL164" s="187">
        <v>0.8</v>
      </c>
      <c r="BM164" s="190">
        <v>0.72</v>
      </c>
      <c r="BN164" s="188"/>
      <c r="BO164" s="189">
        <v>0.95</v>
      </c>
      <c r="BP164" s="180">
        <v>1</v>
      </c>
      <c r="BQ164" s="188">
        <v>2.5000000000000001E-3</v>
      </c>
    </row>
    <row r="165" spans="1:69" s="158" customFormat="1" ht="22.35" customHeight="1" x14ac:dyDescent="0.2">
      <c r="A165" s="167" t="s">
        <v>220</v>
      </c>
      <c r="B165" s="167" t="s">
        <v>221</v>
      </c>
      <c r="C165" s="167" t="s">
        <v>228</v>
      </c>
      <c r="D165" s="168">
        <v>3.59068721</v>
      </c>
      <c r="E165" s="169"/>
      <c r="F165" s="170">
        <v>1.4E-2</v>
      </c>
      <c r="G165" s="170">
        <v>0.01</v>
      </c>
      <c r="H165" s="171"/>
      <c r="I165" s="172">
        <v>3</v>
      </c>
      <c r="J165" s="172">
        <v>2</v>
      </c>
      <c r="K165" s="169"/>
      <c r="L165" s="173">
        <v>611.86848999999995</v>
      </c>
      <c r="M165" s="173">
        <v>831.32452999999998</v>
      </c>
      <c r="N165" s="173">
        <v>1443.1930199999999</v>
      </c>
      <c r="O165" s="168">
        <v>401.926688568342</v>
      </c>
      <c r="P165" s="174">
        <v>244.22499999999999</v>
      </c>
      <c r="Q165" s="180">
        <v>1.64572295452285</v>
      </c>
      <c r="R165" s="181">
        <v>485.579362422423</v>
      </c>
      <c r="S165" s="170">
        <v>0.01</v>
      </c>
      <c r="T165" s="170">
        <v>0.01</v>
      </c>
      <c r="U165" s="177">
        <v>0</v>
      </c>
      <c r="V165" s="178">
        <v>0</v>
      </c>
      <c r="W165" s="169"/>
      <c r="X165" s="177">
        <v>1729.8518449999999</v>
      </c>
      <c r="Y165" s="168">
        <v>481.76066135262198</v>
      </c>
      <c r="Z165" s="179">
        <v>573</v>
      </c>
      <c r="AA165" s="190">
        <v>0.840769042500212</v>
      </c>
      <c r="AB165" s="173">
        <v>-516.89859329236003</v>
      </c>
      <c r="AC165" s="170"/>
      <c r="AD165" s="170"/>
      <c r="AE165" s="178">
        <v>328</v>
      </c>
      <c r="AF165" s="178">
        <v>740</v>
      </c>
      <c r="AG165" s="169"/>
      <c r="AH165" s="182">
        <v>163.30000000000001</v>
      </c>
      <c r="AI165" s="168">
        <v>45.478759482366598</v>
      </c>
      <c r="AJ165" s="183" t="s">
        <v>53</v>
      </c>
      <c r="AK165" s="175">
        <v>0.72188507114867595</v>
      </c>
      <c r="AL165" s="176">
        <v>-83.724917299159998</v>
      </c>
      <c r="AM165" s="170"/>
      <c r="AN165" s="170"/>
      <c r="AO165" s="178">
        <v>63</v>
      </c>
      <c r="AP165" s="178">
        <v>109</v>
      </c>
      <c r="AQ165" s="169"/>
      <c r="AR165" s="182">
        <v>29.4</v>
      </c>
      <c r="AS165" s="168">
        <v>8.1878476961517297</v>
      </c>
      <c r="AT165" s="183" t="s">
        <v>54</v>
      </c>
      <c r="AU165" s="175">
        <v>0.51174048100948299</v>
      </c>
      <c r="AV165" s="176">
        <v>-33.33648693312</v>
      </c>
      <c r="AW165" s="170"/>
      <c r="AX165" s="170"/>
      <c r="AY165" s="178">
        <v>29</v>
      </c>
      <c r="AZ165" s="178">
        <v>40</v>
      </c>
      <c r="BA165" s="169"/>
      <c r="BB165" s="186">
        <v>108.6</v>
      </c>
      <c r="BC165" s="182">
        <v>30.244906795989099</v>
      </c>
      <c r="BD165" s="183" t="s">
        <v>55</v>
      </c>
      <c r="BE165" s="184">
        <v>0.94515333737465801</v>
      </c>
      <c r="BF165" s="185">
        <v>-16.872973866239999</v>
      </c>
      <c r="BG165" s="170">
        <v>4.0000000000000001E-3</v>
      </c>
      <c r="BH165" s="170"/>
      <c r="BI165" s="178">
        <v>7</v>
      </c>
      <c r="BJ165" s="178">
        <v>30</v>
      </c>
      <c r="BK165" s="171"/>
      <c r="BL165" s="187">
        <v>0.8</v>
      </c>
      <c r="BM165" s="190">
        <v>0.78</v>
      </c>
      <c r="BN165" s="188"/>
      <c r="BO165" s="189">
        <v>0.95</v>
      </c>
      <c r="BP165" s="180">
        <v>1</v>
      </c>
      <c r="BQ165" s="188">
        <v>2.5000000000000001E-3</v>
      </c>
    </row>
    <row r="166" spans="1:69" s="158" customFormat="1" ht="22.35" customHeight="1" x14ac:dyDescent="0.2">
      <c r="A166" s="167" t="s">
        <v>220</v>
      </c>
      <c r="B166" s="167" t="s">
        <v>221</v>
      </c>
      <c r="C166" s="167" t="s">
        <v>229</v>
      </c>
      <c r="D166" s="168">
        <v>8.2706296171111102</v>
      </c>
      <c r="E166" s="169"/>
      <c r="F166" s="170">
        <v>4.4999999999999998E-2</v>
      </c>
      <c r="G166" s="170">
        <v>3.1E-2</v>
      </c>
      <c r="H166" s="171"/>
      <c r="I166" s="172">
        <v>5</v>
      </c>
      <c r="J166" s="172">
        <v>4</v>
      </c>
      <c r="K166" s="169"/>
      <c r="L166" s="173">
        <v>12902.40545</v>
      </c>
      <c r="M166" s="173">
        <v>201.77823000000001</v>
      </c>
      <c r="N166" s="173">
        <v>13104.18368</v>
      </c>
      <c r="O166" s="168">
        <v>1584.4239539984701</v>
      </c>
      <c r="P166" s="174">
        <v>224.79599999999999</v>
      </c>
      <c r="Q166" s="180">
        <v>7.0482746756991697</v>
      </c>
      <c r="R166" s="181">
        <v>11073.9324146943</v>
      </c>
      <c r="S166" s="170">
        <v>0.01</v>
      </c>
      <c r="T166" s="170">
        <v>0.01</v>
      </c>
      <c r="U166" s="177">
        <v>0</v>
      </c>
      <c r="V166" s="178">
        <v>0</v>
      </c>
      <c r="W166" s="169"/>
      <c r="X166" s="177">
        <v>4739.8393800000003</v>
      </c>
      <c r="Y166" s="168">
        <v>573.09293239220199</v>
      </c>
      <c r="Z166" s="179">
        <v>573</v>
      </c>
      <c r="AA166" s="184">
        <v>1.0001621856757501</v>
      </c>
      <c r="AB166" s="185">
        <v>-435.225901500296</v>
      </c>
      <c r="AC166" s="170">
        <v>0.01</v>
      </c>
      <c r="AD166" s="170">
        <v>1E-3</v>
      </c>
      <c r="AE166" s="178">
        <v>0</v>
      </c>
      <c r="AF166" s="178">
        <v>948</v>
      </c>
      <c r="AG166" s="169"/>
      <c r="AH166" s="182">
        <v>498</v>
      </c>
      <c r="AI166" s="168">
        <v>60.213069990425801</v>
      </c>
      <c r="AJ166" s="183" t="s">
        <v>53</v>
      </c>
      <c r="AK166" s="184">
        <v>0.95576301572104505</v>
      </c>
      <c r="AL166" s="185">
        <v>-70.986235138775996</v>
      </c>
      <c r="AM166" s="170">
        <v>5.0000000000000001E-3</v>
      </c>
      <c r="AN166" s="170"/>
      <c r="AO166" s="178">
        <v>24</v>
      </c>
      <c r="AP166" s="178">
        <v>128</v>
      </c>
      <c r="AQ166" s="169"/>
      <c r="AR166" s="182">
        <v>95.6</v>
      </c>
      <c r="AS166" s="168">
        <v>11.5589748816962</v>
      </c>
      <c r="AT166" s="183" t="s">
        <v>54</v>
      </c>
      <c r="AU166" s="175">
        <v>0.72243593010601204</v>
      </c>
      <c r="AV166" s="176">
        <v>-48.9044406701653</v>
      </c>
      <c r="AW166" s="170"/>
      <c r="AX166" s="170"/>
      <c r="AY166" s="178">
        <v>37</v>
      </c>
      <c r="AZ166" s="178">
        <v>64</v>
      </c>
      <c r="BA166" s="169"/>
      <c r="BB166" s="186">
        <v>360</v>
      </c>
      <c r="BC166" s="182">
        <v>43.527520475006597</v>
      </c>
      <c r="BD166" s="183" t="s">
        <v>55</v>
      </c>
      <c r="BE166" s="180">
        <v>1.3602350148439599</v>
      </c>
      <c r="BF166" s="181">
        <v>70.991118659669297</v>
      </c>
      <c r="BG166" s="170">
        <v>0.02</v>
      </c>
      <c r="BH166" s="170">
        <v>0.02</v>
      </c>
      <c r="BI166" s="178">
        <v>0</v>
      </c>
      <c r="BJ166" s="178">
        <v>0</v>
      </c>
      <c r="BK166" s="171"/>
      <c r="BL166" s="187">
        <v>0.8</v>
      </c>
      <c r="BM166" s="190">
        <v>0.74</v>
      </c>
      <c r="BN166" s="188"/>
      <c r="BO166" s="189">
        <v>0.95</v>
      </c>
      <c r="BP166" s="180">
        <v>1</v>
      </c>
      <c r="BQ166" s="188">
        <v>2.5000000000000001E-3</v>
      </c>
    </row>
    <row r="167" spans="1:69" s="158" customFormat="1" ht="22.35" customHeight="1" x14ac:dyDescent="0.2">
      <c r="A167" s="167" t="s">
        <v>220</v>
      </c>
      <c r="B167" s="167" t="s">
        <v>221</v>
      </c>
      <c r="C167" s="167" t="s">
        <v>230</v>
      </c>
      <c r="D167" s="168">
        <v>2.0619326908888902</v>
      </c>
      <c r="E167" s="169"/>
      <c r="F167" s="170">
        <v>3.5999999999999997E-2</v>
      </c>
      <c r="G167" s="170">
        <v>1.7999999999999999E-2</v>
      </c>
      <c r="H167" s="171"/>
      <c r="I167" s="172">
        <v>3</v>
      </c>
      <c r="J167" s="172">
        <v>3</v>
      </c>
      <c r="K167" s="169"/>
      <c r="L167" s="173">
        <v>-8166.7360500000004</v>
      </c>
      <c r="M167" s="173">
        <v>784.15520000000004</v>
      </c>
      <c r="N167" s="173">
        <v>-7382.5808500000003</v>
      </c>
      <c r="O167" s="168">
        <v>-3580.4179654464901</v>
      </c>
      <c r="P167" s="174">
        <v>225.90199999999999</v>
      </c>
      <c r="Q167" s="175">
        <v>-15.8494301309705</v>
      </c>
      <c r="R167" s="176">
        <v>-7891.2286828610004</v>
      </c>
      <c r="S167" s="170"/>
      <c r="T167" s="170"/>
      <c r="U167" s="177">
        <v>7849</v>
      </c>
      <c r="V167" s="178">
        <v>7942</v>
      </c>
      <c r="W167" s="169"/>
      <c r="X167" s="177">
        <v>883.646885</v>
      </c>
      <c r="Y167" s="168">
        <v>428.55273060298799</v>
      </c>
      <c r="Z167" s="179">
        <v>573</v>
      </c>
      <c r="AA167" s="190">
        <v>0.74791052461254404</v>
      </c>
      <c r="AB167" s="173">
        <v>-406.53739061223303</v>
      </c>
      <c r="AC167" s="170"/>
      <c r="AD167" s="170"/>
      <c r="AE167" s="178">
        <v>298</v>
      </c>
      <c r="AF167" s="178">
        <v>535</v>
      </c>
      <c r="AG167" s="169"/>
      <c r="AH167" s="182">
        <v>146.25</v>
      </c>
      <c r="AI167" s="168">
        <v>70.928600456376898</v>
      </c>
      <c r="AJ167" s="183" t="s">
        <v>53</v>
      </c>
      <c r="AK167" s="180">
        <v>1.12585080089487</v>
      </c>
      <c r="AL167" s="181">
        <v>4.3972785976079098</v>
      </c>
      <c r="AM167" s="170">
        <v>0.02</v>
      </c>
      <c r="AN167" s="170">
        <v>1.2999999999999999E-2</v>
      </c>
      <c r="AO167" s="178">
        <v>0</v>
      </c>
      <c r="AP167" s="178">
        <v>10</v>
      </c>
      <c r="AQ167" s="169"/>
      <c r="AR167" s="182">
        <v>23.1</v>
      </c>
      <c r="AS167" s="168">
        <v>11.203081507981601</v>
      </c>
      <c r="AT167" s="183" t="s">
        <v>54</v>
      </c>
      <c r="AU167" s="175">
        <v>0.70019259424884805</v>
      </c>
      <c r="AV167" s="176">
        <v>-12.926087975210701</v>
      </c>
      <c r="AW167" s="170"/>
      <c r="AX167" s="170"/>
      <c r="AY167" s="178">
        <v>10</v>
      </c>
      <c r="AZ167" s="178">
        <v>17</v>
      </c>
      <c r="BA167" s="169"/>
      <c r="BB167" s="186">
        <v>69.400000000000006</v>
      </c>
      <c r="BC167" s="182">
        <v>33.657742712290997</v>
      </c>
      <c r="BD167" s="183" t="s">
        <v>55</v>
      </c>
      <c r="BE167" s="184">
        <v>1.0518044597590901</v>
      </c>
      <c r="BF167" s="185">
        <v>-2.65217595042138</v>
      </c>
      <c r="BG167" s="170">
        <v>1.6E-2</v>
      </c>
      <c r="BH167" s="170">
        <v>5.0000000000000001E-3</v>
      </c>
      <c r="BI167" s="178">
        <v>0</v>
      </c>
      <c r="BJ167" s="178">
        <v>10</v>
      </c>
      <c r="BK167" s="171"/>
      <c r="BL167" s="187">
        <v>0.8</v>
      </c>
      <c r="BM167" s="175"/>
      <c r="BN167" s="188"/>
      <c r="BO167" s="189">
        <v>0.95</v>
      </c>
      <c r="BP167" s="180">
        <v>1</v>
      </c>
      <c r="BQ167" s="188">
        <v>2.5000000000000001E-3</v>
      </c>
    </row>
    <row r="168" spans="1:69" s="158" customFormat="1" ht="22.35" customHeight="1" x14ac:dyDescent="0.2">
      <c r="A168" s="167" t="s">
        <v>220</v>
      </c>
      <c r="B168" s="167" t="s">
        <v>221</v>
      </c>
      <c r="C168" s="167" t="s">
        <v>231</v>
      </c>
      <c r="D168" s="168">
        <v>2.0199468106666698</v>
      </c>
      <c r="E168" s="169"/>
      <c r="F168" s="170">
        <v>0.05</v>
      </c>
      <c r="G168" s="170">
        <v>0.05</v>
      </c>
      <c r="H168" s="171"/>
      <c r="I168" s="172">
        <v>4</v>
      </c>
      <c r="J168" s="172">
        <v>4</v>
      </c>
      <c r="K168" s="169"/>
      <c r="L168" s="173">
        <v>2445.0452399999999</v>
      </c>
      <c r="M168" s="173">
        <v>484.65165999999999</v>
      </c>
      <c r="N168" s="173">
        <v>2929.6968999999999</v>
      </c>
      <c r="O168" s="168">
        <v>1450.3831905519701</v>
      </c>
      <c r="P168" s="174">
        <v>258.548</v>
      </c>
      <c r="Q168" s="180">
        <v>5.60972504351985</v>
      </c>
      <c r="R168" s="181">
        <v>2359.3963968593598</v>
      </c>
      <c r="S168" s="170">
        <v>0.01</v>
      </c>
      <c r="T168" s="170">
        <v>0.01</v>
      </c>
      <c r="U168" s="177">
        <v>0</v>
      </c>
      <c r="V168" s="178">
        <v>0</v>
      </c>
      <c r="W168" s="169"/>
      <c r="X168" s="177">
        <v>1794.4673250000001</v>
      </c>
      <c r="Y168" s="168">
        <v>888.37355296882799</v>
      </c>
      <c r="Z168" s="179">
        <v>573</v>
      </c>
      <c r="AA168" s="180">
        <v>1.5503901447972599</v>
      </c>
      <c r="AB168" s="181">
        <v>530.554286416894</v>
      </c>
      <c r="AC168" s="170">
        <v>0.02</v>
      </c>
      <c r="AD168" s="170">
        <v>0.02</v>
      </c>
      <c r="AE168" s="178">
        <v>0</v>
      </c>
      <c r="AF168" s="178">
        <v>0</v>
      </c>
      <c r="AG168" s="169"/>
      <c r="AH168" s="182">
        <v>114.85</v>
      </c>
      <c r="AI168" s="168">
        <v>56.857932789871199</v>
      </c>
      <c r="AJ168" s="183" t="s">
        <v>53</v>
      </c>
      <c r="AK168" s="190">
        <v>0.90250686968049498</v>
      </c>
      <c r="AL168" s="173">
        <v>-24.1142607866243</v>
      </c>
      <c r="AM168" s="170"/>
      <c r="AN168" s="170"/>
      <c r="AO168" s="178">
        <v>13</v>
      </c>
      <c r="AP168" s="178">
        <v>38</v>
      </c>
      <c r="AQ168" s="169"/>
      <c r="AR168" s="182">
        <v>23.8</v>
      </c>
      <c r="AS168" s="168">
        <v>11.7824884666864</v>
      </c>
      <c r="AT168" s="183" t="s">
        <v>54</v>
      </c>
      <c r="AU168" s="190">
        <v>0.73640552916790103</v>
      </c>
      <c r="AV168" s="173">
        <v>-11.4925106759681</v>
      </c>
      <c r="AW168" s="170"/>
      <c r="AX168" s="170"/>
      <c r="AY168" s="178">
        <v>9</v>
      </c>
      <c r="AZ168" s="178">
        <v>15</v>
      </c>
      <c r="BA168" s="169"/>
      <c r="BB168" s="186">
        <v>104</v>
      </c>
      <c r="BC168" s="182">
        <v>51.486504224175903</v>
      </c>
      <c r="BD168" s="183" t="s">
        <v>55</v>
      </c>
      <c r="BE168" s="180">
        <v>1.6089532570055001</v>
      </c>
      <c r="BF168" s="181">
        <v>33.414978648063901</v>
      </c>
      <c r="BG168" s="170">
        <v>0.02</v>
      </c>
      <c r="BH168" s="170">
        <v>0.02</v>
      </c>
      <c r="BI168" s="178">
        <v>0</v>
      </c>
      <c r="BJ168" s="178">
        <v>0</v>
      </c>
      <c r="BK168" s="171"/>
      <c r="BL168" s="187">
        <v>0.8</v>
      </c>
      <c r="BM168" s="190">
        <v>0.76</v>
      </c>
      <c r="BN168" s="188"/>
      <c r="BO168" s="189">
        <v>0.95</v>
      </c>
      <c r="BP168" s="180">
        <v>1</v>
      </c>
      <c r="BQ168" s="188">
        <v>2.5000000000000001E-3</v>
      </c>
    </row>
    <row r="169" spans="1:69" s="158" customFormat="1" ht="22.35" customHeight="1" x14ac:dyDescent="0.2">
      <c r="A169" s="167" t="s">
        <v>220</v>
      </c>
      <c r="B169" s="167" t="s">
        <v>221</v>
      </c>
      <c r="C169" s="167" t="s">
        <v>232</v>
      </c>
      <c r="D169" s="168">
        <v>1.8614832398888901</v>
      </c>
      <c r="E169" s="169"/>
      <c r="F169" s="170">
        <v>4.5999999999999999E-2</v>
      </c>
      <c r="G169" s="170">
        <v>0.04</v>
      </c>
      <c r="H169" s="171"/>
      <c r="I169" s="172">
        <v>5</v>
      </c>
      <c r="J169" s="172">
        <v>4</v>
      </c>
      <c r="K169" s="169"/>
      <c r="L169" s="173">
        <v>1295.2726700000001</v>
      </c>
      <c r="M169" s="173">
        <v>678.41827999999998</v>
      </c>
      <c r="N169" s="173">
        <v>1973.6909499999999</v>
      </c>
      <c r="O169" s="168">
        <v>1060.27865720554</v>
      </c>
      <c r="P169" s="174">
        <v>266.29899999999998</v>
      </c>
      <c r="Q169" s="180">
        <v>3.9815345052198499</v>
      </c>
      <c r="R169" s="181">
        <v>1432.3744011732999</v>
      </c>
      <c r="S169" s="170">
        <v>0.01</v>
      </c>
      <c r="T169" s="170">
        <v>0.01</v>
      </c>
      <c r="U169" s="177">
        <v>0</v>
      </c>
      <c r="V169" s="178">
        <v>0</v>
      </c>
      <c r="W169" s="169"/>
      <c r="X169" s="177">
        <v>1028.2102050000001</v>
      </c>
      <c r="Y169" s="168">
        <v>552.360710516724</v>
      </c>
      <c r="Z169" s="179">
        <v>573</v>
      </c>
      <c r="AA169" s="184">
        <v>0.96398029758590598</v>
      </c>
      <c r="AB169" s="185">
        <v>-136.54964193031699</v>
      </c>
      <c r="AC169" s="170">
        <v>6.0000000000000001E-3</v>
      </c>
      <c r="AD169" s="170"/>
      <c r="AE169" s="178">
        <v>39</v>
      </c>
      <c r="AF169" s="178">
        <v>252</v>
      </c>
      <c r="AG169" s="169"/>
      <c r="AH169" s="182">
        <v>106.1</v>
      </c>
      <c r="AI169" s="168">
        <v>56.997558573953697</v>
      </c>
      <c r="AJ169" s="183" t="s">
        <v>53</v>
      </c>
      <c r="AK169" s="190">
        <v>0.90472315196751896</v>
      </c>
      <c r="AL169" s="173">
        <v>-21.9626009713961</v>
      </c>
      <c r="AM169" s="170"/>
      <c r="AN169" s="170"/>
      <c r="AO169" s="178">
        <v>12</v>
      </c>
      <c r="AP169" s="178">
        <v>35</v>
      </c>
      <c r="AQ169" s="169"/>
      <c r="AR169" s="182">
        <v>47.6</v>
      </c>
      <c r="AS169" s="168">
        <v>25.571006485581499</v>
      </c>
      <c r="AT169" s="183" t="s">
        <v>54</v>
      </c>
      <c r="AU169" s="180">
        <v>1.5981879053488399</v>
      </c>
      <c r="AV169" s="181">
        <v>15.0761648326613</v>
      </c>
      <c r="AW169" s="170">
        <v>0.01</v>
      </c>
      <c r="AX169" s="170">
        <v>0.01</v>
      </c>
      <c r="AY169" s="178">
        <v>0</v>
      </c>
      <c r="AZ169" s="178">
        <v>0</v>
      </c>
      <c r="BA169" s="169"/>
      <c r="BB169" s="186">
        <v>94</v>
      </c>
      <c r="BC169" s="182">
        <v>50.497365748837403</v>
      </c>
      <c r="BD169" s="183" t="s">
        <v>55</v>
      </c>
      <c r="BE169" s="180">
        <v>1.57804267965117</v>
      </c>
      <c r="BF169" s="181">
        <v>28.952329665322601</v>
      </c>
      <c r="BG169" s="170">
        <v>0.02</v>
      </c>
      <c r="BH169" s="170">
        <v>0.02</v>
      </c>
      <c r="BI169" s="178">
        <v>0</v>
      </c>
      <c r="BJ169" s="178">
        <v>0</v>
      </c>
      <c r="BK169" s="171"/>
      <c r="BL169" s="187">
        <v>0.8</v>
      </c>
      <c r="BM169" s="190">
        <v>0.76</v>
      </c>
      <c r="BN169" s="188"/>
      <c r="BO169" s="189">
        <v>0.95</v>
      </c>
      <c r="BP169" s="180">
        <v>1</v>
      </c>
      <c r="BQ169" s="188">
        <v>2.5000000000000001E-3</v>
      </c>
    </row>
    <row r="170" spans="1:69" s="158" customFormat="1" ht="22.35" customHeight="1" x14ac:dyDescent="0.2">
      <c r="A170" s="167" t="s">
        <v>220</v>
      </c>
      <c r="B170" s="167" t="s">
        <v>221</v>
      </c>
      <c r="C170" s="167" t="s">
        <v>233</v>
      </c>
      <c r="D170" s="168">
        <v>10.3992394423333</v>
      </c>
      <c r="E170" s="169"/>
      <c r="F170" s="170">
        <v>0.06</v>
      </c>
      <c r="G170" s="170">
        <v>0.06</v>
      </c>
      <c r="H170" s="171"/>
      <c r="I170" s="172">
        <v>5</v>
      </c>
      <c r="J170" s="172">
        <v>5</v>
      </c>
      <c r="K170" s="169"/>
      <c r="L170" s="173">
        <v>9145.5505599999997</v>
      </c>
      <c r="M170" s="173">
        <v>5923.8511600000002</v>
      </c>
      <c r="N170" s="173">
        <v>15069.40172</v>
      </c>
      <c r="O170" s="168">
        <v>1449.0869071304701</v>
      </c>
      <c r="P170" s="174">
        <v>287.5</v>
      </c>
      <c r="Q170" s="180">
        <v>5.0403022856712001</v>
      </c>
      <c r="R170" s="181">
        <v>11804.560497079499</v>
      </c>
      <c r="S170" s="170">
        <v>0.01</v>
      </c>
      <c r="T170" s="170">
        <v>0.01</v>
      </c>
      <c r="U170" s="177">
        <v>0</v>
      </c>
      <c r="V170" s="178">
        <v>0</v>
      </c>
      <c r="W170" s="169"/>
      <c r="X170" s="177">
        <v>4151.0401000000002</v>
      </c>
      <c r="Y170" s="168">
        <v>399.16766250249998</v>
      </c>
      <c r="Z170" s="179">
        <v>573</v>
      </c>
      <c r="AA170" s="175">
        <v>0.696627683250436</v>
      </c>
      <c r="AB170" s="176">
        <v>-2355.93040689904</v>
      </c>
      <c r="AC170" s="170"/>
      <c r="AD170" s="170"/>
      <c r="AE170" s="178">
        <v>1808</v>
      </c>
      <c r="AF170" s="178">
        <v>3000</v>
      </c>
      <c r="AG170" s="169"/>
      <c r="AH170" s="182">
        <v>850.8</v>
      </c>
      <c r="AI170" s="168">
        <v>81.813675386351306</v>
      </c>
      <c r="AJ170" s="183" t="s">
        <v>53</v>
      </c>
      <c r="AK170" s="180">
        <v>1.29862976803732</v>
      </c>
      <c r="AL170" s="181">
        <v>135.37392332523601</v>
      </c>
      <c r="AM170" s="170">
        <v>0.02</v>
      </c>
      <c r="AN170" s="170">
        <v>0.02</v>
      </c>
      <c r="AO170" s="178">
        <v>0</v>
      </c>
      <c r="AP170" s="178">
        <v>0</v>
      </c>
      <c r="AQ170" s="169"/>
      <c r="AR170" s="182">
        <v>413.2</v>
      </c>
      <c r="AS170" s="168">
        <v>39.733674976069999</v>
      </c>
      <c r="AT170" s="183" t="s">
        <v>54</v>
      </c>
      <c r="AU170" s="180">
        <v>2.48335468600437</v>
      </c>
      <c r="AV170" s="181">
        <v>231.50448846355201</v>
      </c>
      <c r="AW170" s="170">
        <v>0.01</v>
      </c>
      <c r="AX170" s="170">
        <v>0.01</v>
      </c>
      <c r="AY170" s="178">
        <v>0</v>
      </c>
      <c r="AZ170" s="178">
        <v>0</v>
      </c>
      <c r="BA170" s="169"/>
      <c r="BB170" s="186">
        <v>782</v>
      </c>
      <c r="BC170" s="182">
        <v>75.197806948902993</v>
      </c>
      <c r="BD170" s="183" t="s">
        <v>55</v>
      </c>
      <c r="BE170" s="180">
        <v>2.3499314671532199</v>
      </c>
      <c r="BF170" s="181">
        <v>418.60897692710398</v>
      </c>
      <c r="BG170" s="170">
        <v>0.02</v>
      </c>
      <c r="BH170" s="170">
        <v>0.02</v>
      </c>
      <c r="BI170" s="178">
        <v>0</v>
      </c>
      <c r="BJ170" s="178">
        <v>0</v>
      </c>
      <c r="BK170" s="171"/>
      <c r="BL170" s="187">
        <v>0.8</v>
      </c>
      <c r="BM170" s="190">
        <v>0.75</v>
      </c>
      <c r="BN170" s="188"/>
      <c r="BO170" s="189">
        <v>0.95</v>
      </c>
      <c r="BP170" s="180">
        <v>1</v>
      </c>
      <c r="BQ170" s="188">
        <v>2.5000000000000001E-3</v>
      </c>
    </row>
    <row r="171" spans="1:69" s="158" customFormat="1" ht="22.35" customHeight="1" x14ac:dyDescent="0.2">
      <c r="A171" s="167" t="s">
        <v>220</v>
      </c>
      <c r="B171" s="167" t="s">
        <v>221</v>
      </c>
      <c r="C171" s="167" t="s">
        <v>234</v>
      </c>
      <c r="D171" s="168">
        <v>4.7502856914444402</v>
      </c>
      <c r="E171" s="169"/>
      <c r="F171" s="170">
        <v>2.7E-2</v>
      </c>
      <c r="G171" s="170">
        <v>1.6E-2</v>
      </c>
      <c r="H171" s="171"/>
      <c r="I171" s="172">
        <v>3</v>
      </c>
      <c r="J171" s="172">
        <v>3</v>
      </c>
      <c r="K171" s="169"/>
      <c r="L171" s="173">
        <v>1660.1143099999999</v>
      </c>
      <c r="M171" s="173">
        <v>1296.6723500000001</v>
      </c>
      <c r="N171" s="173">
        <v>2956.7866600000002</v>
      </c>
      <c r="O171" s="168">
        <v>622.44396485991399</v>
      </c>
      <c r="P171" s="174">
        <v>266.29899999999998</v>
      </c>
      <c r="Q171" s="180">
        <v>2.33738754129724</v>
      </c>
      <c r="R171" s="181">
        <v>1575.41066835421</v>
      </c>
      <c r="S171" s="170">
        <v>0.01</v>
      </c>
      <c r="T171" s="170">
        <v>0.01</v>
      </c>
      <c r="U171" s="177">
        <v>0</v>
      </c>
      <c r="V171" s="178">
        <v>0</v>
      </c>
      <c r="W171" s="169"/>
      <c r="X171" s="177">
        <v>2123.9812449999999</v>
      </c>
      <c r="Y171" s="168">
        <v>447.12705360551701</v>
      </c>
      <c r="Z171" s="179">
        <v>573</v>
      </c>
      <c r="AA171" s="190">
        <v>0.78032644608292601</v>
      </c>
      <c r="AB171" s="173">
        <v>-848.34851670784894</v>
      </c>
      <c r="AC171" s="170"/>
      <c r="AD171" s="170"/>
      <c r="AE171" s="178">
        <v>598</v>
      </c>
      <c r="AF171" s="178">
        <v>1143</v>
      </c>
      <c r="AG171" s="169"/>
      <c r="AH171" s="182">
        <v>218.8</v>
      </c>
      <c r="AI171" s="168">
        <v>46.060387566598799</v>
      </c>
      <c r="AJ171" s="183" t="s">
        <v>53</v>
      </c>
      <c r="AK171" s="190">
        <v>0.73111726296188595</v>
      </c>
      <c r="AL171" s="173">
        <v>-108.00065442861199</v>
      </c>
      <c r="AM171" s="170"/>
      <c r="AN171" s="170"/>
      <c r="AO171" s="178">
        <v>81</v>
      </c>
      <c r="AP171" s="178">
        <v>141</v>
      </c>
      <c r="AQ171" s="169"/>
      <c r="AR171" s="182">
        <v>48.3</v>
      </c>
      <c r="AS171" s="168">
        <v>10.1678095039612</v>
      </c>
      <c r="AT171" s="183" t="s">
        <v>54</v>
      </c>
      <c r="AU171" s="175">
        <v>0.635488093997578</v>
      </c>
      <c r="AV171" s="176">
        <v>-34.696991600917301</v>
      </c>
      <c r="AW171" s="170"/>
      <c r="AX171" s="170"/>
      <c r="AY171" s="178">
        <v>28</v>
      </c>
      <c r="AZ171" s="178">
        <v>43</v>
      </c>
      <c r="BA171" s="169"/>
      <c r="BB171" s="186">
        <v>161.19999999999999</v>
      </c>
      <c r="BC171" s="182">
        <v>33.934801077402803</v>
      </c>
      <c r="BD171" s="183" t="s">
        <v>55</v>
      </c>
      <c r="BE171" s="184">
        <v>1.06046253366884</v>
      </c>
      <c r="BF171" s="185">
        <v>-4.7939832018345196</v>
      </c>
      <c r="BG171" s="170">
        <v>1.7000000000000001E-2</v>
      </c>
      <c r="BH171" s="170">
        <v>6.0000000000000001E-3</v>
      </c>
      <c r="BI171" s="178">
        <v>0</v>
      </c>
      <c r="BJ171" s="178">
        <v>22</v>
      </c>
      <c r="BK171" s="171"/>
      <c r="BL171" s="187">
        <v>0.8</v>
      </c>
      <c r="BM171" s="190">
        <v>0.74</v>
      </c>
      <c r="BN171" s="188"/>
      <c r="BO171" s="189">
        <v>0.95</v>
      </c>
      <c r="BP171" s="180">
        <v>1</v>
      </c>
      <c r="BQ171" s="188">
        <v>2.5000000000000001E-3</v>
      </c>
    </row>
    <row r="172" spans="1:69" s="158" customFormat="1" ht="22.35" customHeight="1" x14ac:dyDescent="0.2">
      <c r="A172" s="167" t="s">
        <v>220</v>
      </c>
      <c r="B172" s="167" t="s">
        <v>221</v>
      </c>
      <c r="C172" s="167" t="s">
        <v>235</v>
      </c>
      <c r="D172" s="168">
        <v>3.3012442740000001</v>
      </c>
      <c r="E172" s="169"/>
      <c r="F172" s="170">
        <v>0.04</v>
      </c>
      <c r="G172" s="170">
        <v>3.3000000000000002E-2</v>
      </c>
      <c r="H172" s="171"/>
      <c r="I172" s="172">
        <v>4</v>
      </c>
      <c r="J172" s="172">
        <v>4</v>
      </c>
      <c r="K172" s="169"/>
      <c r="L172" s="173">
        <v>-160.31943000000001</v>
      </c>
      <c r="M172" s="173">
        <v>3099.4711299999999</v>
      </c>
      <c r="N172" s="173">
        <v>2939.1516999999999</v>
      </c>
      <c r="O172" s="168">
        <v>890.31633410112204</v>
      </c>
      <c r="P172" s="174">
        <v>263.185</v>
      </c>
      <c r="Q172" s="180">
        <v>3.38285363565979</v>
      </c>
      <c r="R172" s="181">
        <v>1990.38063211606</v>
      </c>
      <c r="S172" s="170">
        <v>0.01</v>
      </c>
      <c r="T172" s="170">
        <v>0.01</v>
      </c>
      <c r="U172" s="177">
        <v>0</v>
      </c>
      <c r="V172" s="178">
        <v>0</v>
      </c>
      <c r="W172" s="169"/>
      <c r="X172" s="177">
        <v>1594.5323149999999</v>
      </c>
      <c r="Y172" s="168">
        <v>483.00949056034602</v>
      </c>
      <c r="Z172" s="179">
        <v>573</v>
      </c>
      <c r="AA172" s="190">
        <v>0.84294850010531597</v>
      </c>
      <c r="AB172" s="173">
        <v>-471.10904715018398</v>
      </c>
      <c r="AC172" s="170"/>
      <c r="AD172" s="170"/>
      <c r="AE172" s="178">
        <v>298</v>
      </c>
      <c r="AF172" s="178">
        <v>676</v>
      </c>
      <c r="AG172" s="169"/>
      <c r="AH172" s="182">
        <v>162.80000000000001</v>
      </c>
      <c r="AI172" s="168">
        <v>49.314739076469799</v>
      </c>
      <c r="AJ172" s="183" t="s">
        <v>53</v>
      </c>
      <c r="AK172" s="190">
        <v>0.78277363613444095</v>
      </c>
      <c r="AL172" s="173">
        <v>-64.312401074104002</v>
      </c>
      <c r="AM172" s="170"/>
      <c r="AN172" s="170"/>
      <c r="AO172" s="178">
        <v>46</v>
      </c>
      <c r="AP172" s="178">
        <v>87</v>
      </c>
      <c r="AQ172" s="169"/>
      <c r="AR172" s="182">
        <v>66.8</v>
      </c>
      <c r="AS172" s="168">
        <v>20.234794657912701</v>
      </c>
      <c r="AT172" s="183" t="s">
        <v>54</v>
      </c>
      <c r="AU172" s="180">
        <v>1.26467466611954</v>
      </c>
      <c r="AV172" s="181">
        <v>9.1206600446719897</v>
      </c>
      <c r="AW172" s="170">
        <v>0.01</v>
      </c>
      <c r="AX172" s="170">
        <v>0.01</v>
      </c>
      <c r="AY172" s="178">
        <v>0</v>
      </c>
      <c r="AZ172" s="178">
        <v>0</v>
      </c>
      <c r="BA172" s="169"/>
      <c r="BB172" s="186">
        <v>119.8</v>
      </c>
      <c r="BC172" s="182">
        <v>36.289347305657699</v>
      </c>
      <c r="BD172" s="183" t="s">
        <v>55</v>
      </c>
      <c r="BE172" s="180">
        <v>1.1340421033018</v>
      </c>
      <c r="BF172" s="181">
        <v>4.4413200893439901</v>
      </c>
      <c r="BG172" s="170">
        <v>0.02</v>
      </c>
      <c r="BH172" s="170">
        <v>1.2999999999999999E-2</v>
      </c>
      <c r="BI172" s="178">
        <v>0</v>
      </c>
      <c r="BJ172" s="178">
        <v>7</v>
      </c>
      <c r="BK172" s="171"/>
      <c r="BL172" s="187">
        <v>0.8</v>
      </c>
      <c r="BM172" s="190">
        <v>0.75</v>
      </c>
      <c r="BN172" s="188"/>
      <c r="BO172" s="189">
        <v>0.95</v>
      </c>
      <c r="BP172" s="180">
        <v>1</v>
      </c>
      <c r="BQ172" s="188">
        <v>2.5000000000000001E-3</v>
      </c>
    </row>
    <row r="173" spans="1:69" s="158" customFormat="1" ht="22.35" customHeight="1" x14ac:dyDescent="0.2">
      <c r="A173" s="167" t="s">
        <v>220</v>
      </c>
      <c r="B173" s="167" t="s">
        <v>221</v>
      </c>
      <c r="C173" s="167" t="s">
        <v>236</v>
      </c>
      <c r="D173" s="168">
        <v>3.9852030364444402</v>
      </c>
      <c r="E173" s="169"/>
      <c r="F173" s="170">
        <v>1.4E-2</v>
      </c>
      <c r="G173" s="170">
        <v>0.01</v>
      </c>
      <c r="H173" s="171"/>
      <c r="I173" s="172">
        <v>3</v>
      </c>
      <c r="J173" s="172">
        <v>2</v>
      </c>
      <c r="K173" s="169"/>
      <c r="L173" s="173">
        <v>1912.05888</v>
      </c>
      <c r="M173" s="173">
        <v>-623.57795999999996</v>
      </c>
      <c r="N173" s="173">
        <v>1288.48092</v>
      </c>
      <c r="O173" s="168">
        <v>323.31625470946398</v>
      </c>
      <c r="P173" s="174">
        <v>254.727</v>
      </c>
      <c r="Q173" s="180">
        <v>1.2692657421846301</v>
      </c>
      <c r="R173" s="181">
        <v>179.94933526009399</v>
      </c>
      <c r="S173" s="170">
        <v>0.01</v>
      </c>
      <c r="T173" s="170">
        <v>0.01</v>
      </c>
      <c r="U173" s="177">
        <v>0</v>
      </c>
      <c r="V173" s="178">
        <v>0</v>
      </c>
      <c r="W173" s="169"/>
      <c r="X173" s="177">
        <v>1279.9856400000001</v>
      </c>
      <c r="Y173" s="168">
        <v>321.18454901660101</v>
      </c>
      <c r="Z173" s="179">
        <v>573</v>
      </c>
      <c r="AA173" s="175">
        <v>0.56053149915637301</v>
      </c>
      <c r="AB173" s="176">
        <v>-1213.6196631518701</v>
      </c>
      <c r="AC173" s="170"/>
      <c r="AD173" s="170"/>
      <c r="AE173" s="178">
        <v>1004</v>
      </c>
      <c r="AF173" s="178">
        <v>1461</v>
      </c>
      <c r="AG173" s="169"/>
      <c r="AH173" s="182">
        <v>139</v>
      </c>
      <c r="AI173" s="168">
        <v>34.879025918843602</v>
      </c>
      <c r="AJ173" s="183" t="s">
        <v>53</v>
      </c>
      <c r="AK173" s="175">
        <v>0.55363533204513604</v>
      </c>
      <c r="AL173" s="176">
        <v>-135.16602809523201</v>
      </c>
      <c r="AM173" s="170"/>
      <c r="AN173" s="170"/>
      <c r="AO173" s="178">
        <v>113</v>
      </c>
      <c r="AP173" s="178">
        <v>163</v>
      </c>
      <c r="AQ173" s="169"/>
      <c r="AR173" s="182">
        <v>49.5</v>
      </c>
      <c r="AS173" s="168">
        <v>12.4209480790126</v>
      </c>
      <c r="AT173" s="183" t="s">
        <v>54</v>
      </c>
      <c r="AU173" s="190">
        <v>0.77630925493828995</v>
      </c>
      <c r="AV173" s="173">
        <v>-20.1294674527573</v>
      </c>
      <c r="AW173" s="170"/>
      <c r="AX173" s="170"/>
      <c r="AY173" s="178">
        <v>15</v>
      </c>
      <c r="AZ173" s="178">
        <v>28</v>
      </c>
      <c r="BA173" s="169"/>
      <c r="BB173" s="186">
        <v>120.4</v>
      </c>
      <c r="BC173" s="182">
        <v>30.2117605800631</v>
      </c>
      <c r="BD173" s="183" t="s">
        <v>55</v>
      </c>
      <c r="BE173" s="184">
        <v>0.94411751812697198</v>
      </c>
      <c r="BF173" s="185">
        <v>-18.858934905514499</v>
      </c>
      <c r="BG173" s="170">
        <v>4.0000000000000001E-3</v>
      </c>
      <c r="BH173" s="170"/>
      <c r="BI173" s="178">
        <v>8</v>
      </c>
      <c r="BJ173" s="178">
        <v>33</v>
      </c>
      <c r="BK173" s="171"/>
      <c r="BL173" s="187">
        <v>0.8</v>
      </c>
      <c r="BM173" s="190">
        <v>0.73</v>
      </c>
      <c r="BN173" s="188"/>
      <c r="BO173" s="189">
        <v>0.95</v>
      </c>
      <c r="BP173" s="180">
        <v>1</v>
      </c>
      <c r="BQ173" s="188">
        <v>2.5000000000000001E-3</v>
      </c>
    </row>
    <row r="174" spans="1:69" s="158" customFormat="1" ht="22.35" customHeight="1" x14ac:dyDescent="0.2">
      <c r="A174" s="167" t="s">
        <v>220</v>
      </c>
      <c r="B174" s="167" t="s">
        <v>221</v>
      </c>
      <c r="C174" s="167" t="s">
        <v>237</v>
      </c>
      <c r="D174" s="168">
        <v>3.0016649496666701</v>
      </c>
      <c r="E174" s="169"/>
      <c r="F174" s="170">
        <v>0.03</v>
      </c>
      <c r="G174" s="170">
        <v>0.03</v>
      </c>
      <c r="H174" s="171"/>
      <c r="I174" s="172">
        <v>3</v>
      </c>
      <c r="J174" s="172">
        <v>3</v>
      </c>
      <c r="K174" s="169"/>
      <c r="L174" s="173">
        <v>1080.3042600000001</v>
      </c>
      <c r="M174" s="173">
        <v>1682.3215499999999</v>
      </c>
      <c r="N174" s="173">
        <v>2762.62581</v>
      </c>
      <c r="O174" s="168">
        <v>920.36448315352095</v>
      </c>
      <c r="P174" s="174">
        <v>242.02199999999999</v>
      </c>
      <c r="Q174" s="180">
        <v>3.8028133109945399</v>
      </c>
      <c r="R174" s="181">
        <v>1969.3217117425399</v>
      </c>
      <c r="S174" s="170">
        <v>0.01</v>
      </c>
      <c r="T174" s="170">
        <v>0.01</v>
      </c>
      <c r="U174" s="177">
        <v>0</v>
      </c>
      <c r="V174" s="178">
        <v>0</v>
      </c>
      <c r="W174" s="169"/>
      <c r="X174" s="177">
        <v>1194.6413299999999</v>
      </c>
      <c r="Y174" s="168">
        <v>397.99289728610898</v>
      </c>
      <c r="Z174" s="179">
        <v>573</v>
      </c>
      <c r="AA174" s="175">
        <v>0.69457748217471105</v>
      </c>
      <c r="AB174" s="176">
        <v>-683.54845564563004</v>
      </c>
      <c r="AC174" s="170"/>
      <c r="AD174" s="170"/>
      <c r="AE174" s="178">
        <v>526</v>
      </c>
      <c r="AF174" s="178">
        <v>870</v>
      </c>
      <c r="AG174" s="169"/>
      <c r="AH174" s="182">
        <v>124.4</v>
      </c>
      <c r="AI174" s="168">
        <v>41.443666127298599</v>
      </c>
      <c r="AJ174" s="183" t="s">
        <v>53</v>
      </c>
      <c r="AK174" s="175">
        <v>0.65783597027458096</v>
      </c>
      <c r="AL174" s="176">
        <v>-82.102541877268195</v>
      </c>
      <c r="AM174" s="170"/>
      <c r="AN174" s="170"/>
      <c r="AO174" s="178">
        <v>65</v>
      </c>
      <c r="AP174" s="178">
        <v>103</v>
      </c>
      <c r="AQ174" s="169"/>
      <c r="AR174" s="182">
        <v>25.4</v>
      </c>
      <c r="AS174" s="168">
        <v>8.4619704150593709</v>
      </c>
      <c r="AT174" s="183" t="s">
        <v>54</v>
      </c>
      <c r="AU174" s="175">
        <v>0.52887315094121101</v>
      </c>
      <c r="AV174" s="176">
        <v>-27.045090000576099</v>
      </c>
      <c r="AW174" s="170"/>
      <c r="AX174" s="170"/>
      <c r="AY174" s="178">
        <v>23</v>
      </c>
      <c r="AZ174" s="178">
        <v>33</v>
      </c>
      <c r="BA174" s="169"/>
      <c r="BB174" s="186">
        <v>121.2</v>
      </c>
      <c r="BC174" s="182">
        <v>40.3775911143778</v>
      </c>
      <c r="BD174" s="183" t="s">
        <v>55</v>
      </c>
      <c r="BE174" s="180">
        <v>1.26179972232431</v>
      </c>
      <c r="BF174" s="181">
        <v>16.3098199988479</v>
      </c>
      <c r="BG174" s="170">
        <v>0.02</v>
      </c>
      <c r="BH174" s="170">
        <v>0.02</v>
      </c>
      <c r="BI174" s="178">
        <v>0</v>
      </c>
      <c r="BJ174" s="178">
        <v>0</v>
      </c>
      <c r="BK174" s="171"/>
      <c r="BL174" s="187">
        <v>0.8</v>
      </c>
      <c r="BM174" s="190">
        <v>0.78</v>
      </c>
      <c r="BN174" s="188"/>
      <c r="BO174" s="189">
        <v>0.95</v>
      </c>
      <c r="BP174" s="180">
        <v>1</v>
      </c>
      <c r="BQ174" s="188">
        <v>2.5000000000000001E-3</v>
      </c>
    </row>
    <row r="175" spans="1:69" s="158" customFormat="1" ht="22.35" customHeight="1" x14ac:dyDescent="0.2">
      <c r="A175" s="167" t="s">
        <v>220</v>
      </c>
      <c r="B175" s="167" t="s">
        <v>221</v>
      </c>
      <c r="C175" s="167" t="s">
        <v>238</v>
      </c>
      <c r="D175" s="168">
        <v>2.70658970644444</v>
      </c>
      <c r="E175" s="169"/>
      <c r="F175" s="170">
        <v>6.8500000000000005E-2</v>
      </c>
      <c r="G175" s="170">
        <v>4.8000000000000001E-2</v>
      </c>
      <c r="H175" s="171"/>
      <c r="I175" s="172">
        <v>6</v>
      </c>
      <c r="J175" s="172">
        <v>5</v>
      </c>
      <c r="K175" s="169"/>
      <c r="L175" s="173">
        <v>1337.0304599999999</v>
      </c>
      <c r="M175" s="173">
        <v>741.23098000000005</v>
      </c>
      <c r="N175" s="173">
        <v>2078.2614400000002</v>
      </c>
      <c r="O175" s="168">
        <v>767.85241407355397</v>
      </c>
      <c r="P175" s="174">
        <v>222.28899999999999</v>
      </c>
      <c r="Q175" s="180">
        <v>3.4542978468280201</v>
      </c>
      <c r="R175" s="181">
        <v>1421.2649697726399</v>
      </c>
      <c r="S175" s="170">
        <v>0.01</v>
      </c>
      <c r="T175" s="170">
        <v>0.01</v>
      </c>
      <c r="U175" s="177">
        <v>0</v>
      </c>
      <c r="V175" s="178">
        <v>0</v>
      </c>
      <c r="W175" s="169"/>
      <c r="X175" s="177">
        <v>1766.9174949999999</v>
      </c>
      <c r="Y175" s="168">
        <v>652.82059219871201</v>
      </c>
      <c r="Z175" s="179">
        <v>573</v>
      </c>
      <c r="AA175" s="180">
        <v>1.1393029532263701</v>
      </c>
      <c r="AB175" s="181">
        <v>73.361010242411098</v>
      </c>
      <c r="AC175" s="170">
        <v>0.02</v>
      </c>
      <c r="AD175" s="170">
        <v>1.4E-2</v>
      </c>
      <c r="AE175" s="178">
        <v>0</v>
      </c>
      <c r="AF175" s="178">
        <v>95</v>
      </c>
      <c r="AG175" s="169"/>
      <c r="AH175" s="182">
        <v>177.85</v>
      </c>
      <c r="AI175" s="168">
        <v>65.709996449234794</v>
      </c>
      <c r="AJ175" s="183" t="s">
        <v>53</v>
      </c>
      <c r="AK175" s="184">
        <v>1.04301581665452</v>
      </c>
      <c r="AL175" s="185">
        <v>-8.35254544455168</v>
      </c>
      <c r="AM175" s="170">
        <v>1.4999999999999999E-2</v>
      </c>
      <c r="AN175" s="170">
        <v>4.0000000000000001E-3</v>
      </c>
      <c r="AO175" s="178">
        <v>0</v>
      </c>
      <c r="AP175" s="178">
        <v>27</v>
      </c>
      <c r="AQ175" s="169"/>
      <c r="AR175" s="182">
        <v>42.1</v>
      </c>
      <c r="AS175" s="168">
        <v>15.5546294659139</v>
      </c>
      <c r="AT175" s="183" t="s">
        <v>54</v>
      </c>
      <c r="AU175" s="184">
        <v>0.97216434161961796</v>
      </c>
      <c r="AV175" s="185">
        <v>-5.1895353509972502</v>
      </c>
      <c r="AW175" s="170">
        <v>3.5000000000000001E-3</v>
      </c>
      <c r="AX175" s="170"/>
      <c r="AY175" s="178">
        <v>2</v>
      </c>
      <c r="AZ175" s="178">
        <v>10</v>
      </c>
      <c r="BA175" s="169"/>
      <c r="BB175" s="186">
        <v>113.8</v>
      </c>
      <c r="BC175" s="182">
        <v>42.045530480308798</v>
      </c>
      <c r="BD175" s="183" t="s">
        <v>55</v>
      </c>
      <c r="BE175" s="180">
        <v>1.3139228275096499</v>
      </c>
      <c r="BF175" s="181">
        <v>19.220929298005501</v>
      </c>
      <c r="BG175" s="170">
        <v>0.02</v>
      </c>
      <c r="BH175" s="170">
        <v>0.02</v>
      </c>
      <c r="BI175" s="178">
        <v>0</v>
      </c>
      <c r="BJ175" s="178">
        <v>0</v>
      </c>
      <c r="BK175" s="171"/>
      <c r="BL175" s="187">
        <v>0.8</v>
      </c>
      <c r="BM175" s="190">
        <v>0.76</v>
      </c>
      <c r="BN175" s="188"/>
      <c r="BO175" s="189">
        <v>0.95</v>
      </c>
      <c r="BP175" s="180">
        <v>1</v>
      </c>
      <c r="BQ175" s="188">
        <v>2.5000000000000001E-3</v>
      </c>
    </row>
    <row r="176" spans="1:69" s="158" customFormat="1" ht="22.35" customHeight="1" x14ac:dyDescent="0.2">
      <c r="A176" s="167" t="s">
        <v>220</v>
      </c>
      <c r="B176" s="167" t="s">
        <v>221</v>
      </c>
      <c r="C176" s="167" t="s">
        <v>239</v>
      </c>
      <c r="D176" s="168">
        <v>4.3740007442222204</v>
      </c>
      <c r="E176" s="169"/>
      <c r="F176" s="170">
        <v>3.9E-2</v>
      </c>
      <c r="G176" s="170">
        <v>3.4000000000000002E-2</v>
      </c>
      <c r="H176" s="171"/>
      <c r="I176" s="172">
        <v>4</v>
      </c>
      <c r="J176" s="172">
        <v>4</v>
      </c>
      <c r="K176" s="169"/>
      <c r="L176" s="173">
        <v>2529.1537899999998</v>
      </c>
      <c r="M176" s="173">
        <v>2452.5042699999999</v>
      </c>
      <c r="N176" s="173">
        <v>4981.6580599999998</v>
      </c>
      <c r="O176" s="168">
        <v>1138.9248313641599</v>
      </c>
      <c r="P176" s="174">
        <v>258.548</v>
      </c>
      <c r="Q176" s="180">
        <v>4.4050808026523498</v>
      </c>
      <c r="R176" s="181">
        <v>3746.7271142964501</v>
      </c>
      <c r="S176" s="170">
        <v>0.01</v>
      </c>
      <c r="T176" s="170">
        <v>0.01</v>
      </c>
      <c r="U176" s="177">
        <v>0</v>
      </c>
      <c r="V176" s="178">
        <v>0</v>
      </c>
      <c r="W176" s="169"/>
      <c r="X176" s="177">
        <v>2054.2890950000001</v>
      </c>
      <c r="Y176" s="168">
        <v>469.65906389329803</v>
      </c>
      <c r="Z176" s="179">
        <v>573</v>
      </c>
      <c r="AA176" s="190">
        <v>0.81964932616631503</v>
      </c>
      <c r="AB176" s="173">
        <v>-682.59315467174997</v>
      </c>
      <c r="AC176" s="170"/>
      <c r="AD176" s="170"/>
      <c r="AE176" s="178">
        <v>453</v>
      </c>
      <c r="AF176" s="178">
        <v>954</v>
      </c>
      <c r="AG176" s="169"/>
      <c r="AH176" s="182">
        <v>207.6</v>
      </c>
      <c r="AI176" s="168">
        <v>47.462269016352202</v>
      </c>
      <c r="AJ176" s="183" t="s">
        <v>53</v>
      </c>
      <c r="AK176" s="190">
        <v>0.75336934946590794</v>
      </c>
      <c r="AL176" s="173">
        <v>-93.313755199511903</v>
      </c>
      <c r="AM176" s="170"/>
      <c r="AN176" s="170"/>
      <c r="AO176" s="178">
        <v>68</v>
      </c>
      <c r="AP176" s="178">
        <v>124</v>
      </c>
      <c r="AQ176" s="169"/>
      <c r="AR176" s="182">
        <v>75.3</v>
      </c>
      <c r="AS176" s="168">
        <v>17.215360582520798</v>
      </c>
      <c r="AT176" s="183" t="s">
        <v>54</v>
      </c>
      <c r="AU176" s="184">
        <v>1.0759600364075499</v>
      </c>
      <c r="AV176" s="185">
        <v>-1.12254100305063</v>
      </c>
      <c r="AW176" s="170">
        <v>8.9999999999999993E-3</v>
      </c>
      <c r="AX176" s="170">
        <v>4.0000000000000001E-3</v>
      </c>
      <c r="AY176" s="178">
        <v>0</v>
      </c>
      <c r="AZ176" s="178">
        <v>9</v>
      </c>
      <c r="BA176" s="169"/>
      <c r="BB176" s="186">
        <v>186.8</v>
      </c>
      <c r="BC176" s="182">
        <v>42.706897168856401</v>
      </c>
      <c r="BD176" s="183" t="s">
        <v>55</v>
      </c>
      <c r="BE176" s="180">
        <v>1.3345905365267601</v>
      </c>
      <c r="BF176" s="181">
        <v>33.954917993898803</v>
      </c>
      <c r="BG176" s="170">
        <v>0.02</v>
      </c>
      <c r="BH176" s="170">
        <v>0.02</v>
      </c>
      <c r="BI176" s="178">
        <v>0</v>
      </c>
      <c r="BJ176" s="178">
        <v>0</v>
      </c>
      <c r="BK176" s="171"/>
      <c r="BL176" s="187">
        <v>0.8</v>
      </c>
      <c r="BM176" s="190">
        <v>0.71</v>
      </c>
      <c r="BN176" s="188"/>
      <c r="BO176" s="189">
        <v>0.95</v>
      </c>
      <c r="BP176" s="180">
        <v>1</v>
      </c>
      <c r="BQ176" s="188">
        <v>2.5000000000000001E-3</v>
      </c>
    </row>
    <row r="177" spans="1:69" s="158" customFormat="1" ht="22.35" customHeight="1" x14ac:dyDescent="0.2">
      <c r="A177" s="167" t="s">
        <v>220</v>
      </c>
      <c r="B177" s="167" t="s">
        <v>240</v>
      </c>
      <c r="C177" s="167" t="s">
        <v>241</v>
      </c>
      <c r="D177" s="168">
        <v>3.97523895733333</v>
      </c>
      <c r="E177" s="169"/>
      <c r="F177" s="170">
        <v>1.9E-2</v>
      </c>
      <c r="G177" s="170">
        <v>0.01</v>
      </c>
      <c r="H177" s="171"/>
      <c r="I177" s="172">
        <v>3</v>
      </c>
      <c r="J177" s="172">
        <v>2</v>
      </c>
      <c r="K177" s="169"/>
      <c r="L177" s="173">
        <v>3060.0559499999999</v>
      </c>
      <c r="M177" s="173">
        <v>-364.45735000000002</v>
      </c>
      <c r="N177" s="173">
        <v>2695.5985999999998</v>
      </c>
      <c r="O177" s="168">
        <v>678.09724872696904</v>
      </c>
      <c r="P177" s="174">
        <v>241.762</v>
      </c>
      <c r="Q177" s="180">
        <v>2.8048131994563601</v>
      </c>
      <c r="R177" s="181">
        <v>1646.11920088332</v>
      </c>
      <c r="S177" s="170">
        <v>0.01</v>
      </c>
      <c r="T177" s="170">
        <v>0.01</v>
      </c>
      <c r="U177" s="177">
        <v>0</v>
      </c>
      <c r="V177" s="178">
        <v>0</v>
      </c>
      <c r="W177" s="169"/>
      <c r="X177" s="177">
        <v>2252.4365400000002</v>
      </c>
      <c r="Y177" s="168">
        <v>566.6166396978</v>
      </c>
      <c r="Z177" s="179">
        <v>573</v>
      </c>
      <c r="AA177" s="184">
        <v>0.98885975514450297</v>
      </c>
      <c r="AB177" s="185">
        <v>-234.93407942678101</v>
      </c>
      <c r="AC177" s="170">
        <v>8.9999999999999993E-3</v>
      </c>
      <c r="AD177" s="170"/>
      <c r="AE177" s="178">
        <v>26</v>
      </c>
      <c r="AF177" s="178">
        <v>481</v>
      </c>
      <c r="AG177" s="169"/>
      <c r="AH177" s="182">
        <v>181</v>
      </c>
      <c r="AI177" s="168">
        <v>45.531854045176303</v>
      </c>
      <c r="AJ177" s="183" t="s">
        <v>53</v>
      </c>
      <c r="AK177" s="175">
        <v>0.72272784198692497</v>
      </c>
      <c r="AL177" s="176">
        <v>-92.480539308703797</v>
      </c>
      <c r="AM177" s="170"/>
      <c r="AN177" s="170"/>
      <c r="AO177" s="178">
        <v>70</v>
      </c>
      <c r="AP177" s="178">
        <v>120</v>
      </c>
      <c r="AQ177" s="169"/>
      <c r="AR177" s="182">
        <v>32.799999999999997</v>
      </c>
      <c r="AS177" s="168">
        <v>8.2510763131590092</v>
      </c>
      <c r="AT177" s="183" t="s">
        <v>54</v>
      </c>
      <c r="AU177" s="175">
        <v>0.51569226957243797</v>
      </c>
      <c r="AV177" s="176">
        <v>-36.655375062527902</v>
      </c>
      <c r="AW177" s="170"/>
      <c r="AX177" s="170"/>
      <c r="AY177" s="178">
        <v>31</v>
      </c>
      <c r="AZ177" s="178">
        <v>44</v>
      </c>
      <c r="BA177" s="169"/>
      <c r="BB177" s="186">
        <v>94.2</v>
      </c>
      <c r="BC177" s="182">
        <v>23.696688679865201</v>
      </c>
      <c r="BD177" s="183" t="s">
        <v>55</v>
      </c>
      <c r="BE177" s="190">
        <v>0.74052152124578796</v>
      </c>
      <c r="BF177" s="173">
        <v>-44.710750125055903</v>
      </c>
      <c r="BG177" s="170"/>
      <c r="BH177" s="170"/>
      <c r="BI177" s="178">
        <v>34</v>
      </c>
      <c r="BJ177" s="178">
        <v>59</v>
      </c>
      <c r="BK177" s="171"/>
      <c r="BL177" s="187">
        <v>0.8</v>
      </c>
      <c r="BM177" s="190">
        <v>0.77</v>
      </c>
      <c r="BN177" s="188"/>
      <c r="BO177" s="189">
        <v>0.95</v>
      </c>
      <c r="BP177" s="180">
        <v>1</v>
      </c>
      <c r="BQ177" s="188">
        <v>2.5000000000000001E-3</v>
      </c>
    </row>
    <row r="178" spans="1:69" s="158" customFormat="1" ht="22.35" customHeight="1" x14ac:dyDescent="0.2">
      <c r="A178" s="167" t="s">
        <v>220</v>
      </c>
      <c r="B178" s="167" t="s">
        <v>240</v>
      </c>
      <c r="C178" s="167" t="s">
        <v>242</v>
      </c>
      <c r="D178" s="168">
        <v>2.6208074601111102</v>
      </c>
      <c r="E178" s="169"/>
      <c r="F178" s="170">
        <v>5.9499999999999997E-2</v>
      </c>
      <c r="G178" s="170">
        <v>5.45E-2</v>
      </c>
      <c r="H178" s="171"/>
      <c r="I178" s="172">
        <v>5</v>
      </c>
      <c r="J178" s="172">
        <v>5</v>
      </c>
      <c r="K178" s="169"/>
      <c r="L178" s="173">
        <v>999.25806</v>
      </c>
      <c r="M178" s="173">
        <v>1326.9303500000001</v>
      </c>
      <c r="N178" s="173">
        <v>2326.1884100000002</v>
      </c>
      <c r="O178" s="168">
        <v>887.58462626681501</v>
      </c>
      <c r="P178" s="174">
        <v>238.04499999999999</v>
      </c>
      <c r="Q178" s="180">
        <v>3.7286421738193001</v>
      </c>
      <c r="R178" s="181">
        <v>1644.9222478683701</v>
      </c>
      <c r="S178" s="170">
        <v>0.01</v>
      </c>
      <c r="T178" s="170">
        <v>0.01</v>
      </c>
      <c r="U178" s="177">
        <v>0</v>
      </c>
      <c r="V178" s="178">
        <v>0</v>
      </c>
      <c r="W178" s="169"/>
      <c r="X178" s="177">
        <v>1209.2613100000001</v>
      </c>
      <c r="Y178" s="168">
        <v>461.407916607782</v>
      </c>
      <c r="Z178" s="179">
        <v>573</v>
      </c>
      <c r="AA178" s="190">
        <v>0.80524941816366802</v>
      </c>
      <c r="AB178" s="173">
        <v>-430.61985071088299</v>
      </c>
      <c r="AC178" s="170"/>
      <c r="AD178" s="170"/>
      <c r="AE178" s="178">
        <v>293</v>
      </c>
      <c r="AF178" s="178">
        <v>593</v>
      </c>
      <c r="AG178" s="169"/>
      <c r="AH178" s="182">
        <v>205.8</v>
      </c>
      <c r="AI178" s="168">
        <v>78.525417502922906</v>
      </c>
      <c r="AJ178" s="183" t="s">
        <v>53</v>
      </c>
      <c r="AK178" s="180">
        <v>1.24643519845909</v>
      </c>
      <c r="AL178" s="181">
        <v>25.498929974196098</v>
      </c>
      <c r="AM178" s="170">
        <v>0.02</v>
      </c>
      <c r="AN178" s="170">
        <v>0.02</v>
      </c>
      <c r="AO178" s="178">
        <v>0</v>
      </c>
      <c r="AP178" s="178">
        <v>0</v>
      </c>
      <c r="AQ178" s="169"/>
      <c r="AR178" s="182">
        <v>45.5</v>
      </c>
      <c r="AS178" s="168">
        <v>17.3610616928231</v>
      </c>
      <c r="AT178" s="183" t="s">
        <v>54</v>
      </c>
      <c r="AU178" s="184">
        <v>1.08506635580144</v>
      </c>
      <c r="AV178" s="185">
        <v>-0.29074794306131202</v>
      </c>
      <c r="AW178" s="170">
        <v>9.4999999999999998E-3</v>
      </c>
      <c r="AX178" s="170">
        <v>4.4999999999999997E-3</v>
      </c>
      <c r="AY178" s="178">
        <v>0</v>
      </c>
      <c r="AZ178" s="178">
        <v>5</v>
      </c>
      <c r="BA178" s="169"/>
      <c r="BB178" s="186">
        <v>137.19999999999999</v>
      </c>
      <c r="BC178" s="182">
        <v>52.350278335281899</v>
      </c>
      <c r="BD178" s="183" t="s">
        <v>55</v>
      </c>
      <c r="BE178" s="180">
        <v>1.63594619797756</v>
      </c>
      <c r="BF178" s="181">
        <v>45.6185041138774</v>
      </c>
      <c r="BG178" s="170">
        <v>0.02</v>
      </c>
      <c r="BH178" s="170">
        <v>0.02</v>
      </c>
      <c r="BI178" s="178">
        <v>0</v>
      </c>
      <c r="BJ178" s="178">
        <v>0</v>
      </c>
      <c r="BK178" s="171"/>
      <c r="BL178" s="187">
        <v>0.8</v>
      </c>
      <c r="BM178" s="190">
        <v>0.71</v>
      </c>
      <c r="BN178" s="188"/>
      <c r="BO178" s="189">
        <v>0.95</v>
      </c>
      <c r="BP178" s="180">
        <v>1</v>
      </c>
      <c r="BQ178" s="188">
        <v>2.5000000000000001E-3</v>
      </c>
    </row>
    <row r="179" spans="1:69" s="158" customFormat="1" ht="22.35" customHeight="1" x14ac:dyDescent="0.2">
      <c r="A179" s="167" t="s">
        <v>220</v>
      </c>
      <c r="B179" s="167" t="s">
        <v>240</v>
      </c>
      <c r="C179" s="167" t="s">
        <v>243</v>
      </c>
      <c r="D179" s="168">
        <v>3.17144203944444</v>
      </c>
      <c r="E179" s="169"/>
      <c r="F179" s="170">
        <v>2.7E-2</v>
      </c>
      <c r="G179" s="170">
        <v>1.6E-2</v>
      </c>
      <c r="H179" s="171"/>
      <c r="I179" s="172">
        <v>3</v>
      </c>
      <c r="J179" s="172">
        <v>3</v>
      </c>
      <c r="K179" s="169"/>
      <c r="L179" s="173">
        <v>2236.6645600000002</v>
      </c>
      <c r="M179" s="173">
        <v>2273.11411</v>
      </c>
      <c r="N179" s="173">
        <v>4509.7786699999997</v>
      </c>
      <c r="O179" s="168">
        <v>1421.99624458216</v>
      </c>
      <c r="P179" s="174">
        <v>247.75800000000001</v>
      </c>
      <c r="Q179" s="180">
        <v>5.7394564235349002</v>
      </c>
      <c r="R179" s="181">
        <v>3651.73952060493</v>
      </c>
      <c r="S179" s="170">
        <v>0.01</v>
      </c>
      <c r="T179" s="170">
        <v>0.01</v>
      </c>
      <c r="U179" s="177">
        <v>0</v>
      </c>
      <c r="V179" s="178">
        <v>0</v>
      </c>
      <c r="W179" s="169"/>
      <c r="X179" s="177">
        <v>1933.2929200000001</v>
      </c>
      <c r="Y179" s="168">
        <v>609.59427791991504</v>
      </c>
      <c r="Z179" s="179">
        <v>573</v>
      </c>
      <c r="AA179" s="184">
        <v>1.06386435937158</v>
      </c>
      <c r="AB179" s="185">
        <v>-51.1291071530175</v>
      </c>
      <c r="AC179" s="170">
        <v>1.7000000000000001E-2</v>
      </c>
      <c r="AD179" s="170">
        <v>6.0000000000000001E-3</v>
      </c>
      <c r="AE179" s="178">
        <v>0</v>
      </c>
      <c r="AF179" s="178">
        <v>248</v>
      </c>
      <c r="AG179" s="169"/>
      <c r="AH179" s="182">
        <v>161</v>
      </c>
      <c r="AI179" s="168">
        <v>50.765550181141897</v>
      </c>
      <c r="AJ179" s="183" t="s">
        <v>53</v>
      </c>
      <c r="AK179" s="190">
        <v>0.80580238382764902</v>
      </c>
      <c r="AL179" s="173">
        <v>-57.182526545619702</v>
      </c>
      <c r="AM179" s="170"/>
      <c r="AN179" s="170"/>
      <c r="AO179" s="178">
        <v>39</v>
      </c>
      <c r="AP179" s="178">
        <v>79</v>
      </c>
      <c r="AQ179" s="169"/>
      <c r="AR179" s="182">
        <v>28</v>
      </c>
      <c r="AS179" s="168">
        <v>8.8287913358507701</v>
      </c>
      <c r="AT179" s="183" t="s">
        <v>54</v>
      </c>
      <c r="AU179" s="175">
        <v>0.55179945849067302</v>
      </c>
      <c r="AV179" s="176">
        <v>-27.4114353131733</v>
      </c>
      <c r="AW179" s="170"/>
      <c r="AX179" s="170"/>
      <c r="AY179" s="178">
        <v>23</v>
      </c>
      <c r="AZ179" s="178">
        <v>33</v>
      </c>
      <c r="BA179" s="169"/>
      <c r="BB179" s="186">
        <v>92</v>
      </c>
      <c r="BC179" s="182">
        <v>29.008885817795399</v>
      </c>
      <c r="BD179" s="183" t="s">
        <v>55</v>
      </c>
      <c r="BE179" s="190">
        <v>0.90652768180610499</v>
      </c>
      <c r="BF179" s="173">
        <v>-18.8228706263465</v>
      </c>
      <c r="BG179" s="170">
        <v>0</v>
      </c>
      <c r="BH179" s="170"/>
      <c r="BI179" s="178">
        <v>10</v>
      </c>
      <c r="BJ179" s="178">
        <v>30</v>
      </c>
      <c r="BK179" s="171"/>
      <c r="BL179" s="187">
        <v>0.8</v>
      </c>
      <c r="BM179" s="175">
        <v>0.69</v>
      </c>
      <c r="BN179" s="188"/>
      <c r="BO179" s="189">
        <v>0.95</v>
      </c>
      <c r="BP179" s="180">
        <v>1</v>
      </c>
      <c r="BQ179" s="188">
        <v>2.5000000000000001E-3</v>
      </c>
    </row>
    <row r="180" spans="1:69" s="158" customFormat="1" ht="22.35" customHeight="1" x14ac:dyDescent="0.2">
      <c r="A180" s="167" t="s">
        <v>220</v>
      </c>
      <c r="B180" s="167" t="s">
        <v>240</v>
      </c>
      <c r="C180" s="167" t="s">
        <v>244</v>
      </c>
      <c r="D180" s="168">
        <v>3.4906875204444399</v>
      </c>
      <c r="E180" s="169"/>
      <c r="F180" s="170">
        <v>0.01</v>
      </c>
      <c r="G180" s="170">
        <v>0.01</v>
      </c>
      <c r="H180" s="171"/>
      <c r="I180" s="172">
        <v>3</v>
      </c>
      <c r="J180" s="172">
        <v>3</v>
      </c>
      <c r="K180" s="169"/>
      <c r="L180" s="173">
        <v>955.09996999999998</v>
      </c>
      <c r="M180" s="173">
        <v>498.13069000000002</v>
      </c>
      <c r="N180" s="173">
        <v>1453.2306599999999</v>
      </c>
      <c r="O180" s="168">
        <v>416.31645671193502</v>
      </c>
      <c r="P180" s="174">
        <v>247.167</v>
      </c>
      <c r="Q180" s="180">
        <v>1.68435291406998</v>
      </c>
      <c r="R180" s="181">
        <v>511.07188349666598</v>
      </c>
      <c r="S180" s="170">
        <v>0.01</v>
      </c>
      <c r="T180" s="170">
        <v>0.01</v>
      </c>
      <c r="U180" s="177">
        <v>0</v>
      </c>
      <c r="V180" s="178">
        <v>0</v>
      </c>
      <c r="W180" s="169"/>
      <c r="X180" s="177">
        <v>1321.425915</v>
      </c>
      <c r="Y180" s="168">
        <v>378.55749254569503</v>
      </c>
      <c r="Z180" s="179">
        <v>573</v>
      </c>
      <c r="AA180" s="175">
        <v>0.66065880025426804</v>
      </c>
      <c r="AB180" s="176">
        <v>-862.75311754241295</v>
      </c>
      <c r="AC180" s="170"/>
      <c r="AD180" s="170"/>
      <c r="AE180" s="178">
        <v>679</v>
      </c>
      <c r="AF180" s="178">
        <v>1079</v>
      </c>
      <c r="AG180" s="169"/>
      <c r="AH180" s="182">
        <v>180.4</v>
      </c>
      <c r="AI180" s="168">
        <v>51.680363522493401</v>
      </c>
      <c r="AJ180" s="183" t="s">
        <v>53</v>
      </c>
      <c r="AK180" s="190">
        <v>0.82032323051576805</v>
      </c>
      <c r="AL180" s="173">
        <v>-59.745338656495697</v>
      </c>
      <c r="AM180" s="170"/>
      <c r="AN180" s="170"/>
      <c r="AO180" s="178">
        <v>40</v>
      </c>
      <c r="AP180" s="178">
        <v>84</v>
      </c>
      <c r="AQ180" s="169"/>
      <c r="AR180" s="182">
        <v>24.8</v>
      </c>
      <c r="AS180" s="168">
        <v>7.1046176017618397</v>
      </c>
      <c r="AT180" s="183" t="s">
        <v>54</v>
      </c>
      <c r="AU180" s="175">
        <v>0.44403860011011498</v>
      </c>
      <c r="AV180" s="176">
        <v>-36.189292357205296</v>
      </c>
      <c r="AW180" s="170"/>
      <c r="AX180" s="170"/>
      <c r="AY180" s="178">
        <v>32</v>
      </c>
      <c r="AZ180" s="178">
        <v>43</v>
      </c>
      <c r="BA180" s="169"/>
      <c r="BB180" s="186">
        <v>79.2</v>
      </c>
      <c r="BC180" s="182">
        <v>22.6889400830459</v>
      </c>
      <c r="BD180" s="183" t="s">
        <v>55</v>
      </c>
      <c r="BE180" s="175">
        <v>0.70902937759518403</v>
      </c>
      <c r="BF180" s="176">
        <v>-42.778584714410499</v>
      </c>
      <c r="BG180" s="170"/>
      <c r="BH180" s="170"/>
      <c r="BI180" s="178">
        <v>33</v>
      </c>
      <c r="BJ180" s="178">
        <v>55</v>
      </c>
      <c r="BK180" s="171"/>
      <c r="BL180" s="187">
        <v>0.8</v>
      </c>
      <c r="BM180" s="184">
        <v>0.86</v>
      </c>
      <c r="BN180" s="188">
        <v>2.2499999999999998E-3</v>
      </c>
      <c r="BO180" s="189">
        <v>0.95</v>
      </c>
      <c r="BP180" s="180">
        <v>1</v>
      </c>
      <c r="BQ180" s="188">
        <v>2.5000000000000001E-3</v>
      </c>
    </row>
    <row r="181" spans="1:69" s="158" customFormat="1" ht="22.35" customHeight="1" x14ac:dyDescent="0.2">
      <c r="A181" s="167" t="s">
        <v>220</v>
      </c>
      <c r="B181" s="167" t="s">
        <v>240</v>
      </c>
      <c r="C181" s="167" t="s">
        <v>245</v>
      </c>
      <c r="D181" s="168">
        <v>2.5343313424444398</v>
      </c>
      <c r="E181" s="169"/>
      <c r="F181" s="170">
        <v>7.0000000000000007E-2</v>
      </c>
      <c r="G181" s="170">
        <v>5.5E-2</v>
      </c>
      <c r="H181" s="171"/>
      <c r="I181" s="172">
        <v>5</v>
      </c>
      <c r="J181" s="172">
        <v>5</v>
      </c>
      <c r="K181" s="169"/>
      <c r="L181" s="173">
        <v>1950.9815100000001</v>
      </c>
      <c r="M181" s="173">
        <v>677.34222999999997</v>
      </c>
      <c r="N181" s="173">
        <v>2628.3237399999998</v>
      </c>
      <c r="O181" s="168">
        <v>1037.0876514769</v>
      </c>
      <c r="P181" s="174">
        <v>233.029</v>
      </c>
      <c r="Q181" s="180">
        <v>4.4504660427539102</v>
      </c>
      <c r="R181" s="181">
        <v>1983.4183533488499</v>
      </c>
      <c r="S181" s="170">
        <v>0.01</v>
      </c>
      <c r="T181" s="170">
        <v>0.01</v>
      </c>
      <c r="U181" s="177">
        <v>0</v>
      </c>
      <c r="V181" s="178">
        <v>0</v>
      </c>
      <c r="W181" s="169"/>
      <c r="X181" s="177">
        <v>1588.9842599999999</v>
      </c>
      <c r="Y181" s="168">
        <v>626.98362814207803</v>
      </c>
      <c r="Z181" s="179">
        <v>573</v>
      </c>
      <c r="AA181" s="180">
        <v>1.0942122655184601</v>
      </c>
      <c r="AB181" s="181">
        <v>3.21258973103477</v>
      </c>
      <c r="AC181" s="170">
        <v>0.02</v>
      </c>
      <c r="AD181" s="170">
        <v>8.9999999999999993E-3</v>
      </c>
      <c r="AE181" s="178">
        <v>0</v>
      </c>
      <c r="AF181" s="178">
        <v>154</v>
      </c>
      <c r="AG181" s="169"/>
      <c r="AH181" s="182">
        <v>185.4</v>
      </c>
      <c r="AI181" s="168">
        <v>73.155390889486299</v>
      </c>
      <c r="AJ181" s="183" t="s">
        <v>53</v>
      </c>
      <c r="AK181" s="180">
        <v>1.1611966807855001</v>
      </c>
      <c r="AL181" s="181">
        <v>11.048140965192299</v>
      </c>
      <c r="AM181" s="170">
        <v>0.02</v>
      </c>
      <c r="AN181" s="170">
        <v>1.6E-2</v>
      </c>
      <c r="AO181" s="178">
        <v>0</v>
      </c>
      <c r="AP181" s="178">
        <v>7</v>
      </c>
      <c r="AQ181" s="169"/>
      <c r="AR181" s="182">
        <v>26.7</v>
      </c>
      <c r="AS181" s="168">
        <v>10.5353232834374</v>
      </c>
      <c r="AT181" s="183" t="s">
        <v>54</v>
      </c>
      <c r="AU181" s="175">
        <v>0.65845770521483404</v>
      </c>
      <c r="AV181" s="176">
        <v>-17.579837215189301</v>
      </c>
      <c r="AW181" s="170"/>
      <c r="AX181" s="170"/>
      <c r="AY181" s="178">
        <v>14</v>
      </c>
      <c r="AZ181" s="178">
        <v>22</v>
      </c>
      <c r="BA181" s="169"/>
      <c r="BB181" s="186">
        <v>116.6</v>
      </c>
      <c r="BC181" s="182">
        <v>46.0081908183069</v>
      </c>
      <c r="BD181" s="183" t="s">
        <v>55</v>
      </c>
      <c r="BE181" s="180">
        <v>1.43775596307209</v>
      </c>
      <c r="BF181" s="181">
        <v>28.040325569621501</v>
      </c>
      <c r="BG181" s="170">
        <v>0.02</v>
      </c>
      <c r="BH181" s="170">
        <v>0.02</v>
      </c>
      <c r="BI181" s="178">
        <v>0</v>
      </c>
      <c r="BJ181" s="178">
        <v>0</v>
      </c>
      <c r="BK181" s="171"/>
      <c r="BL181" s="187">
        <v>0.8</v>
      </c>
      <c r="BM181" s="190">
        <v>0.73</v>
      </c>
      <c r="BN181" s="188"/>
      <c r="BO181" s="189">
        <v>0.95</v>
      </c>
      <c r="BP181" s="180">
        <v>1</v>
      </c>
      <c r="BQ181" s="188">
        <v>2.5000000000000001E-3</v>
      </c>
    </row>
    <row r="182" spans="1:69" s="158" customFormat="1" ht="22.35" customHeight="1" x14ac:dyDescent="0.2">
      <c r="A182" s="167" t="s">
        <v>220</v>
      </c>
      <c r="B182" s="167" t="s">
        <v>240</v>
      </c>
      <c r="C182" s="167" t="s">
        <v>246</v>
      </c>
      <c r="D182" s="168">
        <v>3.7290475793333302</v>
      </c>
      <c r="E182" s="169"/>
      <c r="F182" s="170">
        <v>1.6E-2</v>
      </c>
      <c r="G182" s="170">
        <v>0.01</v>
      </c>
      <c r="H182" s="171"/>
      <c r="I182" s="172">
        <v>3</v>
      </c>
      <c r="J182" s="172">
        <v>2</v>
      </c>
      <c r="K182" s="169"/>
      <c r="L182" s="173">
        <v>1657.7635299999999</v>
      </c>
      <c r="M182" s="173">
        <v>2326.5126500000001</v>
      </c>
      <c r="N182" s="173">
        <v>3984.2761799999998</v>
      </c>
      <c r="O182" s="168">
        <v>1068.4433746786101</v>
      </c>
      <c r="P182" s="174">
        <v>254.047</v>
      </c>
      <c r="Q182" s="180">
        <v>4.2056917604955402</v>
      </c>
      <c r="R182" s="181">
        <v>2949.7663213775099</v>
      </c>
      <c r="S182" s="170">
        <v>0.01</v>
      </c>
      <c r="T182" s="170">
        <v>0.01</v>
      </c>
      <c r="U182" s="177">
        <v>0</v>
      </c>
      <c r="V182" s="178">
        <v>0</v>
      </c>
      <c r="W182" s="169"/>
      <c r="X182" s="177">
        <v>1846.50242</v>
      </c>
      <c r="Y182" s="168">
        <v>495.16729961651799</v>
      </c>
      <c r="Z182" s="179">
        <v>573</v>
      </c>
      <c r="AA182" s="190">
        <v>0.86416631695727397</v>
      </c>
      <c r="AB182" s="173">
        <v>-486.82231515013399</v>
      </c>
      <c r="AC182" s="170"/>
      <c r="AD182" s="170"/>
      <c r="AE182" s="178">
        <v>291</v>
      </c>
      <c r="AF182" s="178">
        <v>718</v>
      </c>
      <c r="AG182" s="169"/>
      <c r="AH182" s="182">
        <v>204.3</v>
      </c>
      <c r="AI182" s="168">
        <v>54.786107083279397</v>
      </c>
      <c r="AJ182" s="183" t="s">
        <v>53</v>
      </c>
      <c r="AK182" s="190">
        <v>0.86962074735364203</v>
      </c>
      <c r="AL182" s="173">
        <v>-52.243557267815802</v>
      </c>
      <c r="AM182" s="170"/>
      <c r="AN182" s="170"/>
      <c r="AO182" s="178">
        <v>31</v>
      </c>
      <c r="AP182" s="178">
        <v>78</v>
      </c>
      <c r="AQ182" s="169"/>
      <c r="AR182" s="182">
        <v>26.8</v>
      </c>
      <c r="AS182" s="168">
        <v>7.1868216829754701</v>
      </c>
      <c r="AT182" s="183" t="s">
        <v>54</v>
      </c>
      <c r="AU182" s="175">
        <v>0.44917635518596699</v>
      </c>
      <c r="AV182" s="176">
        <v>-38.353919306111997</v>
      </c>
      <c r="AW182" s="170"/>
      <c r="AX182" s="170"/>
      <c r="AY182" s="178">
        <v>33</v>
      </c>
      <c r="AZ182" s="178">
        <v>45</v>
      </c>
      <c r="BA182" s="169"/>
      <c r="BB182" s="186">
        <v>115</v>
      </c>
      <c r="BC182" s="182">
        <v>30.838973639633501</v>
      </c>
      <c r="BD182" s="183" t="s">
        <v>55</v>
      </c>
      <c r="BE182" s="184">
        <v>0.96371792623854802</v>
      </c>
      <c r="BF182" s="185">
        <v>-15.3078386122239</v>
      </c>
      <c r="BG182" s="170">
        <v>6.0000000000000001E-3</v>
      </c>
      <c r="BH182" s="170"/>
      <c r="BI182" s="178">
        <v>5</v>
      </c>
      <c r="BJ182" s="178">
        <v>29</v>
      </c>
      <c r="BK182" s="171"/>
      <c r="BL182" s="187">
        <v>0.8</v>
      </c>
      <c r="BM182" s="190">
        <v>0.79</v>
      </c>
      <c r="BN182" s="188"/>
      <c r="BO182" s="189">
        <v>0.95</v>
      </c>
      <c r="BP182" s="180">
        <v>1</v>
      </c>
      <c r="BQ182" s="188">
        <v>2.5000000000000001E-3</v>
      </c>
    </row>
    <row r="183" spans="1:69" s="158" customFormat="1" ht="22.35" customHeight="1" x14ac:dyDescent="0.2">
      <c r="A183" s="167" t="s">
        <v>220</v>
      </c>
      <c r="B183" s="167" t="s">
        <v>240</v>
      </c>
      <c r="C183" s="167" t="s">
        <v>247</v>
      </c>
      <c r="D183" s="168">
        <v>4.4497067784444404</v>
      </c>
      <c r="E183" s="169"/>
      <c r="F183" s="170">
        <v>0.01</v>
      </c>
      <c r="G183" s="170">
        <v>8.5000000000000006E-3</v>
      </c>
      <c r="H183" s="171"/>
      <c r="I183" s="172">
        <v>2</v>
      </c>
      <c r="J183" s="172">
        <v>2</v>
      </c>
      <c r="K183" s="169"/>
      <c r="L183" s="173">
        <v>1618.9907000000001</v>
      </c>
      <c r="M183" s="173">
        <v>-487.3759</v>
      </c>
      <c r="N183" s="173">
        <v>1131.6148000000001</v>
      </c>
      <c r="O183" s="168">
        <v>254.31221793800901</v>
      </c>
      <c r="P183" s="174">
        <v>217.155</v>
      </c>
      <c r="Q183" s="180">
        <v>1.1711091982133</v>
      </c>
      <c r="R183" s="181">
        <v>76.441325583372205</v>
      </c>
      <c r="S183" s="170">
        <v>0.01</v>
      </c>
      <c r="T183" s="170">
        <v>8.5000000000000006E-3</v>
      </c>
      <c r="U183" s="177">
        <v>0</v>
      </c>
      <c r="V183" s="178">
        <v>28</v>
      </c>
      <c r="W183" s="169"/>
      <c r="X183" s="177">
        <v>2197.5763149999998</v>
      </c>
      <c r="Y183" s="168">
        <v>493.86991647306701</v>
      </c>
      <c r="Z183" s="179">
        <v>573</v>
      </c>
      <c r="AA183" s="190">
        <v>0.86190212298964597</v>
      </c>
      <c r="AB183" s="173">
        <v>-586.676411581141</v>
      </c>
      <c r="AC183" s="170"/>
      <c r="AD183" s="170"/>
      <c r="AE183" s="178">
        <v>353</v>
      </c>
      <c r="AF183" s="178">
        <v>863</v>
      </c>
      <c r="AG183" s="169"/>
      <c r="AH183" s="182">
        <v>185.75</v>
      </c>
      <c r="AI183" s="168">
        <v>41.744323670903903</v>
      </c>
      <c r="AJ183" s="183" t="s">
        <v>53</v>
      </c>
      <c r="AK183" s="175">
        <v>0.66260831223657002</v>
      </c>
      <c r="AL183" s="176">
        <v>-120.372027529864</v>
      </c>
      <c r="AM183" s="170"/>
      <c r="AN183" s="170"/>
      <c r="AO183" s="178">
        <v>95</v>
      </c>
      <c r="AP183" s="178">
        <v>151</v>
      </c>
      <c r="AQ183" s="169"/>
      <c r="AR183" s="182">
        <v>29.4</v>
      </c>
      <c r="AS183" s="168">
        <v>6.60717693633688</v>
      </c>
      <c r="AT183" s="183" t="s">
        <v>54</v>
      </c>
      <c r="AU183" s="175">
        <v>0.412948558521055</v>
      </c>
      <c r="AV183" s="176">
        <v>-48.345276832981199</v>
      </c>
      <c r="AW183" s="170"/>
      <c r="AX183" s="170"/>
      <c r="AY183" s="178">
        <v>42</v>
      </c>
      <c r="AZ183" s="178">
        <v>57</v>
      </c>
      <c r="BA183" s="169"/>
      <c r="BB183" s="186">
        <v>117.8</v>
      </c>
      <c r="BC183" s="182">
        <v>26.4736545272273</v>
      </c>
      <c r="BD183" s="183" t="s">
        <v>55</v>
      </c>
      <c r="BE183" s="190">
        <v>0.82730170397585501</v>
      </c>
      <c r="BF183" s="173">
        <v>-37.690553665962497</v>
      </c>
      <c r="BG183" s="170"/>
      <c r="BH183" s="170"/>
      <c r="BI183" s="178">
        <v>25</v>
      </c>
      <c r="BJ183" s="178">
        <v>54</v>
      </c>
      <c r="BK183" s="171"/>
      <c r="BL183" s="187">
        <v>0.8</v>
      </c>
      <c r="BM183" s="190">
        <v>0.75</v>
      </c>
      <c r="BN183" s="188"/>
      <c r="BO183" s="189">
        <v>0.95</v>
      </c>
      <c r="BP183" s="180">
        <v>1</v>
      </c>
      <c r="BQ183" s="188">
        <v>2.5000000000000001E-3</v>
      </c>
    </row>
    <row r="184" spans="1:69" s="158" customFormat="1" ht="22.35" customHeight="1" x14ac:dyDescent="0.2">
      <c r="A184" s="167" t="s">
        <v>220</v>
      </c>
      <c r="B184" s="167" t="s">
        <v>240</v>
      </c>
      <c r="C184" s="167" t="s">
        <v>248</v>
      </c>
      <c r="D184" s="168">
        <v>4.5199524895555596</v>
      </c>
      <c r="E184" s="169"/>
      <c r="F184" s="170">
        <v>1.4E-2</v>
      </c>
      <c r="G184" s="170">
        <v>0.01</v>
      </c>
      <c r="H184" s="171"/>
      <c r="I184" s="172">
        <v>3</v>
      </c>
      <c r="J184" s="172">
        <v>2</v>
      </c>
      <c r="K184" s="169"/>
      <c r="L184" s="173">
        <v>1371.45063</v>
      </c>
      <c r="M184" s="173">
        <v>1653.1752899999999</v>
      </c>
      <c r="N184" s="173">
        <v>3024.62592</v>
      </c>
      <c r="O184" s="168">
        <v>669.17206032344995</v>
      </c>
      <c r="P184" s="174">
        <v>287.5</v>
      </c>
      <c r="Q184" s="180">
        <v>2.3275549924293899</v>
      </c>
      <c r="R184" s="181">
        <v>1605.5868359040301</v>
      </c>
      <c r="S184" s="170">
        <v>0.01</v>
      </c>
      <c r="T184" s="170">
        <v>0.01</v>
      </c>
      <c r="U184" s="177">
        <v>0</v>
      </c>
      <c r="V184" s="178">
        <v>0</v>
      </c>
      <c r="W184" s="169"/>
      <c r="X184" s="177">
        <v>1735.282305</v>
      </c>
      <c r="Y184" s="168">
        <v>383.916049783662</v>
      </c>
      <c r="Z184" s="179">
        <v>573</v>
      </c>
      <c r="AA184" s="175">
        <v>0.67001055808667098</v>
      </c>
      <c r="AB184" s="176">
        <v>-1092.92428695475</v>
      </c>
      <c r="AC184" s="170"/>
      <c r="AD184" s="170"/>
      <c r="AE184" s="178">
        <v>855</v>
      </c>
      <c r="AF184" s="178">
        <v>1373</v>
      </c>
      <c r="AG184" s="169"/>
      <c r="AH184" s="182">
        <v>171.6</v>
      </c>
      <c r="AI184" s="168">
        <v>37.965000826119997</v>
      </c>
      <c r="AJ184" s="183" t="s">
        <v>53</v>
      </c>
      <c r="AK184" s="175">
        <v>0.60261906073206395</v>
      </c>
      <c r="AL184" s="176">
        <v>-139.354651471464</v>
      </c>
      <c r="AM184" s="170"/>
      <c r="AN184" s="170"/>
      <c r="AO184" s="178">
        <v>114</v>
      </c>
      <c r="AP184" s="178">
        <v>171</v>
      </c>
      <c r="AQ184" s="169"/>
      <c r="AR184" s="182">
        <v>42.4</v>
      </c>
      <c r="AS184" s="168">
        <v>9.3806295747522697</v>
      </c>
      <c r="AT184" s="183" t="s">
        <v>54</v>
      </c>
      <c r="AU184" s="175">
        <v>0.58628934842201696</v>
      </c>
      <c r="AV184" s="176">
        <v>-36.572609897514702</v>
      </c>
      <c r="AW184" s="170"/>
      <c r="AX184" s="170"/>
      <c r="AY184" s="178">
        <v>30</v>
      </c>
      <c r="AZ184" s="178">
        <v>45</v>
      </c>
      <c r="BA184" s="169"/>
      <c r="BB184" s="186">
        <v>137</v>
      </c>
      <c r="BC184" s="182">
        <v>30.310053107100501</v>
      </c>
      <c r="BD184" s="183" t="s">
        <v>55</v>
      </c>
      <c r="BE184" s="184">
        <v>0.94718915959688998</v>
      </c>
      <c r="BF184" s="185">
        <v>-20.945219795029502</v>
      </c>
      <c r="BG184" s="170">
        <v>4.0000000000000001E-3</v>
      </c>
      <c r="BH184" s="170"/>
      <c r="BI184" s="178">
        <v>8</v>
      </c>
      <c r="BJ184" s="178">
        <v>37</v>
      </c>
      <c r="BK184" s="171"/>
      <c r="BL184" s="187">
        <v>0.8</v>
      </c>
      <c r="BM184" s="175">
        <v>0.68</v>
      </c>
      <c r="BN184" s="188"/>
      <c r="BO184" s="189">
        <v>0.95</v>
      </c>
      <c r="BP184" s="180">
        <v>1</v>
      </c>
      <c r="BQ184" s="188">
        <v>2.5000000000000001E-3</v>
      </c>
    </row>
    <row r="185" spans="1:69" s="158" customFormat="1" ht="22.35" customHeight="1" x14ac:dyDescent="0.2">
      <c r="A185" s="167" t="s">
        <v>220</v>
      </c>
      <c r="B185" s="167" t="s">
        <v>240</v>
      </c>
      <c r="C185" s="167" t="s">
        <v>249</v>
      </c>
      <c r="D185" s="168">
        <v>3.0343497082222202</v>
      </c>
      <c r="E185" s="169"/>
      <c r="F185" s="170">
        <v>0.01</v>
      </c>
      <c r="G185" s="170">
        <v>0.01</v>
      </c>
      <c r="H185" s="171"/>
      <c r="I185" s="172">
        <v>2</v>
      </c>
      <c r="J185" s="172">
        <v>2</v>
      </c>
      <c r="K185" s="169"/>
      <c r="L185" s="173">
        <v>1776.29377</v>
      </c>
      <c r="M185" s="173">
        <v>1537.1536900000001</v>
      </c>
      <c r="N185" s="173">
        <v>3313.4474599999999</v>
      </c>
      <c r="O185" s="168">
        <v>1091.97942841641</v>
      </c>
      <c r="P185" s="174">
        <v>243.29900000000001</v>
      </c>
      <c r="Q185" s="180">
        <v>4.4882199615140603</v>
      </c>
      <c r="R185" s="181">
        <v>2507.2738193704499</v>
      </c>
      <c r="S185" s="170">
        <v>0.01</v>
      </c>
      <c r="T185" s="170">
        <v>0.01</v>
      </c>
      <c r="U185" s="177">
        <v>0</v>
      </c>
      <c r="V185" s="178">
        <v>0</v>
      </c>
      <c r="W185" s="169"/>
      <c r="X185" s="177">
        <v>1070.296705</v>
      </c>
      <c r="Y185" s="168">
        <v>352.72687986483601</v>
      </c>
      <c r="Z185" s="179">
        <v>573</v>
      </c>
      <c r="AA185" s="175">
        <v>0.61557919697179098</v>
      </c>
      <c r="AB185" s="176">
        <v>-828.34445702997505</v>
      </c>
      <c r="AC185" s="170"/>
      <c r="AD185" s="170"/>
      <c r="AE185" s="178">
        <v>669</v>
      </c>
      <c r="AF185" s="178">
        <v>1017</v>
      </c>
      <c r="AG185" s="169"/>
      <c r="AH185" s="182">
        <v>112.8</v>
      </c>
      <c r="AI185" s="168">
        <v>37.174357225320499</v>
      </c>
      <c r="AJ185" s="183" t="s">
        <v>53</v>
      </c>
      <c r="AK185" s="175">
        <v>0.59006916230667505</v>
      </c>
      <c r="AL185" s="176">
        <v>-95.951122526855897</v>
      </c>
      <c r="AM185" s="170"/>
      <c r="AN185" s="170"/>
      <c r="AO185" s="178">
        <v>79</v>
      </c>
      <c r="AP185" s="178">
        <v>117</v>
      </c>
      <c r="AQ185" s="169"/>
      <c r="AR185" s="182">
        <v>36.799999999999997</v>
      </c>
      <c r="AS185" s="168">
        <v>12.1278044848563</v>
      </c>
      <c r="AT185" s="183" t="s">
        <v>54</v>
      </c>
      <c r="AU185" s="190">
        <v>0.75798778030352099</v>
      </c>
      <c r="AV185" s="173">
        <v>-16.2161581020586</v>
      </c>
      <c r="AW185" s="170"/>
      <c r="AX185" s="170"/>
      <c r="AY185" s="178">
        <v>12</v>
      </c>
      <c r="AZ185" s="178">
        <v>22</v>
      </c>
      <c r="BA185" s="169"/>
      <c r="BB185" s="186">
        <v>76</v>
      </c>
      <c r="BC185" s="182">
        <v>25.0465527404642</v>
      </c>
      <c r="BD185" s="183" t="s">
        <v>55</v>
      </c>
      <c r="BE185" s="190">
        <v>0.78270477313950604</v>
      </c>
      <c r="BF185" s="173">
        <v>-30.032316204117301</v>
      </c>
      <c r="BG185" s="170"/>
      <c r="BH185" s="170"/>
      <c r="BI185" s="178">
        <v>22</v>
      </c>
      <c r="BJ185" s="178">
        <v>41</v>
      </c>
      <c r="BK185" s="171"/>
      <c r="BL185" s="187">
        <v>0.8</v>
      </c>
      <c r="BM185" s="190">
        <v>0.7</v>
      </c>
      <c r="BN185" s="188"/>
      <c r="BO185" s="189">
        <v>0.95</v>
      </c>
      <c r="BP185" s="180">
        <v>1</v>
      </c>
      <c r="BQ185" s="188">
        <v>2.5000000000000001E-3</v>
      </c>
    </row>
    <row r="186" spans="1:69" s="158" customFormat="1" ht="22.35" customHeight="1" x14ac:dyDescent="0.2">
      <c r="A186" s="167" t="s">
        <v>220</v>
      </c>
      <c r="B186" s="167" t="s">
        <v>240</v>
      </c>
      <c r="C186" s="167" t="s">
        <v>250</v>
      </c>
      <c r="D186" s="168">
        <v>3.9243355210000002</v>
      </c>
      <c r="E186" s="169"/>
      <c r="F186" s="170">
        <v>0.04</v>
      </c>
      <c r="G186" s="170">
        <v>3.4500000000000003E-2</v>
      </c>
      <c r="H186" s="171"/>
      <c r="I186" s="172">
        <v>5</v>
      </c>
      <c r="J186" s="172">
        <v>5</v>
      </c>
      <c r="K186" s="169"/>
      <c r="L186" s="173">
        <v>3829.44112</v>
      </c>
      <c r="M186" s="173">
        <v>3152.0190299999999</v>
      </c>
      <c r="N186" s="173">
        <v>6981.4601499999999</v>
      </c>
      <c r="O186" s="168">
        <v>1779.0171387335899</v>
      </c>
      <c r="P186" s="174">
        <v>285.27300000000002</v>
      </c>
      <c r="Q186" s="180">
        <v>6.2361917837776097</v>
      </c>
      <c r="R186" s="181">
        <v>5758.9585419462001</v>
      </c>
      <c r="S186" s="170">
        <v>0.01</v>
      </c>
      <c r="T186" s="170">
        <v>0.01</v>
      </c>
      <c r="U186" s="177">
        <v>0</v>
      </c>
      <c r="V186" s="178">
        <v>0</v>
      </c>
      <c r="W186" s="169"/>
      <c r="X186" s="177">
        <v>1871.66551</v>
      </c>
      <c r="Y186" s="168">
        <v>476.93819755836302</v>
      </c>
      <c r="Z186" s="179">
        <v>573</v>
      </c>
      <c r="AA186" s="190">
        <v>0.83235287532000501</v>
      </c>
      <c r="AB186" s="173">
        <v>-583.85401485803595</v>
      </c>
      <c r="AC186" s="170"/>
      <c r="AD186" s="170"/>
      <c r="AE186" s="178">
        <v>377</v>
      </c>
      <c r="AF186" s="178">
        <v>827</v>
      </c>
      <c r="AG186" s="169"/>
      <c r="AH186" s="182">
        <v>183.9</v>
      </c>
      <c r="AI186" s="168">
        <v>46.861436545348802</v>
      </c>
      <c r="AJ186" s="183" t="s">
        <v>53</v>
      </c>
      <c r="AK186" s="190">
        <v>0.74383232611664796</v>
      </c>
      <c r="AL186" s="173">
        <v>-86.078586502716007</v>
      </c>
      <c r="AM186" s="170"/>
      <c r="AN186" s="170"/>
      <c r="AO186" s="178">
        <v>64</v>
      </c>
      <c r="AP186" s="178">
        <v>113</v>
      </c>
      <c r="AQ186" s="169"/>
      <c r="AR186" s="182">
        <v>68.599999999999994</v>
      </c>
      <c r="AS186" s="168">
        <v>17.480666378525999</v>
      </c>
      <c r="AT186" s="183" t="s">
        <v>54</v>
      </c>
      <c r="AU186" s="180">
        <v>1.0925416486578701</v>
      </c>
      <c r="AV186" s="181">
        <v>3.4009777088002097E-2</v>
      </c>
      <c r="AW186" s="170">
        <v>0.01</v>
      </c>
      <c r="AX186" s="170">
        <v>4.4999999999999997E-3</v>
      </c>
      <c r="AY186" s="178">
        <v>0</v>
      </c>
      <c r="AZ186" s="178">
        <v>7</v>
      </c>
      <c r="BA186" s="169"/>
      <c r="BB186" s="186">
        <v>206.6</v>
      </c>
      <c r="BC186" s="182">
        <v>52.645855303257598</v>
      </c>
      <c r="BD186" s="183" t="s">
        <v>55</v>
      </c>
      <c r="BE186" s="180">
        <v>1.6451829782267999</v>
      </c>
      <c r="BF186" s="181">
        <v>69.468019554175996</v>
      </c>
      <c r="BG186" s="170">
        <v>0.02</v>
      </c>
      <c r="BH186" s="170">
        <v>0.02</v>
      </c>
      <c r="BI186" s="178">
        <v>0</v>
      </c>
      <c r="BJ186" s="178">
        <v>0</v>
      </c>
      <c r="BK186" s="171"/>
      <c r="BL186" s="187">
        <v>0.8</v>
      </c>
      <c r="BM186" s="184">
        <v>0.81</v>
      </c>
      <c r="BN186" s="188">
        <v>3.7500000000000001E-4</v>
      </c>
      <c r="BO186" s="189">
        <v>0.95</v>
      </c>
      <c r="BP186" s="180">
        <v>1</v>
      </c>
      <c r="BQ186" s="188">
        <v>2.5000000000000001E-3</v>
      </c>
    </row>
    <row r="187" spans="1:69" s="158" customFormat="1" ht="22.35" customHeight="1" x14ac:dyDescent="0.2">
      <c r="A187" s="167" t="s">
        <v>220</v>
      </c>
      <c r="B187" s="167" t="s">
        <v>240</v>
      </c>
      <c r="C187" s="167" t="s">
        <v>251</v>
      </c>
      <c r="D187" s="168">
        <v>1.82888188633333</v>
      </c>
      <c r="E187" s="169"/>
      <c r="F187" s="170">
        <v>7.0000000000000007E-2</v>
      </c>
      <c r="G187" s="170">
        <v>6.7000000000000004E-2</v>
      </c>
      <c r="H187" s="171"/>
      <c r="I187" s="172">
        <v>5</v>
      </c>
      <c r="J187" s="172">
        <v>5</v>
      </c>
      <c r="K187" s="169"/>
      <c r="L187" s="173">
        <v>487.84399000000002</v>
      </c>
      <c r="M187" s="173">
        <v>17.241050000000001</v>
      </c>
      <c r="N187" s="173">
        <v>505.08503999999999</v>
      </c>
      <c r="O187" s="168">
        <v>276.17149241530802</v>
      </c>
      <c r="P187" s="174">
        <v>243.29900000000001</v>
      </c>
      <c r="Q187" s="180">
        <v>1.1351114982606101</v>
      </c>
      <c r="R187" s="181">
        <v>19.183113603190002</v>
      </c>
      <c r="S187" s="170">
        <v>0.01</v>
      </c>
      <c r="T187" s="170">
        <v>7.0000000000000001E-3</v>
      </c>
      <c r="U187" s="177">
        <v>0</v>
      </c>
      <c r="V187" s="178">
        <v>29</v>
      </c>
      <c r="W187" s="169"/>
      <c r="X187" s="177">
        <v>1254.1994549999999</v>
      </c>
      <c r="Y187" s="168">
        <v>685.77389517182201</v>
      </c>
      <c r="Z187" s="179">
        <v>573</v>
      </c>
      <c r="AA187" s="180">
        <v>1.1968130805791</v>
      </c>
      <c r="AB187" s="181">
        <v>109.83879661105399</v>
      </c>
      <c r="AC187" s="170">
        <v>0.02</v>
      </c>
      <c r="AD187" s="170">
        <v>0.02</v>
      </c>
      <c r="AE187" s="178">
        <v>0</v>
      </c>
      <c r="AF187" s="178">
        <v>4</v>
      </c>
      <c r="AG187" s="169"/>
      <c r="AH187" s="182">
        <v>157.19999999999999</v>
      </c>
      <c r="AI187" s="168">
        <v>85.954156566756296</v>
      </c>
      <c r="AJ187" s="183" t="s">
        <v>53</v>
      </c>
      <c r="AK187" s="180">
        <v>1.36435169153581</v>
      </c>
      <c r="AL187" s="181">
        <v>31.3802417478122</v>
      </c>
      <c r="AM187" s="170">
        <v>0.02</v>
      </c>
      <c r="AN187" s="170">
        <v>0.02</v>
      </c>
      <c r="AO187" s="178">
        <v>0</v>
      </c>
      <c r="AP187" s="178">
        <v>0</v>
      </c>
      <c r="AQ187" s="169"/>
      <c r="AR187" s="182">
        <v>17.600000000000001</v>
      </c>
      <c r="AS187" s="168">
        <v>9.6233661296113997</v>
      </c>
      <c r="AT187" s="183" t="s">
        <v>54</v>
      </c>
      <c r="AU187" s="175">
        <v>0.60146038310071204</v>
      </c>
      <c r="AV187" s="176">
        <v>-14.3542243180159</v>
      </c>
      <c r="AW187" s="170"/>
      <c r="AX187" s="170"/>
      <c r="AY187" s="178">
        <v>12</v>
      </c>
      <c r="AZ187" s="178">
        <v>18</v>
      </c>
      <c r="BA187" s="169"/>
      <c r="BB187" s="186">
        <v>85</v>
      </c>
      <c r="BC187" s="182">
        <v>46.476484148691398</v>
      </c>
      <c r="BD187" s="183" t="s">
        <v>55</v>
      </c>
      <c r="BE187" s="180">
        <v>1.45239012964661</v>
      </c>
      <c r="BF187" s="181">
        <v>21.091551363968101</v>
      </c>
      <c r="BG187" s="170">
        <v>0.02</v>
      </c>
      <c r="BH187" s="170">
        <v>0.02</v>
      </c>
      <c r="BI187" s="178">
        <v>0</v>
      </c>
      <c r="BJ187" s="178">
        <v>0</v>
      </c>
      <c r="BK187" s="171"/>
      <c r="BL187" s="187">
        <v>0.8</v>
      </c>
      <c r="BM187" s="190">
        <v>0.75</v>
      </c>
      <c r="BN187" s="188"/>
      <c r="BO187" s="189">
        <v>0.95</v>
      </c>
      <c r="BP187" s="180">
        <v>1</v>
      </c>
      <c r="BQ187" s="188">
        <v>2.5000000000000001E-3</v>
      </c>
    </row>
    <row r="188" spans="1:69" s="158" customFormat="1" ht="22.35" customHeight="1" x14ac:dyDescent="0.2">
      <c r="A188" s="167" t="s">
        <v>220</v>
      </c>
      <c r="B188" s="167" t="s">
        <v>240</v>
      </c>
      <c r="C188" s="167" t="s">
        <v>252</v>
      </c>
      <c r="D188" s="168">
        <v>3.0121534749999999</v>
      </c>
      <c r="E188" s="169"/>
      <c r="F188" s="170">
        <v>3.5000000000000003E-2</v>
      </c>
      <c r="G188" s="170">
        <v>1.9E-2</v>
      </c>
      <c r="H188" s="171"/>
      <c r="I188" s="172">
        <v>4</v>
      </c>
      <c r="J188" s="172">
        <v>3</v>
      </c>
      <c r="K188" s="169"/>
      <c r="L188" s="173">
        <v>1238.89231</v>
      </c>
      <c r="M188" s="173">
        <v>459.20697999999999</v>
      </c>
      <c r="N188" s="173">
        <v>1698.0992900000001</v>
      </c>
      <c r="O188" s="168">
        <v>563.74925915751999</v>
      </c>
      <c r="P188" s="174">
        <v>262.53800000000001</v>
      </c>
      <c r="Q188" s="180">
        <v>2.1473053773454498</v>
      </c>
      <c r="R188" s="181">
        <v>834.54050407065097</v>
      </c>
      <c r="S188" s="170">
        <v>0.01</v>
      </c>
      <c r="T188" s="170">
        <v>0.01</v>
      </c>
      <c r="U188" s="177">
        <v>0</v>
      </c>
      <c r="V188" s="178">
        <v>0</v>
      </c>
      <c r="W188" s="169"/>
      <c r="X188" s="177">
        <v>1875.136645</v>
      </c>
      <c r="Y188" s="168">
        <v>622.52360663661102</v>
      </c>
      <c r="Z188" s="179">
        <v>573</v>
      </c>
      <c r="AA188" s="184">
        <v>1.0864286328736701</v>
      </c>
      <c r="AB188" s="185">
        <v>-9.6159787631002001</v>
      </c>
      <c r="AC188" s="170">
        <v>1.9E-2</v>
      </c>
      <c r="AD188" s="170">
        <v>8.9999999999999993E-3</v>
      </c>
      <c r="AE188" s="178">
        <v>0</v>
      </c>
      <c r="AF188" s="178">
        <v>197</v>
      </c>
      <c r="AG188" s="169"/>
      <c r="AH188" s="182">
        <v>157.69999999999999</v>
      </c>
      <c r="AI188" s="168">
        <v>52.354570014066098</v>
      </c>
      <c r="AJ188" s="183" t="s">
        <v>53</v>
      </c>
      <c r="AK188" s="190">
        <v>0.83102492085819202</v>
      </c>
      <c r="AL188" s="173">
        <v>-49.524110466099998</v>
      </c>
      <c r="AM188" s="170"/>
      <c r="AN188" s="170"/>
      <c r="AO188" s="178">
        <v>33</v>
      </c>
      <c r="AP188" s="178">
        <v>71</v>
      </c>
      <c r="AQ188" s="169"/>
      <c r="AR188" s="182">
        <v>17</v>
      </c>
      <c r="AS188" s="168">
        <v>5.64380272821258</v>
      </c>
      <c r="AT188" s="183" t="s">
        <v>54</v>
      </c>
      <c r="AU188" s="175">
        <v>0.35273767051328597</v>
      </c>
      <c r="AV188" s="176">
        <v>-35.628345515200003</v>
      </c>
      <c r="AW188" s="170"/>
      <c r="AX188" s="170"/>
      <c r="AY188" s="178">
        <v>32</v>
      </c>
      <c r="AZ188" s="178">
        <v>41</v>
      </c>
      <c r="BA188" s="169"/>
      <c r="BB188" s="186">
        <v>93</v>
      </c>
      <c r="BC188" s="182">
        <v>30.874920807280599</v>
      </c>
      <c r="BD188" s="183" t="s">
        <v>55</v>
      </c>
      <c r="BE188" s="184">
        <v>0.96484127522751795</v>
      </c>
      <c r="BF188" s="185">
        <v>-12.256691030400001</v>
      </c>
      <c r="BG188" s="170">
        <v>6.0000000000000001E-3</v>
      </c>
      <c r="BH188" s="170"/>
      <c r="BI188" s="178">
        <v>4</v>
      </c>
      <c r="BJ188" s="178">
        <v>23</v>
      </c>
      <c r="BK188" s="171"/>
      <c r="BL188" s="187">
        <v>0.8</v>
      </c>
      <c r="BM188" s="190">
        <v>0.74</v>
      </c>
      <c r="BN188" s="188"/>
      <c r="BO188" s="189">
        <v>0.95</v>
      </c>
      <c r="BP188" s="180">
        <v>1</v>
      </c>
      <c r="BQ188" s="188">
        <v>2.5000000000000001E-3</v>
      </c>
    </row>
    <row r="189" spans="1:69" s="158" customFormat="1" ht="22.35" customHeight="1" x14ac:dyDescent="0.2">
      <c r="A189" s="167" t="s">
        <v>220</v>
      </c>
      <c r="B189" s="167" t="s">
        <v>240</v>
      </c>
      <c r="C189" s="167" t="s">
        <v>253</v>
      </c>
      <c r="D189" s="168">
        <v>2.69738168433333</v>
      </c>
      <c r="E189" s="169"/>
      <c r="F189" s="170">
        <v>0.04</v>
      </c>
      <c r="G189" s="170">
        <v>1.7999999999999999E-2</v>
      </c>
      <c r="H189" s="171"/>
      <c r="I189" s="172">
        <v>6</v>
      </c>
      <c r="J189" s="172">
        <v>5</v>
      </c>
      <c r="K189" s="169"/>
      <c r="L189" s="173">
        <v>2734.70064</v>
      </c>
      <c r="M189" s="173">
        <v>1755.0765899999999</v>
      </c>
      <c r="N189" s="173">
        <v>4489.7772299999997</v>
      </c>
      <c r="O189" s="168">
        <v>1664.49459343373</v>
      </c>
      <c r="P189" s="174">
        <v>243.27799999999999</v>
      </c>
      <c r="Q189" s="180">
        <v>6.8419445795909599</v>
      </c>
      <c r="R189" s="181">
        <v>3773.1919554298402</v>
      </c>
      <c r="S189" s="170">
        <v>0.01</v>
      </c>
      <c r="T189" s="170">
        <v>0.01</v>
      </c>
      <c r="U189" s="177">
        <v>0</v>
      </c>
      <c r="V189" s="178">
        <v>0</v>
      </c>
      <c r="W189" s="169"/>
      <c r="X189" s="177">
        <v>1580.3884499999999</v>
      </c>
      <c r="Y189" s="168">
        <v>585.89722736647002</v>
      </c>
      <c r="Z189" s="179">
        <v>573</v>
      </c>
      <c r="AA189" s="184">
        <v>1.0225082502032601</v>
      </c>
      <c r="AB189" s="185">
        <v>-107.406427994314</v>
      </c>
      <c r="AC189" s="170">
        <v>1.2E-2</v>
      </c>
      <c r="AD189" s="170">
        <v>2E-3</v>
      </c>
      <c r="AE189" s="178">
        <v>0</v>
      </c>
      <c r="AF189" s="178">
        <v>275</v>
      </c>
      <c r="AG189" s="169"/>
      <c r="AH189" s="182">
        <v>157.85</v>
      </c>
      <c r="AI189" s="168">
        <v>58.519712251628597</v>
      </c>
      <c r="AJ189" s="183" t="s">
        <v>53</v>
      </c>
      <c r="AK189" s="184">
        <v>0.92888432145442201</v>
      </c>
      <c r="AL189" s="185">
        <v>-27.7190703553958</v>
      </c>
      <c r="AM189" s="170">
        <v>2E-3</v>
      </c>
      <c r="AN189" s="170"/>
      <c r="AO189" s="178">
        <v>13</v>
      </c>
      <c r="AP189" s="178">
        <v>47</v>
      </c>
      <c r="AQ189" s="169"/>
      <c r="AR189" s="182">
        <v>24.5</v>
      </c>
      <c r="AS189" s="168">
        <v>9.0828821676585392</v>
      </c>
      <c r="AT189" s="183" t="s">
        <v>54</v>
      </c>
      <c r="AU189" s="175">
        <v>0.56768013547865903</v>
      </c>
      <c r="AV189" s="176">
        <v>-22.6286527886719</v>
      </c>
      <c r="AW189" s="170"/>
      <c r="AX189" s="170"/>
      <c r="AY189" s="178">
        <v>19</v>
      </c>
      <c r="AZ189" s="178">
        <v>28</v>
      </c>
      <c r="BA189" s="169"/>
      <c r="BB189" s="186">
        <v>91.4</v>
      </c>
      <c r="BC189" s="182">
        <v>33.884711433632297</v>
      </c>
      <c r="BD189" s="183" t="s">
        <v>55</v>
      </c>
      <c r="BE189" s="184">
        <v>1.05889723230101</v>
      </c>
      <c r="BF189" s="185">
        <v>-2.85730557734388</v>
      </c>
      <c r="BG189" s="170">
        <v>1.6E-2</v>
      </c>
      <c r="BH189" s="170">
        <v>6.0000000000000001E-3</v>
      </c>
      <c r="BI189" s="178">
        <v>0</v>
      </c>
      <c r="BJ189" s="178">
        <v>13</v>
      </c>
      <c r="BK189" s="171"/>
      <c r="BL189" s="187">
        <v>0.8</v>
      </c>
      <c r="BM189" s="184">
        <v>0.86</v>
      </c>
      <c r="BN189" s="188">
        <v>2.2499999999999998E-3</v>
      </c>
      <c r="BO189" s="189">
        <v>0.95</v>
      </c>
      <c r="BP189" s="180">
        <v>1</v>
      </c>
      <c r="BQ189" s="188">
        <v>2.5000000000000001E-3</v>
      </c>
    </row>
    <row r="190" spans="1:69" s="158" customFormat="1" ht="22.35" customHeight="1" x14ac:dyDescent="0.2">
      <c r="A190" s="167" t="s">
        <v>220</v>
      </c>
      <c r="B190" s="167" t="s">
        <v>240</v>
      </c>
      <c r="C190" s="167" t="s">
        <v>254</v>
      </c>
      <c r="D190" s="168">
        <v>2.5112282917777802</v>
      </c>
      <c r="E190" s="169"/>
      <c r="F190" s="170">
        <v>7.0000000000000007E-2</v>
      </c>
      <c r="G190" s="170">
        <v>7.0000000000000007E-2</v>
      </c>
      <c r="H190" s="171"/>
      <c r="I190" s="172">
        <v>5</v>
      </c>
      <c r="J190" s="172">
        <v>5</v>
      </c>
      <c r="K190" s="169"/>
      <c r="L190" s="173">
        <v>322.61516</v>
      </c>
      <c r="M190" s="173">
        <v>-93.955659999999995</v>
      </c>
      <c r="N190" s="173">
        <v>228.65950000000001</v>
      </c>
      <c r="O190" s="168">
        <v>91.054843858152296</v>
      </c>
      <c r="P190" s="174">
        <v>233.029</v>
      </c>
      <c r="Q190" s="175">
        <v>0.39074468782062399</v>
      </c>
      <c r="R190" s="176">
        <v>-410.36690722431501</v>
      </c>
      <c r="S190" s="170"/>
      <c r="T190" s="170"/>
      <c r="U190" s="177">
        <v>357</v>
      </c>
      <c r="V190" s="178">
        <v>474</v>
      </c>
      <c r="W190" s="169"/>
      <c r="X190" s="177">
        <v>2053.2168799999999</v>
      </c>
      <c r="Y190" s="168">
        <v>817.61458594688895</v>
      </c>
      <c r="Z190" s="179">
        <v>573</v>
      </c>
      <c r="AA190" s="180">
        <v>1.42690154615513</v>
      </c>
      <c r="AB190" s="181">
        <v>481.90115818197398</v>
      </c>
      <c r="AC190" s="170">
        <v>0.02</v>
      </c>
      <c r="AD190" s="170">
        <v>0.02</v>
      </c>
      <c r="AE190" s="178">
        <v>0</v>
      </c>
      <c r="AF190" s="178">
        <v>0</v>
      </c>
      <c r="AG190" s="169"/>
      <c r="AH190" s="182">
        <v>198.8</v>
      </c>
      <c r="AI190" s="168">
        <v>79.164447394491205</v>
      </c>
      <c r="AJ190" s="183" t="s">
        <v>53</v>
      </c>
      <c r="AK190" s="180">
        <v>1.2565785300712899</v>
      </c>
      <c r="AL190" s="181">
        <v>26.037538438855801</v>
      </c>
      <c r="AM190" s="170">
        <v>0.02</v>
      </c>
      <c r="AN190" s="170">
        <v>0.02</v>
      </c>
      <c r="AO190" s="178">
        <v>0</v>
      </c>
      <c r="AP190" s="178">
        <v>0</v>
      </c>
      <c r="AQ190" s="169"/>
      <c r="AR190" s="182">
        <v>49.4</v>
      </c>
      <c r="AS190" s="168">
        <v>19.671648396820199</v>
      </c>
      <c r="AT190" s="183" t="s">
        <v>54</v>
      </c>
      <c r="AU190" s="180">
        <v>1.22947802480127</v>
      </c>
      <c r="AV190" s="181">
        <v>5.5238192860586199</v>
      </c>
      <c r="AW190" s="170">
        <v>0.01</v>
      </c>
      <c r="AX190" s="170">
        <v>0.01</v>
      </c>
      <c r="AY190" s="178">
        <v>0</v>
      </c>
      <c r="AZ190" s="178">
        <v>0</v>
      </c>
      <c r="BA190" s="169"/>
      <c r="BB190" s="186">
        <v>138.19999999999999</v>
      </c>
      <c r="BC190" s="182">
        <v>55.0328301303757</v>
      </c>
      <c r="BD190" s="183" t="s">
        <v>55</v>
      </c>
      <c r="BE190" s="180">
        <v>1.71977594157424</v>
      </c>
      <c r="BF190" s="181">
        <v>50.447638572117299</v>
      </c>
      <c r="BG190" s="170">
        <v>0.02</v>
      </c>
      <c r="BH190" s="170">
        <v>0.02</v>
      </c>
      <c r="BI190" s="178">
        <v>0</v>
      </c>
      <c r="BJ190" s="178">
        <v>0</v>
      </c>
      <c r="BK190" s="171"/>
      <c r="BL190" s="187">
        <v>0.8</v>
      </c>
      <c r="BM190" s="190">
        <v>0.78</v>
      </c>
      <c r="BN190" s="188"/>
      <c r="BO190" s="189">
        <v>0.95</v>
      </c>
      <c r="BP190" s="180">
        <v>1</v>
      </c>
      <c r="BQ190" s="188">
        <v>2.5000000000000001E-3</v>
      </c>
    </row>
    <row r="191" spans="1:69" s="158" customFormat="1" ht="22.35" customHeight="1" x14ac:dyDescent="0.2">
      <c r="A191" s="167" t="s">
        <v>220</v>
      </c>
      <c r="B191" s="167" t="s">
        <v>240</v>
      </c>
      <c r="C191" s="167" t="s">
        <v>255</v>
      </c>
      <c r="D191" s="168">
        <v>3.5167137564444402</v>
      </c>
      <c r="E191" s="169"/>
      <c r="F191" s="170">
        <v>0.01</v>
      </c>
      <c r="G191" s="170">
        <v>0.01</v>
      </c>
      <c r="H191" s="171"/>
      <c r="I191" s="172">
        <v>3</v>
      </c>
      <c r="J191" s="172">
        <v>3</v>
      </c>
      <c r="K191" s="169"/>
      <c r="L191" s="173">
        <v>1691.1969899999999</v>
      </c>
      <c r="M191" s="173">
        <v>264.1585</v>
      </c>
      <c r="N191" s="173">
        <v>1955.3554899999999</v>
      </c>
      <c r="O191" s="168">
        <v>556.01781248666396</v>
      </c>
      <c r="P191" s="174">
        <v>232.833</v>
      </c>
      <c r="Q191" s="180">
        <v>2.38805415248983</v>
      </c>
      <c r="R191" s="181">
        <v>1061.21823065278</v>
      </c>
      <c r="S191" s="170">
        <v>0.01</v>
      </c>
      <c r="T191" s="170">
        <v>0.01</v>
      </c>
      <c r="U191" s="177">
        <v>0</v>
      </c>
      <c r="V191" s="178">
        <v>0</v>
      </c>
      <c r="W191" s="169"/>
      <c r="X191" s="177">
        <v>1460.09935</v>
      </c>
      <c r="Y191" s="168">
        <v>415.188568396942</v>
      </c>
      <c r="Z191" s="179">
        <v>573</v>
      </c>
      <c r="AA191" s="190">
        <v>0.72458737940129403</v>
      </c>
      <c r="AB191" s="173">
        <v>-740.36471482738898</v>
      </c>
      <c r="AC191" s="170"/>
      <c r="AD191" s="170"/>
      <c r="AE191" s="178">
        <v>555</v>
      </c>
      <c r="AF191" s="178">
        <v>958</v>
      </c>
      <c r="AG191" s="169"/>
      <c r="AH191" s="182">
        <v>134.80000000000001</v>
      </c>
      <c r="AI191" s="168">
        <v>38.331240281634102</v>
      </c>
      <c r="AJ191" s="183" t="s">
        <v>53</v>
      </c>
      <c r="AK191" s="175">
        <v>0.60843238542276301</v>
      </c>
      <c r="AL191" s="176">
        <v>-107.135839588352</v>
      </c>
      <c r="AM191" s="170"/>
      <c r="AN191" s="170"/>
      <c r="AO191" s="178">
        <v>87</v>
      </c>
      <c r="AP191" s="178">
        <v>132</v>
      </c>
      <c r="AQ191" s="169"/>
      <c r="AR191" s="182">
        <v>31.4</v>
      </c>
      <c r="AS191" s="168">
        <v>8.9287903920126901</v>
      </c>
      <c r="AT191" s="183" t="s">
        <v>54</v>
      </c>
      <c r="AU191" s="175">
        <v>0.55804939950079302</v>
      </c>
      <c r="AV191" s="176">
        <v>-30.0440227525973</v>
      </c>
      <c r="AW191" s="170"/>
      <c r="AX191" s="170"/>
      <c r="AY191" s="178">
        <v>25</v>
      </c>
      <c r="AZ191" s="178">
        <v>37</v>
      </c>
      <c r="BA191" s="169"/>
      <c r="BB191" s="186">
        <v>101.4</v>
      </c>
      <c r="BC191" s="182">
        <v>28.833737125798901</v>
      </c>
      <c r="BD191" s="183" t="s">
        <v>55</v>
      </c>
      <c r="BE191" s="190">
        <v>0.901054285181217</v>
      </c>
      <c r="BF191" s="173">
        <v>-21.488045505194499</v>
      </c>
      <c r="BG191" s="170"/>
      <c r="BH191" s="170"/>
      <c r="BI191" s="178">
        <v>12</v>
      </c>
      <c r="BJ191" s="178">
        <v>34</v>
      </c>
      <c r="BK191" s="171"/>
      <c r="BL191" s="187">
        <v>0.8</v>
      </c>
      <c r="BM191" s="184">
        <v>0.86</v>
      </c>
      <c r="BN191" s="188">
        <v>2.2499999999999998E-3</v>
      </c>
      <c r="BO191" s="189">
        <v>0.95</v>
      </c>
      <c r="BP191" s="180">
        <v>1</v>
      </c>
      <c r="BQ191" s="188">
        <v>2.5000000000000001E-3</v>
      </c>
    </row>
    <row r="192" spans="1:69" s="158" customFormat="1" ht="22.35" customHeight="1" x14ac:dyDescent="0.2">
      <c r="A192" s="167" t="s">
        <v>220</v>
      </c>
      <c r="B192" s="167" t="s">
        <v>240</v>
      </c>
      <c r="C192" s="167" t="s">
        <v>256</v>
      </c>
      <c r="D192" s="168">
        <v>7.4460326411111097</v>
      </c>
      <c r="E192" s="169"/>
      <c r="F192" s="170">
        <v>3.6499999999999998E-2</v>
      </c>
      <c r="G192" s="170">
        <v>1.7999999999999999E-2</v>
      </c>
      <c r="H192" s="171"/>
      <c r="I192" s="172">
        <v>5</v>
      </c>
      <c r="J192" s="172">
        <v>3</v>
      </c>
      <c r="K192" s="169"/>
      <c r="L192" s="173">
        <v>5412.3044399999999</v>
      </c>
      <c r="M192" s="173">
        <v>3870.77934</v>
      </c>
      <c r="N192" s="173">
        <v>9283.0837800000008</v>
      </c>
      <c r="O192" s="168">
        <v>1246.71542919999</v>
      </c>
      <c r="P192" s="174">
        <v>247.167</v>
      </c>
      <c r="Q192" s="180">
        <v>5.0440205577604997</v>
      </c>
      <c r="R192" s="181">
        <v>7273.35218361238</v>
      </c>
      <c r="S192" s="170">
        <v>0.01</v>
      </c>
      <c r="T192" s="170">
        <v>0.01</v>
      </c>
      <c r="U192" s="177">
        <v>0</v>
      </c>
      <c r="V192" s="178">
        <v>0</v>
      </c>
      <c r="W192" s="169"/>
      <c r="X192" s="177">
        <v>4153.0347099999999</v>
      </c>
      <c r="Y192" s="168">
        <v>557.75134359070898</v>
      </c>
      <c r="Z192" s="179">
        <v>573</v>
      </c>
      <c r="AA192" s="184">
        <v>0.97338803418971898</v>
      </c>
      <c r="AB192" s="185">
        <v>-506.06705006547998</v>
      </c>
      <c r="AC192" s="170">
        <v>7.0000000000000001E-3</v>
      </c>
      <c r="AD192" s="170"/>
      <c r="AE192" s="178">
        <v>114</v>
      </c>
      <c r="AF192" s="178">
        <v>967</v>
      </c>
      <c r="AG192" s="169"/>
      <c r="AH192" s="182">
        <v>414</v>
      </c>
      <c r="AI192" s="168">
        <v>55.600078586040397</v>
      </c>
      <c r="AJ192" s="183" t="s">
        <v>53</v>
      </c>
      <c r="AK192" s="190">
        <v>0.88254092993715005</v>
      </c>
      <c r="AL192" s="173">
        <v>-98.257261577879902</v>
      </c>
      <c r="AM192" s="170"/>
      <c r="AN192" s="170"/>
      <c r="AO192" s="178">
        <v>56</v>
      </c>
      <c r="AP192" s="178">
        <v>149</v>
      </c>
      <c r="AQ192" s="169"/>
      <c r="AR192" s="182">
        <v>109.8</v>
      </c>
      <c r="AS192" s="168">
        <v>14.746107798906401</v>
      </c>
      <c r="AT192" s="183" t="s">
        <v>54</v>
      </c>
      <c r="AU192" s="184">
        <v>0.92163173743164795</v>
      </c>
      <c r="AV192" s="185">
        <v>-20.297082305493301</v>
      </c>
      <c r="AW192" s="170">
        <v>5.0000000000000001E-4</v>
      </c>
      <c r="AX192" s="170"/>
      <c r="AY192" s="178">
        <v>10</v>
      </c>
      <c r="AZ192" s="178">
        <v>34</v>
      </c>
      <c r="BA192" s="169"/>
      <c r="BB192" s="186">
        <v>258.39999999999998</v>
      </c>
      <c r="BC192" s="182">
        <v>34.703044218919899</v>
      </c>
      <c r="BD192" s="183" t="s">
        <v>55</v>
      </c>
      <c r="BE192" s="184">
        <v>1.08447013184125</v>
      </c>
      <c r="BF192" s="185">
        <v>-1.79416461098668</v>
      </c>
      <c r="BG192" s="170">
        <v>1.9E-2</v>
      </c>
      <c r="BH192" s="170">
        <v>8.0000000000000002E-3</v>
      </c>
      <c r="BI192" s="178">
        <v>0</v>
      </c>
      <c r="BJ192" s="178">
        <v>28</v>
      </c>
      <c r="BK192" s="171"/>
      <c r="BL192" s="187">
        <v>0.8</v>
      </c>
      <c r="BM192" s="190">
        <v>0.79</v>
      </c>
      <c r="BN192" s="188"/>
      <c r="BO192" s="189">
        <v>0.95</v>
      </c>
      <c r="BP192" s="180">
        <v>1</v>
      </c>
      <c r="BQ192" s="188">
        <v>2.5000000000000001E-3</v>
      </c>
    </row>
    <row r="193" spans="1:69" s="158" customFormat="1" ht="22.35" customHeight="1" x14ac:dyDescent="0.2">
      <c r="A193" s="167" t="s">
        <v>220</v>
      </c>
      <c r="B193" s="167" t="s">
        <v>240</v>
      </c>
      <c r="C193" s="167" t="s">
        <v>257</v>
      </c>
      <c r="D193" s="168">
        <v>10.895669111222199</v>
      </c>
      <c r="E193" s="169"/>
      <c r="F193" s="170">
        <v>0.08</v>
      </c>
      <c r="G193" s="170">
        <v>0.08</v>
      </c>
      <c r="H193" s="171"/>
      <c r="I193" s="172">
        <v>6</v>
      </c>
      <c r="J193" s="172">
        <v>6</v>
      </c>
      <c r="K193" s="169"/>
      <c r="L193" s="173">
        <v>10301.43117</v>
      </c>
      <c r="M193" s="173">
        <v>8405.4289700000008</v>
      </c>
      <c r="N193" s="173">
        <v>18706.860140000001</v>
      </c>
      <c r="O193" s="168">
        <v>1716.90787862973</v>
      </c>
      <c r="P193" s="174">
        <v>236.7</v>
      </c>
      <c r="Q193" s="180">
        <v>7.2535187098847898</v>
      </c>
      <c r="R193" s="181">
        <v>15890.586812540099</v>
      </c>
      <c r="S193" s="170">
        <v>0.01</v>
      </c>
      <c r="T193" s="170">
        <v>0.01</v>
      </c>
      <c r="U193" s="177">
        <v>0</v>
      </c>
      <c r="V193" s="178">
        <v>0</v>
      </c>
      <c r="W193" s="169"/>
      <c r="X193" s="177">
        <v>16623.468495000001</v>
      </c>
      <c r="Y193" s="168">
        <v>1525.6950560180201</v>
      </c>
      <c r="Z193" s="179">
        <v>573</v>
      </c>
      <c r="AA193" s="180">
        <v>2.6626440768202801</v>
      </c>
      <c r="AB193" s="181">
        <v>9805.8740014024806</v>
      </c>
      <c r="AC193" s="170">
        <v>0.02</v>
      </c>
      <c r="AD193" s="170">
        <v>0.02</v>
      </c>
      <c r="AE193" s="178">
        <v>0</v>
      </c>
      <c r="AF193" s="178">
        <v>0</v>
      </c>
      <c r="AG193" s="169"/>
      <c r="AH193" s="182">
        <v>2091.9</v>
      </c>
      <c r="AI193" s="168">
        <v>191.99371591097599</v>
      </c>
      <c r="AJ193" s="183" t="s">
        <v>53</v>
      </c>
      <c r="AK193" s="180">
        <v>3.04751930017422</v>
      </c>
      <c r="AL193" s="181">
        <v>1342.3215478243601</v>
      </c>
      <c r="AM193" s="170">
        <v>0.02</v>
      </c>
      <c r="AN193" s="170">
        <v>0.02</v>
      </c>
      <c r="AO193" s="178">
        <v>0</v>
      </c>
      <c r="AP193" s="178">
        <v>0</v>
      </c>
      <c r="AQ193" s="169"/>
      <c r="AR193" s="182">
        <v>719.7</v>
      </c>
      <c r="AS193" s="168">
        <v>66.053768029604498</v>
      </c>
      <c r="AT193" s="183" t="s">
        <v>54</v>
      </c>
      <c r="AU193" s="180">
        <v>4.1283605018502803</v>
      </c>
      <c r="AV193" s="181">
        <v>529.33086928872501</v>
      </c>
      <c r="AW193" s="170">
        <v>0.01</v>
      </c>
      <c r="AX193" s="170">
        <v>0.01</v>
      </c>
      <c r="AY193" s="178">
        <v>0</v>
      </c>
      <c r="AZ193" s="178">
        <v>0</v>
      </c>
      <c r="BA193" s="169"/>
      <c r="BB193" s="186">
        <v>1267.4000000000001</v>
      </c>
      <c r="BC193" s="182">
        <v>116.32144727069701</v>
      </c>
      <c r="BD193" s="183" t="s">
        <v>55</v>
      </c>
      <c r="BE193" s="180">
        <v>3.6350452272092801</v>
      </c>
      <c r="BF193" s="181">
        <v>886.66173857745105</v>
      </c>
      <c r="BG193" s="170">
        <v>0.02</v>
      </c>
      <c r="BH193" s="170">
        <v>0.02</v>
      </c>
      <c r="BI193" s="178">
        <v>0</v>
      </c>
      <c r="BJ193" s="178">
        <v>0</v>
      </c>
      <c r="BK193" s="171"/>
      <c r="BL193" s="187">
        <v>0.8</v>
      </c>
      <c r="BM193" s="190">
        <v>0.77</v>
      </c>
      <c r="BN193" s="188"/>
      <c r="BO193" s="189">
        <v>0.95</v>
      </c>
      <c r="BP193" s="180">
        <v>1</v>
      </c>
      <c r="BQ193" s="188">
        <v>2.5000000000000001E-3</v>
      </c>
    </row>
    <row r="194" spans="1:69" s="158" customFormat="1" ht="22.35" customHeight="1" x14ac:dyDescent="0.2">
      <c r="A194" s="167" t="s">
        <v>220</v>
      </c>
      <c r="B194" s="167" t="s">
        <v>240</v>
      </c>
      <c r="C194" s="167" t="s">
        <v>258</v>
      </c>
      <c r="D194" s="168">
        <v>1.7385762385555601</v>
      </c>
      <c r="E194" s="169"/>
      <c r="F194" s="170">
        <v>2.4E-2</v>
      </c>
      <c r="G194" s="170">
        <v>8.0000000000000002E-3</v>
      </c>
      <c r="H194" s="171"/>
      <c r="I194" s="172">
        <v>3</v>
      </c>
      <c r="J194" s="172">
        <v>3</v>
      </c>
      <c r="K194" s="169"/>
      <c r="L194" s="173">
        <v>677.33524</v>
      </c>
      <c r="M194" s="173">
        <v>-241.26714999999999</v>
      </c>
      <c r="N194" s="173">
        <v>436.06808999999998</v>
      </c>
      <c r="O194" s="168">
        <v>250.81907846750201</v>
      </c>
      <c r="P194" s="174">
        <v>236.7</v>
      </c>
      <c r="Q194" s="184">
        <v>1.05964967666879</v>
      </c>
      <c r="R194" s="185">
        <v>-13.312837267382299</v>
      </c>
      <c r="S194" s="170">
        <v>8.0000000000000002E-3</v>
      </c>
      <c r="T194" s="170">
        <v>3.0000000000000001E-3</v>
      </c>
      <c r="U194" s="177">
        <v>0</v>
      </c>
      <c r="V194" s="178">
        <v>58</v>
      </c>
      <c r="W194" s="169"/>
      <c r="X194" s="177">
        <v>1047.613605</v>
      </c>
      <c r="Y194" s="168">
        <v>602.56983948565801</v>
      </c>
      <c r="Z194" s="179">
        <v>573</v>
      </c>
      <c r="AA194" s="184">
        <v>1.05160530451249</v>
      </c>
      <c r="AB194" s="185">
        <v>-40.2413646840307</v>
      </c>
      <c r="AC194" s="170">
        <v>1.6E-2</v>
      </c>
      <c r="AD194" s="170">
        <v>5.0000000000000001E-3</v>
      </c>
      <c r="AE194" s="178">
        <v>0</v>
      </c>
      <c r="AF194" s="178">
        <v>148</v>
      </c>
      <c r="AG194" s="169"/>
      <c r="AH194" s="182">
        <v>77.650000000000006</v>
      </c>
      <c r="AI194" s="168">
        <v>44.662982432402998</v>
      </c>
      <c r="AJ194" s="183" t="s">
        <v>53</v>
      </c>
      <c r="AK194" s="175">
        <v>0.70893622908576104</v>
      </c>
      <c r="AL194" s="176">
        <v>-41.957090907668302</v>
      </c>
      <c r="AM194" s="170"/>
      <c r="AN194" s="170"/>
      <c r="AO194" s="178">
        <v>32</v>
      </c>
      <c r="AP194" s="178">
        <v>54</v>
      </c>
      <c r="AQ194" s="169"/>
      <c r="AR194" s="182">
        <v>8</v>
      </c>
      <c r="AS194" s="168">
        <v>4.6014663162810496</v>
      </c>
      <c r="AT194" s="183" t="s">
        <v>54</v>
      </c>
      <c r="AU194" s="175">
        <v>0.28759164476756599</v>
      </c>
      <c r="AV194" s="176">
        <v>-22.376404040042701</v>
      </c>
      <c r="AW194" s="170"/>
      <c r="AX194" s="170"/>
      <c r="AY194" s="178">
        <v>20</v>
      </c>
      <c r="AZ194" s="178">
        <v>26</v>
      </c>
      <c r="BA194" s="169"/>
      <c r="BB194" s="186">
        <v>50.6</v>
      </c>
      <c r="BC194" s="182">
        <v>29.1042744504777</v>
      </c>
      <c r="BD194" s="183" t="s">
        <v>55</v>
      </c>
      <c r="BE194" s="190">
        <v>0.90950857657742701</v>
      </c>
      <c r="BF194" s="173">
        <v>-10.152808080085499</v>
      </c>
      <c r="BG194" s="170">
        <v>0</v>
      </c>
      <c r="BH194" s="170"/>
      <c r="BI194" s="178">
        <v>6</v>
      </c>
      <c r="BJ194" s="178">
        <v>17</v>
      </c>
      <c r="BK194" s="171"/>
      <c r="BL194" s="187">
        <v>0.8</v>
      </c>
      <c r="BM194" s="190">
        <v>0.75</v>
      </c>
      <c r="BN194" s="188"/>
      <c r="BO194" s="189">
        <v>0.95</v>
      </c>
      <c r="BP194" s="180">
        <v>1</v>
      </c>
      <c r="BQ194" s="188">
        <v>2.5000000000000001E-3</v>
      </c>
    </row>
    <row r="195" spans="1:69" s="158" customFormat="1" ht="22.35" customHeight="1" x14ac:dyDescent="0.2">
      <c r="A195" s="167" t="s">
        <v>220</v>
      </c>
      <c r="B195" s="167" t="s">
        <v>240</v>
      </c>
      <c r="C195" s="167" t="s">
        <v>259</v>
      </c>
      <c r="D195" s="168">
        <v>4.5380946794444403</v>
      </c>
      <c r="E195" s="169"/>
      <c r="F195" s="170">
        <v>6.0999999999999999E-2</v>
      </c>
      <c r="G195" s="170">
        <v>4.1000000000000002E-2</v>
      </c>
      <c r="H195" s="171"/>
      <c r="I195" s="172">
        <v>5</v>
      </c>
      <c r="J195" s="172">
        <v>5</v>
      </c>
      <c r="K195" s="169"/>
      <c r="L195" s="173">
        <v>3767.9607900000001</v>
      </c>
      <c r="M195" s="173">
        <v>1546.2014200000001</v>
      </c>
      <c r="N195" s="173">
        <v>5314.1622100000004</v>
      </c>
      <c r="O195" s="168">
        <v>1171.0117539131099</v>
      </c>
      <c r="P195" s="174">
        <v>287.5</v>
      </c>
      <c r="Q195" s="180">
        <v>4.0730843614368997</v>
      </c>
      <c r="R195" s="181">
        <v>3889.4273853884201</v>
      </c>
      <c r="S195" s="170">
        <v>0.01</v>
      </c>
      <c r="T195" s="170">
        <v>0.01</v>
      </c>
      <c r="U195" s="177">
        <v>0</v>
      </c>
      <c r="V195" s="178">
        <v>0</v>
      </c>
      <c r="W195" s="169"/>
      <c r="X195" s="177">
        <v>2620.8349450000001</v>
      </c>
      <c r="Y195" s="168">
        <v>577.51878929966301</v>
      </c>
      <c r="Z195" s="179">
        <v>573</v>
      </c>
      <c r="AA195" s="184">
        <v>1.0078861942402499</v>
      </c>
      <c r="AB195" s="185">
        <v>-218.72350544325801</v>
      </c>
      <c r="AC195" s="170">
        <v>1.0999999999999999E-2</v>
      </c>
      <c r="AD195" s="170">
        <v>1E-3</v>
      </c>
      <c r="AE195" s="178">
        <v>0</v>
      </c>
      <c r="AF195" s="178">
        <v>500</v>
      </c>
      <c r="AG195" s="169"/>
      <c r="AH195" s="182">
        <v>314.05</v>
      </c>
      <c r="AI195" s="168">
        <v>69.203051541103207</v>
      </c>
      <c r="AJ195" s="183" t="s">
        <v>53</v>
      </c>
      <c r="AK195" s="180">
        <v>1.09846113557307</v>
      </c>
      <c r="AL195" s="181">
        <v>1.84723843294029</v>
      </c>
      <c r="AM195" s="170">
        <v>0.02</v>
      </c>
      <c r="AN195" s="170">
        <v>0.01</v>
      </c>
      <c r="AO195" s="178">
        <v>0</v>
      </c>
      <c r="AP195" s="178">
        <v>30</v>
      </c>
      <c r="AQ195" s="169"/>
      <c r="AR195" s="182">
        <v>60.4</v>
      </c>
      <c r="AS195" s="168">
        <v>13.3095504317231</v>
      </c>
      <c r="AT195" s="183" t="s">
        <v>54</v>
      </c>
      <c r="AU195" s="190">
        <v>0.83184690198269196</v>
      </c>
      <c r="AV195" s="173">
        <v>-18.889590239253302</v>
      </c>
      <c r="AW195" s="170"/>
      <c r="AX195" s="170"/>
      <c r="AY195" s="178">
        <v>13</v>
      </c>
      <c r="AZ195" s="178">
        <v>27</v>
      </c>
      <c r="BA195" s="169"/>
      <c r="BB195" s="186">
        <v>192.8</v>
      </c>
      <c r="BC195" s="182">
        <v>42.484790119804799</v>
      </c>
      <c r="BD195" s="183" t="s">
        <v>55</v>
      </c>
      <c r="BE195" s="180">
        <v>1.3276496912439</v>
      </c>
      <c r="BF195" s="181">
        <v>34.220819521493503</v>
      </c>
      <c r="BG195" s="170">
        <v>0.02</v>
      </c>
      <c r="BH195" s="170">
        <v>0.02</v>
      </c>
      <c r="BI195" s="178">
        <v>0</v>
      </c>
      <c r="BJ195" s="178">
        <v>0</v>
      </c>
      <c r="BK195" s="171"/>
      <c r="BL195" s="187">
        <v>0.8</v>
      </c>
      <c r="BM195" s="190">
        <v>0.73</v>
      </c>
      <c r="BN195" s="188"/>
      <c r="BO195" s="189">
        <v>0.95</v>
      </c>
      <c r="BP195" s="180">
        <v>1</v>
      </c>
      <c r="BQ195" s="188">
        <v>2.5000000000000001E-3</v>
      </c>
    </row>
    <row r="196" spans="1:69" s="158" customFormat="1" ht="22.35" customHeight="1" x14ac:dyDescent="0.2">
      <c r="A196" s="167" t="s">
        <v>220</v>
      </c>
      <c r="B196" s="167" t="s">
        <v>260</v>
      </c>
      <c r="C196" s="167" t="s">
        <v>261</v>
      </c>
      <c r="D196" s="168">
        <v>9.6008684323333302</v>
      </c>
      <c r="E196" s="169"/>
      <c r="F196" s="170">
        <v>2.5000000000000001E-2</v>
      </c>
      <c r="G196" s="170">
        <v>1.4999999999999999E-2</v>
      </c>
      <c r="H196" s="171"/>
      <c r="I196" s="172">
        <v>3</v>
      </c>
      <c r="J196" s="172">
        <v>3</v>
      </c>
      <c r="K196" s="169"/>
      <c r="L196" s="173">
        <v>5148.34238</v>
      </c>
      <c r="M196" s="173">
        <v>1734.13166</v>
      </c>
      <c r="N196" s="173">
        <v>6882.4740400000001</v>
      </c>
      <c r="O196" s="168">
        <v>716.85953083385004</v>
      </c>
      <c r="P196" s="174">
        <v>270.3</v>
      </c>
      <c r="Q196" s="180">
        <v>2.6520885343464702</v>
      </c>
      <c r="R196" s="181">
        <v>4048.60874691241</v>
      </c>
      <c r="S196" s="170">
        <v>0.01</v>
      </c>
      <c r="T196" s="170">
        <v>0.01</v>
      </c>
      <c r="U196" s="177">
        <v>0</v>
      </c>
      <c r="V196" s="178">
        <v>0</v>
      </c>
      <c r="W196" s="169"/>
      <c r="X196" s="177">
        <v>4931.3633250000003</v>
      </c>
      <c r="Y196" s="168">
        <v>513.63721519111698</v>
      </c>
      <c r="Z196" s="179">
        <v>573</v>
      </c>
      <c r="AA196" s="190">
        <v>0.89640002651154804</v>
      </c>
      <c r="AB196" s="173">
        <v>-1076.05366700588</v>
      </c>
      <c r="AC196" s="170"/>
      <c r="AD196" s="170"/>
      <c r="AE196" s="178">
        <v>570</v>
      </c>
      <c r="AF196" s="178">
        <v>1671</v>
      </c>
      <c r="AG196" s="169"/>
      <c r="AH196" s="182">
        <v>468.6</v>
      </c>
      <c r="AI196" s="168">
        <v>48.8080847376131</v>
      </c>
      <c r="AJ196" s="183" t="s">
        <v>53</v>
      </c>
      <c r="AK196" s="190">
        <v>0.77473150377163602</v>
      </c>
      <c r="AL196" s="173">
        <v>-191.90134467080401</v>
      </c>
      <c r="AM196" s="170"/>
      <c r="AN196" s="170"/>
      <c r="AO196" s="178">
        <v>137</v>
      </c>
      <c r="AP196" s="178">
        <v>258</v>
      </c>
      <c r="AQ196" s="169"/>
      <c r="AR196" s="182">
        <v>85.8</v>
      </c>
      <c r="AS196" s="168">
        <v>8.9366915716756399</v>
      </c>
      <c r="AT196" s="183" t="s">
        <v>54</v>
      </c>
      <c r="AU196" s="175">
        <v>0.55854322322972805</v>
      </c>
      <c r="AV196" s="176">
        <v>-81.946373249727998</v>
      </c>
      <c r="AW196" s="170"/>
      <c r="AX196" s="170"/>
      <c r="AY196" s="178">
        <v>68</v>
      </c>
      <c r="AZ196" s="178">
        <v>99</v>
      </c>
      <c r="BA196" s="169"/>
      <c r="BB196" s="186">
        <v>322.60000000000002</v>
      </c>
      <c r="BC196" s="182">
        <v>33.601127051544999</v>
      </c>
      <c r="BD196" s="183" t="s">
        <v>55</v>
      </c>
      <c r="BE196" s="184">
        <v>1.0500352203607799</v>
      </c>
      <c r="BF196" s="185">
        <v>-12.8927464994559</v>
      </c>
      <c r="BG196" s="170">
        <v>1.4999999999999999E-2</v>
      </c>
      <c r="BH196" s="170">
        <v>5.0000000000000001E-3</v>
      </c>
      <c r="BI196" s="178">
        <v>0</v>
      </c>
      <c r="BJ196" s="178">
        <v>47</v>
      </c>
      <c r="BK196" s="171"/>
      <c r="BL196" s="187">
        <v>0.8</v>
      </c>
      <c r="BM196" s="190">
        <v>0.71</v>
      </c>
      <c r="BN196" s="188"/>
      <c r="BO196" s="189">
        <v>0.95</v>
      </c>
      <c r="BP196" s="180">
        <v>1</v>
      </c>
      <c r="BQ196" s="188">
        <v>2.5000000000000001E-3</v>
      </c>
    </row>
    <row r="197" spans="1:69" s="158" customFormat="1" ht="22.35" customHeight="1" x14ac:dyDescent="0.2">
      <c r="A197" s="167" t="s">
        <v>220</v>
      </c>
      <c r="B197" s="167" t="s">
        <v>260</v>
      </c>
      <c r="C197" s="167" t="s">
        <v>262</v>
      </c>
      <c r="D197" s="168">
        <v>4.5932318577777798</v>
      </c>
      <c r="E197" s="169"/>
      <c r="F197" s="170">
        <v>2.1000000000000001E-2</v>
      </c>
      <c r="G197" s="170">
        <v>0.01</v>
      </c>
      <c r="H197" s="171"/>
      <c r="I197" s="172">
        <v>5</v>
      </c>
      <c r="J197" s="172">
        <v>3</v>
      </c>
      <c r="K197" s="169"/>
      <c r="L197" s="173">
        <v>1825.9501299999999</v>
      </c>
      <c r="M197" s="173">
        <v>2400.7129500000001</v>
      </c>
      <c r="N197" s="173">
        <v>4226.6630800000003</v>
      </c>
      <c r="O197" s="168">
        <v>920.193713461892</v>
      </c>
      <c r="P197" s="174">
        <v>214.857</v>
      </c>
      <c r="Q197" s="180">
        <v>4.2828193331466604</v>
      </c>
      <c r="R197" s="181">
        <v>3148.9813651449199</v>
      </c>
      <c r="S197" s="170">
        <v>0.01</v>
      </c>
      <c r="T197" s="170">
        <v>0.01</v>
      </c>
      <c r="U197" s="177">
        <v>0</v>
      </c>
      <c r="V197" s="178">
        <v>0</v>
      </c>
      <c r="W197" s="169"/>
      <c r="X197" s="177">
        <v>2609.2435650000002</v>
      </c>
      <c r="Y197" s="168">
        <v>568.062672599846</v>
      </c>
      <c r="Z197" s="179">
        <v>573</v>
      </c>
      <c r="AA197" s="184">
        <v>0.99138337277459998</v>
      </c>
      <c r="AB197" s="185">
        <v>-264.81510012128098</v>
      </c>
      <c r="AC197" s="170">
        <v>8.9999999999999993E-3</v>
      </c>
      <c r="AD197" s="170"/>
      <c r="AE197" s="178">
        <v>23</v>
      </c>
      <c r="AF197" s="178">
        <v>550</v>
      </c>
      <c r="AG197" s="169"/>
      <c r="AH197" s="182">
        <v>230.15</v>
      </c>
      <c r="AI197" s="168">
        <v>50.106331908824501</v>
      </c>
      <c r="AJ197" s="183" t="s">
        <v>53</v>
      </c>
      <c r="AK197" s="190">
        <v>0.79533860172737303</v>
      </c>
      <c r="AL197" s="173">
        <v>-85.845978887680104</v>
      </c>
      <c r="AM197" s="170"/>
      <c r="AN197" s="170"/>
      <c r="AO197" s="178">
        <v>60</v>
      </c>
      <c r="AP197" s="178">
        <v>118</v>
      </c>
      <c r="AQ197" s="169"/>
      <c r="AR197" s="182">
        <v>29.6</v>
      </c>
      <c r="AS197" s="168">
        <v>6.4442642819952498</v>
      </c>
      <c r="AT197" s="183" t="s">
        <v>54</v>
      </c>
      <c r="AU197" s="175">
        <v>0.402766517624703</v>
      </c>
      <c r="AV197" s="176">
        <v>-50.652947019093403</v>
      </c>
      <c r="AW197" s="170"/>
      <c r="AX197" s="170"/>
      <c r="AY197" s="178">
        <v>44</v>
      </c>
      <c r="AZ197" s="178">
        <v>59</v>
      </c>
      <c r="BA197" s="169"/>
      <c r="BB197" s="186">
        <v>136</v>
      </c>
      <c r="BC197" s="182">
        <v>29.6087818361944</v>
      </c>
      <c r="BD197" s="183" t="s">
        <v>55</v>
      </c>
      <c r="BE197" s="184">
        <v>0.92527443238107399</v>
      </c>
      <c r="BF197" s="185">
        <v>-24.5058940381867</v>
      </c>
      <c r="BG197" s="170">
        <v>2E-3</v>
      </c>
      <c r="BH197" s="170"/>
      <c r="BI197" s="178">
        <v>11</v>
      </c>
      <c r="BJ197" s="178">
        <v>41</v>
      </c>
      <c r="BK197" s="171"/>
      <c r="BL197" s="187">
        <v>0.8</v>
      </c>
      <c r="BM197" s="184">
        <v>0.81</v>
      </c>
      <c r="BN197" s="188">
        <v>3.7500000000000001E-4</v>
      </c>
      <c r="BO197" s="189">
        <v>0.95</v>
      </c>
      <c r="BP197" s="180">
        <v>1</v>
      </c>
      <c r="BQ197" s="188">
        <v>2.5000000000000001E-3</v>
      </c>
    </row>
    <row r="198" spans="1:69" s="158" customFormat="1" ht="22.35" customHeight="1" x14ac:dyDescent="0.2">
      <c r="A198" s="167" t="s">
        <v>220</v>
      </c>
      <c r="B198" s="167" t="s">
        <v>260</v>
      </c>
      <c r="C198" s="167" t="s">
        <v>263</v>
      </c>
      <c r="D198" s="168">
        <v>1.9563433723333301</v>
      </c>
      <c r="E198" s="169"/>
      <c r="F198" s="170">
        <v>4.3999999999999997E-2</v>
      </c>
      <c r="G198" s="170">
        <v>3.1E-2</v>
      </c>
      <c r="H198" s="171"/>
      <c r="I198" s="172">
        <v>5</v>
      </c>
      <c r="J198" s="172">
        <v>5</v>
      </c>
      <c r="K198" s="169"/>
      <c r="L198" s="173">
        <v>303.43943999999999</v>
      </c>
      <c r="M198" s="173">
        <v>1778.1423199999999</v>
      </c>
      <c r="N198" s="173">
        <v>2081.58176</v>
      </c>
      <c r="O198" s="168">
        <v>1064.0165675605799</v>
      </c>
      <c r="P198" s="174">
        <v>241.29400000000001</v>
      </c>
      <c r="Q198" s="180">
        <v>4.4096271252520998</v>
      </c>
      <c r="R198" s="181">
        <v>1566.0988818892899</v>
      </c>
      <c r="S198" s="170">
        <v>0.01</v>
      </c>
      <c r="T198" s="170">
        <v>0.01</v>
      </c>
      <c r="U198" s="177">
        <v>0</v>
      </c>
      <c r="V198" s="178">
        <v>0</v>
      </c>
      <c r="W198" s="169"/>
      <c r="X198" s="177">
        <v>1316.923225</v>
      </c>
      <c r="Y198" s="168">
        <v>673.15546116492999</v>
      </c>
      <c r="Z198" s="179">
        <v>573</v>
      </c>
      <c r="AA198" s="180">
        <v>1.17479138074159</v>
      </c>
      <c r="AB198" s="181">
        <v>92.807875437078096</v>
      </c>
      <c r="AC198" s="170">
        <v>0.02</v>
      </c>
      <c r="AD198" s="170">
        <v>1.7000000000000001E-2</v>
      </c>
      <c r="AE198" s="178">
        <v>0</v>
      </c>
      <c r="AF198" s="178">
        <v>29</v>
      </c>
      <c r="AG198" s="169"/>
      <c r="AH198" s="182">
        <v>103.8</v>
      </c>
      <c r="AI198" s="168">
        <v>53.0581703948002</v>
      </c>
      <c r="AJ198" s="183" t="s">
        <v>53</v>
      </c>
      <c r="AK198" s="190">
        <v>0.84219318086984396</v>
      </c>
      <c r="AL198" s="173">
        <v>-30.788598643043802</v>
      </c>
      <c r="AM198" s="170"/>
      <c r="AN198" s="170"/>
      <c r="AO198" s="178">
        <v>20</v>
      </c>
      <c r="AP198" s="178">
        <v>45</v>
      </c>
      <c r="AQ198" s="169"/>
      <c r="AR198" s="182">
        <v>3.8</v>
      </c>
      <c r="AS198" s="168">
        <v>1.94239930154374</v>
      </c>
      <c r="AT198" s="183" t="s">
        <v>54</v>
      </c>
      <c r="AU198" s="175">
        <v>0.121399956346484</v>
      </c>
      <c r="AV198" s="176">
        <v>-30.381231401407899</v>
      </c>
      <c r="AW198" s="170"/>
      <c r="AX198" s="170"/>
      <c r="AY198" s="178">
        <v>28</v>
      </c>
      <c r="AZ198" s="178">
        <v>34</v>
      </c>
      <c r="BA198" s="169"/>
      <c r="BB198" s="186">
        <v>64.8</v>
      </c>
      <c r="BC198" s="182">
        <v>33.123019668430203</v>
      </c>
      <c r="BD198" s="183" t="s">
        <v>55</v>
      </c>
      <c r="BE198" s="184">
        <v>1.0350943646384401</v>
      </c>
      <c r="BF198" s="185">
        <v>-3.5624628028158898</v>
      </c>
      <c r="BG198" s="170">
        <v>1.4E-2</v>
      </c>
      <c r="BH198" s="170">
        <v>4.0000000000000001E-3</v>
      </c>
      <c r="BI198" s="178">
        <v>0</v>
      </c>
      <c r="BJ198" s="178">
        <v>11</v>
      </c>
      <c r="BK198" s="171"/>
      <c r="BL198" s="187">
        <v>0.8</v>
      </c>
      <c r="BM198" s="184">
        <v>0.83</v>
      </c>
      <c r="BN198" s="188">
        <v>1.1249999999999999E-3</v>
      </c>
      <c r="BO198" s="189">
        <v>0.95</v>
      </c>
      <c r="BP198" s="180">
        <v>1</v>
      </c>
      <c r="BQ198" s="188">
        <v>2.5000000000000001E-3</v>
      </c>
    </row>
    <row r="199" spans="1:69" s="158" customFormat="1" ht="22.35" customHeight="1" x14ac:dyDescent="0.2">
      <c r="A199" s="167" t="s">
        <v>220</v>
      </c>
      <c r="B199" s="167" t="s">
        <v>260</v>
      </c>
      <c r="C199" s="167" t="s">
        <v>264</v>
      </c>
      <c r="D199" s="168">
        <v>2.6404956531111101</v>
      </c>
      <c r="E199" s="169"/>
      <c r="F199" s="170">
        <v>0.01</v>
      </c>
      <c r="G199" s="170">
        <v>0.01</v>
      </c>
      <c r="H199" s="171"/>
      <c r="I199" s="172">
        <v>2</v>
      </c>
      <c r="J199" s="172">
        <v>2</v>
      </c>
      <c r="K199" s="169"/>
      <c r="L199" s="173">
        <v>-450.04138999999998</v>
      </c>
      <c r="M199" s="173">
        <v>1658.5014000000001</v>
      </c>
      <c r="N199" s="173">
        <v>1208.46001</v>
      </c>
      <c r="O199" s="168">
        <v>457.66407855137197</v>
      </c>
      <c r="P199" s="174">
        <v>244.16499999999999</v>
      </c>
      <c r="Q199" s="180">
        <v>1.8744049251586901</v>
      </c>
      <c r="R199" s="181">
        <v>504.42945971307302</v>
      </c>
      <c r="S199" s="170">
        <v>0.01</v>
      </c>
      <c r="T199" s="170">
        <v>0.01</v>
      </c>
      <c r="U199" s="177">
        <v>0</v>
      </c>
      <c r="V199" s="178">
        <v>0</v>
      </c>
      <c r="W199" s="169"/>
      <c r="X199" s="177">
        <v>1220.773635</v>
      </c>
      <c r="Y199" s="168">
        <v>462.327454908569</v>
      </c>
      <c r="Z199" s="179">
        <v>573</v>
      </c>
      <c r="AA199" s="190">
        <v>0.80685419704811401</v>
      </c>
      <c r="AB199" s="173">
        <v>-431.42674308207103</v>
      </c>
      <c r="AC199" s="170"/>
      <c r="AD199" s="170"/>
      <c r="AE199" s="178">
        <v>293</v>
      </c>
      <c r="AF199" s="178">
        <v>595</v>
      </c>
      <c r="AG199" s="169"/>
      <c r="AH199" s="182">
        <v>104.7</v>
      </c>
      <c r="AI199" s="168">
        <v>39.651646415944398</v>
      </c>
      <c r="AJ199" s="183" t="s">
        <v>53</v>
      </c>
      <c r="AK199" s="175">
        <v>0.62939121295149902</v>
      </c>
      <c r="AL199" s="176">
        <v>-76.955538951431905</v>
      </c>
      <c r="AM199" s="170"/>
      <c r="AN199" s="170"/>
      <c r="AO199" s="178">
        <v>62</v>
      </c>
      <c r="AP199" s="178">
        <v>95</v>
      </c>
      <c r="AQ199" s="169"/>
      <c r="AR199" s="182">
        <v>11.8</v>
      </c>
      <c r="AS199" s="168">
        <v>4.4688579532774</v>
      </c>
      <c r="AT199" s="183" t="s">
        <v>54</v>
      </c>
      <c r="AU199" s="175">
        <v>0.279303622079837</v>
      </c>
      <c r="AV199" s="176">
        <v>-34.334740051157297</v>
      </c>
      <c r="AW199" s="170"/>
      <c r="AX199" s="170"/>
      <c r="AY199" s="178">
        <v>31</v>
      </c>
      <c r="AZ199" s="178">
        <v>39</v>
      </c>
      <c r="BA199" s="169"/>
      <c r="BB199" s="186">
        <v>75.2</v>
      </c>
      <c r="BC199" s="182">
        <v>28.479501532750898</v>
      </c>
      <c r="BD199" s="183" t="s">
        <v>55</v>
      </c>
      <c r="BE199" s="190">
        <v>0.88998442289846602</v>
      </c>
      <c r="BF199" s="173">
        <v>-17.0694801023146</v>
      </c>
      <c r="BG199" s="170"/>
      <c r="BH199" s="170"/>
      <c r="BI199" s="178">
        <v>10</v>
      </c>
      <c r="BJ199" s="178">
        <v>27</v>
      </c>
      <c r="BK199" s="171"/>
      <c r="BL199" s="187">
        <v>0.8</v>
      </c>
      <c r="BM199" s="190">
        <v>0.74</v>
      </c>
      <c r="BN199" s="188"/>
      <c r="BO199" s="189">
        <v>0.95</v>
      </c>
      <c r="BP199" s="180">
        <v>1</v>
      </c>
      <c r="BQ199" s="188">
        <v>2.5000000000000001E-3</v>
      </c>
    </row>
    <row r="200" spans="1:69" s="158" customFormat="1" ht="22.35" customHeight="1" x14ac:dyDescent="0.2">
      <c r="A200" s="167" t="s">
        <v>220</v>
      </c>
      <c r="B200" s="167" t="s">
        <v>260</v>
      </c>
      <c r="C200" s="167" t="s">
        <v>265</v>
      </c>
      <c r="D200" s="168">
        <v>2.692140728</v>
      </c>
      <c r="E200" s="169"/>
      <c r="F200" s="170">
        <v>5.0999999999999997E-2</v>
      </c>
      <c r="G200" s="170">
        <v>3.5000000000000003E-2</v>
      </c>
      <c r="H200" s="171"/>
      <c r="I200" s="172">
        <v>6</v>
      </c>
      <c r="J200" s="172">
        <v>5</v>
      </c>
      <c r="K200" s="169"/>
      <c r="L200" s="173">
        <v>946.32518000000005</v>
      </c>
      <c r="M200" s="173">
        <v>39.442729999999997</v>
      </c>
      <c r="N200" s="173">
        <v>985.76791000000003</v>
      </c>
      <c r="O200" s="168">
        <v>366.16507441359897</v>
      </c>
      <c r="P200" s="174">
        <v>217.55099999999999</v>
      </c>
      <c r="Q200" s="180">
        <v>1.6831229202053699</v>
      </c>
      <c r="R200" s="181">
        <v>346.207634991296</v>
      </c>
      <c r="S200" s="170">
        <v>0.01</v>
      </c>
      <c r="T200" s="170">
        <v>0.01</v>
      </c>
      <c r="U200" s="177">
        <v>0</v>
      </c>
      <c r="V200" s="178">
        <v>0</v>
      </c>
      <c r="W200" s="169"/>
      <c r="X200" s="177">
        <v>1708.4290699999999</v>
      </c>
      <c r="Y200" s="168">
        <v>634.59872369643801</v>
      </c>
      <c r="Z200" s="179">
        <v>573</v>
      </c>
      <c r="AA200" s="180">
        <v>1.1075021355958801</v>
      </c>
      <c r="AB200" s="181">
        <v>23.9135422387521</v>
      </c>
      <c r="AC200" s="170">
        <v>0.02</v>
      </c>
      <c r="AD200" s="170">
        <v>1.0999999999999999E-2</v>
      </c>
      <c r="AE200" s="178">
        <v>0</v>
      </c>
      <c r="AF200" s="178">
        <v>143</v>
      </c>
      <c r="AG200" s="169"/>
      <c r="AH200" s="182">
        <v>155.9</v>
      </c>
      <c r="AI200" s="168">
        <v>57.909305549498001</v>
      </c>
      <c r="AJ200" s="183" t="s">
        <v>53</v>
      </c>
      <c r="AK200" s="184">
        <v>0.91919532618250799</v>
      </c>
      <c r="AL200" s="185">
        <v>-29.308513523487999</v>
      </c>
      <c r="AM200" s="170">
        <v>1E-3</v>
      </c>
      <c r="AN200" s="170"/>
      <c r="AO200" s="178">
        <v>14</v>
      </c>
      <c r="AP200" s="178">
        <v>48</v>
      </c>
      <c r="AQ200" s="169"/>
      <c r="AR200" s="182">
        <v>24.8</v>
      </c>
      <c r="AS200" s="168">
        <v>9.2119998564948702</v>
      </c>
      <c r="AT200" s="183" t="s">
        <v>54</v>
      </c>
      <c r="AU200" s="175">
        <v>0.57574999103092905</v>
      </c>
      <c r="AV200" s="176">
        <v>-22.237082799616001</v>
      </c>
      <c r="AW200" s="170"/>
      <c r="AX200" s="170"/>
      <c r="AY200" s="178">
        <v>19</v>
      </c>
      <c r="AZ200" s="178">
        <v>27</v>
      </c>
      <c r="BA200" s="169"/>
      <c r="BB200" s="186">
        <v>98.4</v>
      </c>
      <c r="BC200" s="182">
        <v>36.550838140286103</v>
      </c>
      <c r="BD200" s="183" t="s">
        <v>55</v>
      </c>
      <c r="BE200" s="180">
        <v>1.1422136918839401</v>
      </c>
      <c r="BF200" s="181">
        <v>4.3258344007679996</v>
      </c>
      <c r="BG200" s="170">
        <v>0.02</v>
      </c>
      <c r="BH200" s="170">
        <v>1.4E-2</v>
      </c>
      <c r="BI200" s="178">
        <v>0</v>
      </c>
      <c r="BJ200" s="178">
        <v>5</v>
      </c>
      <c r="BK200" s="171"/>
      <c r="BL200" s="187">
        <v>0.8</v>
      </c>
      <c r="BM200" s="184">
        <v>0.81</v>
      </c>
      <c r="BN200" s="188">
        <v>3.7500000000000001E-4</v>
      </c>
      <c r="BO200" s="189">
        <v>0.95</v>
      </c>
      <c r="BP200" s="180">
        <v>1</v>
      </c>
      <c r="BQ200" s="188">
        <v>2.5000000000000001E-3</v>
      </c>
    </row>
    <row r="201" spans="1:69" s="158" customFormat="1" ht="22.35" customHeight="1" x14ac:dyDescent="0.2">
      <c r="A201" s="167" t="s">
        <v>220</v>
      </c>
      <c r="B201" s="167" t="s">
        <v>260</v>
      </c>
      <c r="C201" s="167" t="s">
        <v>266</v>
      </c>
      <c r="D201" s="168">
        <v>3.8745519713333301</v>
      </c>
      <c r="E201" s="169"/>
      <c r="F201" s="170">
        <v>3.2000000000000001E-2</v>
      </c>
      <c r="G201" s="170">
        <v>2.8000000000000001E-2</v>
      </c>
      <c r="H201" s="171"/>
      <c r="I201" s="172">
        <v>4</v>
      </c>
      <c r="J201" s="172">
        <v>3</v>
      </c>
      <c r="K201" s="169"/>
      <c r="L201" s="173">
        <v>2059.1996300000001</v>
      </c>
      <c r="M201" s="173">
        <v>2575.2714099999998</v>
      </c>
      <c r="N201" s="173">
        <v>4634.4710400000004</v>
      </c>
      <c r="O201" s="168">
        <v>1196.1308234575499</v>
      </c>
      <c r="P201" s="174">
        <v>234.35599999999999</v>
      </c>
      <c r="Q201" s="180">
        <v>5.1039052700061003</v>
      </c>
      <c r="R201" s="181">
        <v>3642.9082840411802</v>
      </c>
      <c r="S201" s="170">
        <v>0.01</v>
      </c>
      <c r="T201" s="170">
        <v>0.01</v>
      </c>
      <c r="U201" s="177">
        <v>0</v>
      </c>
      <c r="V201" s="178">
        <v>0</v>
      </c>
      <c r="W201" s="169"/>
      <c r="X201" s="177">
        <v>2057.5146</v>
      </c>
      <c r="Y201" s="168">
        <v>531.03290786210698</v>
      </c>
      <c r="Z201" s="179">
        <v>573</v>
      </c>
      <c r="AA201" s="184">
        <v>0.92675900150455004</v>
      </c>
      <c r="AB201" s="185">
        <v>-366.85456129480599</v>
      </c>
      <c r="AC201" s="170">
        <v>2E-3</v>
      </c>
      <c r="AD201" s="170"/>
      <c r="AE201" s="178">
        <v>163</v>
      </c>
      <c r="AF201" s="178">
        <v>607</v>
      </c>
      <c r="AG201" s="169"/>
      <c r="AH201" s="182">
        <v>221.5</v>
      </c>
      <c r="AI201" s="168">
        <v>57.167900092401197</v>
      </c>
      <c r="AJ201" s="183" t="s">
        <v>53</v>
      </c>
      <c r="AK201" s="190">
        <v>0.90742698559366897</v>
      </c>
      <c r="AL201" s="173">
        <v>-45.053677419847801</v>
      </c>
      <c r="AM201" s="170">
        <v>0</v>
      </c>
      <c r="AN201" s="170"/>
      <c r="AO201" s="178">
        <v>23</v>
      </c>
      <c r="AP201" s="178">
        <v>72</v>
      </c>
      <c r="AQ201" s="169"/>
      <c r="AR201" s="182">
        <v>30.6</v>
      </c>
      <c r="AS201" s="168">
        <v>7.8976873265348804</v>
      </c>
      <c r="AT201" s="183" t="s">
        <v>54</v>
      </c>
      <c r="AU201" s="175">
        <v>0.49360545790843002</v>
      </c>
      <c r="AV201" s="176">
        <v>-37.096172043135901</v>
      </c>
      <c r="AW201" s="170"/>
      <c r="AX201" s="170"/>
      <c r="AY201" s="178">
        <v>32</v>
      </c>
      <c r="AZ201" s="178">
        <v>44</v>
      </c>
      <c r="BA201" s="169"/>
      <c r="BB201" s="186">
        <v>146.19999999999999</v>
      </c>
      <c r="BC201" s="182">
        <v>37.733395004555497</v>
      </c>
      <c r="BD201" s="183" t="s">
        <v>55</v>
      </c>
      <c r="BE201" s="180">
        <v>1.17916859389236</v>
      </c>
      <c r="BF201" s="181">
        <v>10.8076559137281</v>
      </c>
      <c r="BG201" s="170">
        <v>0.02</v>
      </c>
      <c r="BH201" s="170">
        <v>1.7999999999999999E-2</v>
      </c>
      <c r="BI201" s="178">
        <v>0</v>
      </c>
      <c r="BJ201" s="178">
        <v>3</v>
      </c>
      <c r="BK201" s="171"/>
      <c r="BL201" s="187">
        <v>0.8</v>
      </c>
      <c r="BM201" s="190">
        <v>0.73</v>
      </c>
      <c r="BN201" s="188"/>
      <c r="BO201" s="189">
        <v>0.95</v>
      </c>
      <c r="BP201" s="180">
        <v>1</v>
      </c>
      <c r="BQ201" s="188">
        <v>2.5000000000000001E-3</v>
      </c>
    </row>
    <row r="202" spans="1:69" s="158" customFormat="1" ht="22.35" customHeight="1" x14ac:dyDescent="0.2">
      <c r="A202" s="167" t="s">
        <v>220</v>
      </c>
      <c r="B202" s="167" t="s">
        <v>260</v>
      </c>
      <c r="C202" s="167" t="s">
        <v>267</v>
      </c>
      <c r="D202" s="168">
        <v>3.2393056717777799</v>
      </c>
      <c r="E202" s="169"/>
      <c r="F202" s="170">
        <v>4.7E-2</v>
      </c>
      <c r="G202" s="170">
        <v>3.2000000000000001E-2</v>
      </c>
      <c r="H202" s="171"/>
      <c r="I202" s="172">
        <v>5</v>
      </c>
      <c r="J202" s="172">
        <v>4</v>
      </c>
      <c r="K202" s="169"/>
      <c r="L202" s="173">
        <v>2424.6127799999999</v>
      </c>
      <c r="M202" s="173">
        <v>276.06004000000001</v>
      </c>
      <c r="N202" s="173">
        <v>2700.6728199999998</v>
      </c>
      <c r="O202" s="168">
        <v>833.71965897797804</v>
      </c>
      <c r="P202" s="174">
        <v>251.035</v>
      </c>
      <c r="Q202" s="180">
        <v>3.3211291611846101</v>
      </c>
      <c r="R202" s="181">
        <v>1812.68124354831</v>
      </c>
      <c r="S202" s="170">
        <v>0.01</v>
      </c>
      <c r="T202" s="170">
        <v>0.01</v>
      </c>
      <c r="U202" s="177">
        <v>0</v>
      </c>
      <c r="V202" s="178">
        <v>0</v>
      </c>
      <c r="W202" s="169"/>
      <c r="X202" s="177">
        <v>1933.5015450000001</v>
      </c>
      <c r="Y202" s="168">
        <v>596.88764843821195</v>
      </c>
      <c r="Z202" s="179">
        <v>573</v>
      </c>
      <c r="AA202" s="184">
        <v>1.0416887407298601</v>
      </c>
      <c r="AB202" s="185">
        <v>-93.383842722105499</v>
      </c>
      <c r="AC202" s="170">
        <v>1.4E-2</v>
      </c>
      <c r="AD202" s="170">
        <v>4.0000000000000001E-3</v>
      </c>
      <c r="AE202" s="178">
        <v>0</v>
      </c>
      <c r="AF202" s="178">
        <v>294</v>
      </c>
      <c r="AG202" s="169"/>
      <c r="AH202" s="182">
        <v>191.65</v>
      </c>
      <c r="AI202" s="168">
        <v>59.1639133255429</v>
      </c>
      <c r="AJ202" s="183" t="s">
        <v>53</v>
      </c>
      <c r="AK202" s="184">
        <v>0.939109735326078</v>
      </c>
      <c r="AL202" s="185">
        <v>-31.201272995624201</v>
      </c>
      <c r="AM202" s="170">
        <v>3.0000000000000001E-3</v>
      </c>
      <c r="AN202" s="170"/>
      <c r="AO202" s="178">
        <v>13</v>
      </c>
      <c r="AP202" s="178">
        <v>54</v>
      </c>
      <c r="AQ202" s="169"/>
      <c r="AR202" s="182">
        <v>33.1</v>
      </c>
      <c r="AS202" s="168">
        <v>10.2182391394494</v>
      </c>
      <c r="AT202" s="183" t="s">
        <v>54</v>
      </c>
      <c r="AU202" s="175">
        <v>0.63863994621558495</v>
      </c>
      <c r="AV202" s="176">
        <v>-23.497148697301402</v>
      </c>
      <c r="AW202" s="170"/>
      <c r="AX202" s="170"/>
      <c r="AY202" s="178">
        <v>19</v>
      </c>
      <c r="AZ202" s="178">
        <v>30</v>
      </c>
      <c r="BA202" s="169"/>
      <c r="BB202" s="186">
        <v>122.8</v>
      </c>
      <c r="BC202" s="182">
        <v>37.909358499226002</v>
      </c>
      <c r="BD202" s="183" t="s">
        <v>55</v>
      </c>
      <c r="BE202" s="180">
        <v>1.1846674531008099</v>
      </c>
      <c r="BF202" s="181">
        <v>9.6057026053972407</v>
      </c>
      <c r="BG202" s="170">
        <v>0.02</v>
      </c>
      <c r="BH202" s="170">
        <v>1.7999999999999999E-2</v>
      </c>
      <c r="BI202" s="178">
        <v>0</v>
      </c>
      <c r="BJ202" s="178">
        <v>2</v>
      </c>
      <c r="BK202" s="171"/>
      <c r="BL202" s="187">
        <v>0.8</v>
      </c>
      <c r="BM202" s="190">
        <v>0.74</v>
      </c>
      <c r="BN202" s="188"/>
      <c r="BO202" s="189">
        <v>0.95</v>
      </c>
      <c r="BP202" s="180">
        <v>1</v>
      </c>
      <c r="BQ202" s="188">
        <v>2.5000000000000001E-3</v>
      </c>
    </row>
    <row r="203" spans="1:69" s="158" customFormat="1" ht="22.35" customHeight="1" x14ac:dyDescent="0.2">
      <c r="A203" s="167" t="s">
        <v>220</v>
      </c>
      <c r="B203" s="167" t="s">
        <v>260</v>
      </c>
      <c r="C203" s="167" t="s">
        <v>268</v>
      </c>
      <c r="D203" s="168">
        <v>1.60228521777778</v>
      </c>
      <c r="E203" s="169"/>
      <c r="F203" s="170">
        <v>5.3999999999999999E-2</v>
      </c>
      <c r="G203" s="170">
        <v>0.05</v>
      </c>
      <c r="H203" s="171"/>
      <c r="I203" s="172">
        <v>5</v>
      </c>
      <c r="J203" s="172">
        <v>4</v>
      </c>
      <c r="K203" s="169"/>
      <c r="L203" s="173">
        <v>1407.8508899999999</v>
      </c>
      <c r="M203" s="173">
        <v>764.84924999999998</v>
      </c>
      <c r="N203" s="173">
        <v>2172.7001399999999</v>
      </c>
      <c r="O203" s="168">
        <v>1356.00086419903</v>
      </c>
      <c r="P203" s="174">
        <v>221.102</v>
      </c>
      <c r="Q203" s="180">
        <v>6.1329199383046298</v>
      </c>
      <c r="R203" s="181">
        <v>1785.83897488656</v>
      </c>
      <c r="S203" s="170">
        <v>0.01</v>
      </c>
      <c r="T203" s="170">
        <v>0.01</v>
      </c>
      <c r="U203" s="177">
        <v>0</v>
      </c>
      <c r="V203" s="178">
        <v>0</v>
      </c>
      <c r="W203" s="169"/>
      <c r="X203" s="177">
        <v>1481.2113300000001</v>
      </c>
      <c r="Y203" s="168">
        <v>924.43674419857905</v>
      </c>
      <c r="Z203" s="179">
        <v>573</v>
      </c>
      <c r="AA203" s="180">
        <v>1.6133276513064201</v>
      </c>
      <c r="AB203" s="181">
        <v>478.635832672959</v>
      </c>
      <c r="AC203" s="170">
        <v>0.02</v>
      </c>
      <c r="AD203" s="170">
        <v>0.02</v>
      </c>
      <c r="AE203" s="178">
        <v>0</v>
      </c>
      <c r="AF203" s="178">
        <v>0</v>
      </c>
      <c r="AG203" s="169"/>
      <c r="AH203" s="182">
        <v>95.7</v>
      </c>
      <c r="AI203" s="168">
        <v>59.7271939715746</v>
      </c>
      <c r="AJ203" s="183" t="s">
        <v>53</v>
      </c>
      <c r="AK203" s="184">
        <v>0.94805069796150099</v>
      </c>
      <c r="AL203" s="185">
        <v>-14.5308138422402</v>
      </c>
      <c r="AM203" s="170">
        <v>4.0000000000000001E-3</v>
      </c>
      <c r="AN203" s="170"/>
      <c r="AO203" s="178">
        <v>6</v>
      </c>
      <c r="AP203" s="178">
        <v>26</v>
      </c>
      <c r="AQ203" s="169"/>
      <c r="AR203" s="182">
        <v>6</v>
      </c>
      <c r="AS203" s="168">
        <v>3.74465165965985</v>
      </c>
      <c r="AT203" s="183" t="s">
        <v>54</v>
      </c>
      <c r="AU203" s="175">
        <v>0.23404072872874099</v>
      </c>
      <c r="AV203" s="176">
        <v>-21.995127325013399</v>
      </c>
      <c r="AW203" s="170"/>
      <c r="AX203" s="170"/>
      <c r="AY203" s="178">
        <v>20</v>
      </c>
      <c r="AZ203" s="178">
        <v>25</v>
      </c>
      <c r="BA203" s="169"/>
      <c r="BB203" s="186">
        <v>62.6</v>
      </c>
      <c r="BC203" s="182">
        <v>39.069198982451098</v>
      </c>
      <c r="BD203" s="183" t="s">
        <v>55</v>
      </c>
      <c r="BE203" s="180">
        <v>1.2209124682015999</v>
      </c>
      <c r="BF203" s="181">
        <v>6.6097453499732497</v>
      </c>
      <c r="BG203" s="170">
        <v>0.02</v>
      </c>
      <c r="BH203" s="170">
        <v>0.02</v>
      </c>
      <c r="BI203" s="178">
        <v>0</v>
      </c>
      <c r="BJ203" s="178">
        <v>0</v>
      </c>
      <c r="BK203" s="171"/>
      <c r="BL203" s="187">
        <v>0.8</v>
      </c>
      <c r="BM203" s="190">
        <v>0.79</v>
      </c>
      <c r="BN203" s="188"/>
      <c r="BO203" s="189">
        <v>0.95</v>
      </c>
      <c r="BP203" s="180">
        <v>1</v>
      </c>
      <c r="BQ203" s="188">
        <v>2.5000000000000001E-3</v>
      </c>
    </row>
    <row r="204" spans="1:69" s="158" customFormat="1" ht="22.35" customHeight="1" x14ac:dyDescent="0.2">
      <c r="A204" s="167" t="s">
        <v>220</v>
      </c>
      <c r="B204" s="167" t="s">
        <v>260</v>
      </c>
      <c r="C204" s="167" t="s">
        <v>269</v>
      </c>
      <c r="D204" s="168">
        <v>2.8902111342222199</v>
      </c>
      <c r="E204" s="169"/>
      <c r="F204" s="170">
        <v>0.03</v>
      </c>
      <c r="G204" s="170">
        <v>2.1999999999999999E-2</v>
      </c>
      <c r="H204" s="171"/>
      <c r="I204" s="172">
        <v>4</v>
      </c>
      <c r="J204" s="172">
        <v>4</v>
      </c>
      <c r="K204" s="169"/>
      <c r="L204" s="173">
        <v>1599.75488</v>
      </c>
      <c r="M204" s="173">
        <v>984.75071000000003</v>
      </c>
      <c r="N204" s="173">
        <v>2584.5055900000002</v>
      </c>
      <c r="O204" s="168">
        <v>894.22726229151795</v>
      </c>
      <c r="P204" s="174">
        <v>220.88900000000001</v>
      </c>
      <c r="Q204" s="180">
        <v>4.0483105192722002</v>
      </c>
      <c r="R204" s="181">
        <v>1887.35548482788</v>
      </c>
      <c r="S204" s="170">
        <v>0.01</v>
      </c>
      <c r="T204" s="170">
        <v>0.01</v>
      </c>
      <c r="U204" s="177">
        <v>0</v>
      </c>
      <c r="V204" s="178">
        <v>0</v>
      </c>
      <c r="W204" s="169"/>
      <c r="X204" s="177">
        <v>1849.9044349999999</v>
      </c>
      <c r="Y204" s="168">
        <v>640.05858018321703</v>
      </c>
      <c r="Z204" s="179">
        <v>573</v>
      </c>
      <c r="AA204" s="180">
        <v>1.1170306809480199</v>
      </c>
      <c r="AB204" s="181">
        <v>41.453084939009599</v>
      </c>
      <c r="AC204" s="170">
        <v>0.02</v>
      </c>
      <c r="AD204" s="170">
        <v>1.2E-2</v>
      </c>
      <c r="AE204" s="178">
        <v>0</v>
      </c>
      <c r="AF204" s="178">
        <v>138</v>
      </c>
      <c r="AG204" s="169"/>
      <c r="AH204" s="182">
        <v>114.65</v>
      </c>
      <c r="AI204" s="168">
        <v>39.668382230785802</v>
      </c>
      <c r="AJ204" s="183" t="s">
        <v>53</v>
      </c>
      <c r="AK204" s="175">
        <v>0.62965686080612304</v>
      </c>
      <c r="AL204" s="176">
        <v>-84.184965189951797</v>
      </c>
      <c r="AM204" s="170"/>
      <c r="AN204" s="170"/>
      <c r="AO204" s="178">
        <v>68</v>
      </c>
      <c r="AP204" s="178">
        <v>104</v>
      </c>
      <c r="AQ204" s="169"/>
      <c r="AR204" s="182">
        <v>13.5</v>
      </c>
      <c r="AS204" s="168">
        <v>4.6709390328443803</v>
      </c>
      <c r="AT204" s="183" t="s">
        <v>54</v>
      </c>
      <c r="AU204" s="175">
        <v>0.29193368955277399</v>
      </c>
      <c r="AV204" s="176">
        <v>-36.997768937130601</v>
      </c>
      <c r="AW204" s="170"/>
      <c r="AX204" s="170"/>
      <c r="AY204" s="178">
        <v>33</v>
      </c>
      <c r="AZ204" s="178">
        <v>42</v>
      </c>
      <c r="BA204" s="169"/>
      <c r="BB204" s="186">
        <v>72.8</v>
      </c>
      <c r="BC204" s="182">
        <v>25.188471228968201</v>
      </c>
      <c r="BD204" s="183" t="s">
        <v>55</v>
      </c>
      <c r="BE204" s="190">
        <v>0.78713972590525605</v>
      </c>
      <c r="BF204" s="173">
        <v>-28.195537874261301</v>
      </c>
      <c r="BG204" s="170"/>
      <c r="BH204" s="170"/>
      <c r="BI204" s="178">
        <v>20</v>
      </c>
      <c r="BJ204" s="178">
        <v>39</v>
      </c>
      <c r="BK204" s="171"/>
      <c r="BL204" s="187">
        <v>0.8</v>
      </c>
      <c r="BM204" s="184">
        <v>0.82</v>
      </c>
      <c r="BN204" s="188">
        <v>7.5000000000000002E-4</v>
      </c>
      <c r="BO204" s="189">
        <v>0.95</v>
      </c>
      <c r="BP204" s="180">
        <v>1</v>
      </c>
      <c r="BQ204" s="188">
        <v>2.5000000000000001E-3</v>
      </c>
    </row>
    <row r="205" spans="1:69" s="158" customFormat="1" ht="22.35" customHeight="1" x14ac:dyDescent="0.2">
      <c r="A205" s="167" t="s">
        <v>220</v>
      </c>
      <c r="B205" s="167" t="s">
        <v>260</v>
      </c>
      <c r="C205" s="167" t="s">
        <v>270</v>
      </c>
      <c r="D205" s="168">
        <v>2.6579356497777802</v>
      </c>
      <c r="E205" s="169"/>
      <c r="F205" s="170">
        <v>5.7000000000000002E-2</v>
      </c>
      <c r="G205" s="170">
        <v>0.05</v>
      </c>
      <c r="H205" s="171"/>
      <c r="I205" s="172">
        <v>5</v>
      </c>
      <c r="J205" s="172">
        <v>4</v>
      </c>
      <c r="K205" s="169"/>
      <c r="L205" s="173">
        <v>788.83311000000003</v>
      </c>
      <c r="M205" s="173">
        <v>886.92492000000004</v>
      </c>
      <c r="N205" s="173">
        <v>1675.75803</v>
      </c>
      <c r="O205" s="168">
        <v>630.47351433813105</v>
      </c>
      <c r="P205" s="174">
        <v>221.102</v>
      </c>
      <c r="Q205" s="180">
        <v>2.85150525249944</v>
      </c>
      <c r="R205" s="181">
        <v>1034.0170522634101</v>
      </c>
      <c r="S205" s="170">
        <v>0.01</v>
      </c>
      <c r="T205" s="170">
        <v>0.01</v>
      </c>
      <c r="U205" s="177">
        <v>0</v>
      </c>
      <c r="V205" s="178">
        <v>0</v>
      </c>
      <c r="W205" s="169"/>
      <c r="X205" s="177">
        <v>1839.3642850000001</v>
      </c>
      <c r="Y205" s="168">
        <v>692.02739545398094</v>
      </c>
      <c r="Z205" s="179">
        <v>573</v>
      </c>
      <c r="AA205" s="180">
        <v>1.2077266936369599</v>
      </c>
      <c r="AB205" s="181">
        <v>176.251421963647</v>
      </c>
      <c r="AC205" s="170">
        <v>0.02</v>
      </c>
      <c r="AD205" s="170">
        <v>0.02</v>
      </c>
      <c r="AE205" s="178">
        <v>0</v>
      </c>
      <c r="AF205" s="178">
        <v>0</v>
      </c>
      <c r="AG205" s="169"/>
      <c r="AH205" s="182">
        <v>162.6</v>
      </c>
      <c r="AI205" s="168">
        <v>61.175295953306701</v>
      </c>
      <c r="AJ205" s="183" t="s">
        <v>53</v>
      </c>
      <c r="AK205" s="184">
        <v>0.97103644370328002</v>
      </c>
      <c r="AL205" s="185">
        <v>-20.2553409621122</v>
      </c>
      <c r="AM205" s="170">
        <v>7.0000000000000001E-3</v>
      </c>
      <c r="AN205" s="170"/>
      <c r="AO205" s="178">
        <v>5</v>
      </c>
      <c r="AP205" s="178">
        <v>39</v>
      </c>
      <c r="AQ205" s="169"/>
      <c r="AR205" s="182">
        <v>17</v>
      </c>
      <c r="AS205" s="168">
        <v>6.39594115132972</v>
      </c>
      <c r="AT205" s="183" t="s">
        <v>54</v>
      </c>
      <c r="AU205" s="175">
        <v>0.399746321958108</v>
      </c>
      <c r="AV205" s="176">
        <v>-29.4394516729174</v>
      </c>
      <c r="AW205" s="170"/>
      <c r="AX205" s="170"/>
      <c r="AY205" s="178">
        <v>26</v>
      </c>
      <c r="AZ205" s="178">
        <v>35</v>
      </c>
      <c r="BA205" s="169"/>
      <c r="BB205" s="186">
        <v>127.4</v>
      </c>
      <c r="BC205" s="182">
        <v>47.9319354517298</v>
      </c>
      <c r="BD205" s="183" t="s">
        <v>55</v>
      </c>
      <c r="BE205" s="180">
        <v>1.49787298286656</v>
      </c>
      <c r="BF205" s="181">
        <v>34.521096654165298</v>
      </c>
      <c r="BG205" s="170">
        <v>0.02</v>
      </c>
      <c r="BH205" s="170">
        <v>0.02</v>
      </c>
      <c r="BI205" s="178">
        <v>0</v>
      </c>
      <c r="BJ205" s="178">
        <v>0</v>
      </c>
      <c r="BK205" s="171"/>
      <c r="BL205" s="187">
        <v>0.8</v>
      </c>
      <c r="BM205" s="190">
        <v>0.78</v>
      </c>
      <c r="BN205" s="188"/>
      <c r="BO205" s="189">
        <v>0.95</v>
      </c>
      <c r="BP205" s="180">
        <v>1</v>
      </c>
      <c r="BQ205" s="188">
        <v>2.5000000000000001E-3</v>
      </c>
    </row>
    <row r="206" spans="1:69" s="158" customFormat="1" ht="22.35" customHeight="1" x14ac:dyDescent="0.2">
      <c r="A206" s="167" t="s">
        <v>220</v>
      </c>
      <c r="B206" s="167" t="s">
        <v>260</v>
      </c>
      <c r="C206" s="167" t="s">
        <v>271</v>
      </c>
      <c r="D206" s="168">
        <v>1.9523576782222201</v>
      </c>
      <c r="E206" s="169"/>
      <c r="F206" s="170">
        <v>0.01</v>
      </c>
      <c r="G206" s="170">
        <v>0.01</v>
      </c>
      <c r="H206" s="171"/>
      <c r="I206" s="172">
        <v>3</v>
      </c>
      <c r="J206" s="172">
        <v>3</v>
      </c>
      <c r="K206" s="169"/>
      <c r="L206" s="173">
        <v>816.61617999999999</v>
      </c>
      <c r="M206" s="173">
        <v>885.42791999999997</v>
      </c>
      <c r="N206" s="173">
        <v>1702.0441000000001</v>
      </c>
      <c r="O206" s="168">
        <v>871.78907788548599</v>
      </c>
      <c r="P206" s="174">
        <v>214.857</v>
      </c>
      <c r="Q206" s="180">
        <v>4.0575316507513701</v>
      </c>
      <c r="R206" s="181">
        <v>1243.9744366725899</v>
      </c>
      <c r="S206" s="170">
        <v>0.01</v>
      </c>
      <c r="T206" s="170">
        <v>0.01</v>
      </c>
      <c r="U206" s="177">
        <v>0</v>
      </c>
      <c r="V206" s="178">
        <v>0</v>
      </c>
      <c r="W206" s="169"/>
      <c r="X206" s="177">
        <v>630.02453500000001</v>
      </c>
      <c r="Y206" s="168">
        <v>322.69934040656301</v>
      </c>
      <c r="Z206" s="179">
        <v>573</v>
      </c>
      <c r="AA206" s="175">
        <v>0.56317511414758004</v>
      </c>
      <c r="AB206" s="176">
        <v>-591.596901986494</v>
      </c>
      <c r="AC206" s="170"/>
      <c r="AD206" s="170"/>
      <c r="AE206" s="178">
        <v>489</v>
      </c>
      <c r="AF206" s="178">
        <v>713</v>
      </c>
      <c r="AG206" s="169"/>
      <c r="AH206" s="182">
        <v>57</v>
      </c>
      <c r="AI206" s="168">
        <v>29.195469987806199</v>
      </c>
      <c r="AJ206" s="183" t="s">
        <v>53</v>
      </c>
      <c r="AK206" s="175">
        <v>0.46342015853660701</v>
      </c>
      <c r="AL206" s="176">
        <v>-77.314398830975804</v>
      </c>
      <c r="AM206" s="170"/>
      <c r="AN206" s="170"/>
      <c r="AO206" s="178">
        <v>66</v>
      </c>
      <c r="AP206" s="178">
        <v>91</v>
      </c>
      <c r="AQ206" s="169"/>
      <c r="AR206" s="182">
        <v>8.6</v>
      </c>
      <c r="AS206" s="168">
        <v>4.4049305595637502</v>
      </c>
      <c r="AT206" s="183" t="s">
        <v>54</v>
      </c>
      <c r="AU206" s="175">
        <v>0.275308159972734</v>
      </c>
      <c r="AV206" s="176">
        <v>-25.511593353898601</v>
      </c>
      <c r="AW206" s="170"/>
      <c r="AX206" s="170"/>
      <c r="AY206" s="178">
        <v>23</v>
      </c>
      <c r="AZ206" s="178">
        <v>29</v>
      </c>
      <c r="BA206" s="169"/>
      <c r="BB206" s="186">
        <v>37.6</v>
      </c>
      <c r="BC206" s="182">
        <v>19.258766167394999</v>
      </c>
      <c r="BD206" s="183" t="s">
        <v>55</v>
      </c>
      <c r="BE206" s="175">
        <v>0.60183644273109405</v>
      </c>
      <c r="BF206" s="176">
        <v>-30.623186707797299</v>
      </c>
      <c r="BG206" s="170"/>
      <c r="BH206" s="170"/>
      <c r="BI206" s="178">
        <v>25</v>
      </c>
      <c r="BJ206" s="178">
        <v>38</v>
      </c>
      <c r="BK206" s="171"/>
      <c r="BL206" s="187">
        <v>0.8</v>
      </c>
      <c r="BM206" s="184">
        <v>0.83</v>
      </c>
      <c r="BN206" s="188">
        <v>1.1249999999999999E-3</v>
      </c>
      <c r="BO206" s="189">
        <v>0.95</v>
      </c>
      <c r="BP206" s="180">
        <v>1</v>
      </c>
      <c r="BQ206" s="188">
        <v>2.5000000000000001E-3</v>
      </c>
    </row>
    <row r="207" spans="1:69" s="158" customFormat="1" ht="22.35" customHeight="1" x14ac:dyDescent="0.2">
      <c r="A207" s="167" t="s">
        <v>220</v>
      </c>
      <c r="B207" s="167" t="s">
        <v>260</v>
      </c>
      <c r="C207" s="167" t="s">
        <v>272</v>
      </c>
      <c r="D207" s="168">
        <v>9.0627591208888898</v>
      </c>
      <c r="E207" s="169"/>
      <c r="F207" s="170">
        <v>5.6000000000000001E-2</v>
      </c>
      <c r="G207" s="170">
        <v>4.2000000000000003E-2</v>
      </c>
      <c r="H207" s="171"/>
      <c r="I207" s="172">
        <v>5</v>
      </c>
      <c r="J207" s="172">
        <v>4</v>
      </c>
      <c r="K207" s="169"/>
      <c r="L207" s="173">
        <v>4781.7114000000001</v>
      </c>
      <c r="M207" s="173">
        <v>3040.3233399999999</v>
      </c>
      <c r="N207" s="173">
        <v>7822.0347400000001</v>
      </c>
      <c r="O207" s="168">
        <v>863.09639654560306</v>
      </c>
      <c r="P207" s="174">
        <v>241.29400000000001</v>
      </c>
      <c r="Q207" s="180">
        <v>3.57694926747289</v>
      </c>
      <c r="R207" s="181">
        <v>5434.0607159471901</v>
      </c>
      <c r="S207" s="170">
        <v>0.01</v>
      </c>
      <c r="T207" s="170">
        <v>0.01</v>
      </c>
      <c r="U207" s="177">
        <v>0</v>
      </c>
      <c r="V207" s="178">
        <v>0</v>
      </c>
      <c r="W207" s="169"/>
      <c r="X207" s="177">
        <v>5792.0798850000001</v>
      </c>
      <c r="Y207" s="168">
        <v>639.10778249084694</v>
      </c>
      <c r="Z207" s="179">
        <v>573</v>
      </c>
      <c r="AA207" s="180">
        <v>1.1153713481515699</v>
      </c>
      <c r="AB207" s="181">
        <v>121.36649891388799</v>
      </c>
      <c r="AC207" s="170">
        <v>0.02</v>
      </c>
      <c r="AD207" s="170">
        <v>1.2E-2</v>
      </c>
      <c r="AE207" s="178">
        <v>0</v>
      </c>
      <c r="AF207" s="178">
        <v>440</v>
      </c>
      <c r="AG207" s="169"/>
      <c r="AH207" s="182">
        <v>548.6</v>
      </c>
      <c r="AI207" s="168">
        <v>60.533441602295703</v>
      </c>
      <c r="AJ207" s="183" t="s">
        <v>53</v>
      </c>
      <c r="AK207" s="184">
        <v>0.96084827940151896</v>
      </c>
      <c r="AL207" s="185">
        <v>-74.881576480672194</v>
      </c>
      <c r="AM207" s="170">
        <v>6.0000000000000001E-3</v>
      </c>
      <c r="AN207" s="170"/>
      <c r="AO207" s="178">
        <v>23</v>
      </c>
      <c r="AP207" s="178">
        <v>137</v>
      </c>
      <c r="AQ207" s="169"/>
      <c r="AR207" s="182">
        <v>130.4</v>
      </c>
      <c r="AS207" s="168">
        <v>14.3885541103524</v>
      </c>
      <c r="AT207" s="183" t="s">
        <v>54</v>
      </c>
      <c r="AU207" s="190">
        <v>0.89928463189702801</v>
      </c>
      <c r="AV207" s="173">
        <v>-27.944527360170699</v>
      </c>
      <c r="AW207" s="170"/>
      <c r="AX207" s="170"/>
      <c r="AY207" s="178">
        <v>15</v>
      </c>
      <c r="AZ207" s="178">
        <v>44</v>
      </c>
      <c r="BA207" s="169"/>
      <c r="BB207" s="186">
        <v>387.8</v>
      </c>
      <c r="BC207" s="182">
        <v>42.790500644131001</v>
      </c>
      <c r="BD207" s="183" t="s">
        <v>55</v>
      </c>
      <c r="BE207" s="180">
        <v>1.33720314512909</v>
      </c>
      <c r="BF207" s="181">
        <v>71.110945279658594</v>
      </c>
      <c r="BG207" s="170">
        <v>0.02</v>
      </c>
      <c r="BH207" s="170">
        <v>0.02</v>
      </c>
      <c r="BI207" s="178">
        <v>0</v>
      </c>
      <c r="BJ207" s="178">
        <v>0</v>
      </c>
      <c r="BK207" s="171"/>
      <c r="BL207" s="187">
        <v>0.8</v>
      </c>
      <c r="BM207" s="190">
        <v>0.77</v>
      </c>
      <c r="BN207" s="188"/>
      <c r="BO207" s="189">
        <v>0.95</v>
      </c>
      <c r="BP207" s="180">
        <v>1</v>
      </c>
      <c r="BQ207" s="188">
        <v>2.5000000000000001E-3</v>
      </c>
    </row>
    <row r="208" spans="1:69" s="158" customFormat="1" ht="22.35" customHeight="1" x14ac:dyDescent="0.2">
      <c r="A208" s="167" t="s">
        <v>220</v>
      </c>
      <c r="B208" s="167" t="s">
        <v>260</v>
      </c>
      <c r="C208" s="167" t="s">
        <v>273</v>
      </c>
      <c r="D208" s="168">
        <v>3.7574485252222201</v>
      </c>
      <c r="E208" s="169"/>
      <c r="F208" s="170">
        <v>4.5999999999999999E-2</v>
      </c>
      <c r="G208" s="170">
        <v>3.5999999999999997E-2</v>
      </c>
      <c r="H208" s="171"/>
      <c r="I208" s="172">
        <v>5</v>
      </c>
      <c r="J208" s="172">
        <v>5</v>
      </c>
      <c r="K208" s="169"/>
      <c r="L208" s="173">
        <v>1983.7904699999999</v>
      </c>
      <c r="M208" s="173">
        <v>1377.24298</v>
      </c>
      <c r="N208" s="173">
        <v>3361.0334499999999</v>
      </c>
      <c r="O208" s="168">
        <v>894.49886736671203</v>
      </c>
      <c r="P208" s="174">
        <v>224.04499999999999</v>
      </c>
      <c r="Q208" s="180">
        <v>3.9924964510107901</v>
      </c>
      <c r="R208" s="181">
        <v>2441.7468401219098</v>
      </c>
      <c r="S208" s="170">
        <v>0.01</v>
      </c>
      <c r="T208" s="170">
        <v>0.01</v>
      </c>
      <c r="U208" s="177">
        <v>0</v>
      </c>
      <c r="V208" s="178">
        <v>0</v>
      </c>
      <c r="W208" s="169"/>
      <c r="X208" s="177">
        <v>2896.0673550000001</v>
      </c>
      <c r="Y208" s="168">
        <v>770.75370043258897</v>
      </c>
      <c r="Z208" s="179">
        <v>573</v>
      </c>
      <c r="AA208" s="180">
        <v>1.34511989604291</v>
      </c>
      <c r="AB208" s="181">
        <v>544.97169359205395</v>
      </c>
      <c r="AC208" s="170">
        <v>0.02</v>
      </c>
      <c r="AD208" s="170">
        <v>0.02</v>
      </c>
      <c r="AE208" s="178">
        <v>0</v>
      </c>
      <c r="AF208" s="178">
        <v>0</v>
      </c>
      <c r="AG208" s="169"/>
      <c r="AH208" s="182">
        <v>189.9</v>
      </c>
      <c r="AI208" s="168">
        <v>50.539614508429999</v>
      </c>
      <c r="AJ208" s="183" t="s">
        <v>53</v>
      </c>
      <c r="AK208" s="190">
        <v>0.80221610330841298</v>
      </c>
      <c r="AL208" s="173">
        <v>-68.597428741187798</v>
      </c>
      <c r="AM208" s="170"/>
      <c r="AN208" s="170"/>
      <c r="AO208" s="178">
        <v>47</v>
      </c>
      <c r="AP208" s="178">
        <v>95</v>
      </c>
      <c r="AQ208" s="169"/>
      <c r="AR208" s="182">
        <v>32.4</v>
      </c>
      <c r="AS208" s="168">
        <v>8.6228726175520407</v>
      </c>
      <c r="AT208" s="183" t="s">
        <v>54</v>
      </c>
      <c r="AU208" s="175">
        <v>0.53892953859700199</v>
      </c>
      <c r="AV208" s="176">
        <v>-33.250140632682601</v>
      </c>
      <c r="AW208" s="170"/>
      <c r="AX208" s="170"/>
      <c r="AY208" s="178">
        <v>28</v>
      </c>
      <c r="AZ208" s="178">
        <v>40</v>
      </c>
      <c r="BA208" s="169"/>
      <c r="BB208" s="186">
        <v>127.4</v>
      </c>
      <c r="BC208" s="182">
        <v>33.905986773954602</v>
      </c>
      <c r="BD208" s="183" t="s">
        <v>55</v>
      </c>
      <c r="BE208" s="184">
        <v>1.05956208668608</v>
      </c>
      <c r="BF208" s="185">
        <v>-3.9002812653652401</v>
      </c>
      <c r="BG208" s="170">
        <v>1.6E-2</v>
      </c>
      <c r="BH208" s="170">
        <v>6.0000000000000001E-3</v>
      </c>
      <c r="BI208" s="178">
        <v>0</v>
      </c>
      <c r="BJ208" s="178">
        <v>17</v>
      </c>
      <c r="BK208" s="171"/>
      <c r="BL208" s="187">
        <v>0.8</v>
      </c>
      <c r="BM208" s="184">
        <v>0.81</v>
      </c>
      <c r="BN208" s="188">
        <v>3.7500000000000001E-4</v>
      </c>
      <c r="BO208" s="189">
        <v>0.95</v>
      </c>
      <c r="BP208" s="180">
        <v>1</v>
      </c>
      <c r="BQ208" s="188">
        <v>2.5000000000000001E-3</v>
      </c>
    </row>
    <row r="209" spans="1:69" s="158" customFormat="1" ht="22.35" customHeight="1" x14ac:dyDescent="0.2">
      <c r="A209" s="167" t="s">
        <v>220</v>
      </c>
      <c r="B209" s="167" t="s">
        <v>260</v>
      </c>
      <c r="C209" s="167" t="s">
        <v>274</v>
      </c>
      <c r="D209" s="168">
        <v>2.624758167</v>
      </c>
      <c r="E209" s="169"/>
      <c r="F209" s="170">
        <v>5.3999999999999999E-2</v>
      </c>
      <c r="G209" s="170">
        <v>3.5999999999999997E-2</v>
      </c>
      <c r="H209" s="171"/>
      <c r="I209" s="172">
        <v>5</v>
      </c>
      <c r="J209" s="172">
        <v>4</v>
      </c>
      <c r="K209" s="169"/>
      <c r="L209" s="173">
        <v>1598.05528</v>
      </c>
      <c r="M209" s="173">
        <v>252.75029000000001</v>
      </c>
      <c r="N209" s="173">
        <v>1850.80557</v>
      </c>
      <c r="O209" s="168">
        <v>705.13375032771205</v>
      </c>
      <c r="P209" s="174">
        <v>262.75900000000001</v>
      </c>
      <c r="Q209" s="180">
        <v>2.6835760157700101</v>
      </c>
      <c r="R209" s="181">
        <v>1097.6762863265899</v>
      </c>
      <c r="S209" s="170">
        <v>0.01</v>
      </c>
      <c r="T209" s="170">
        <v>0.01</v>
      </c>
      <c r="U209" s="177">
        <v>0</v>
      </c>
      <c r="V209" s="178">
        <v>0</v>
      </c>
      <c r="W209" s="169"/>
      <c r="X209" s="177">
        <v>1477.14858</v>
      </c>
      <c r="Y209" s="168">
        <v>562.77511527407705</v>
      </c>
      <c r="Z209" s="179">
        <v>573</v>
      </c>
      <c r="AA209" s="184">
        <v>0.98215552403852902</v>
      </c>
      <c r="AB209" s="185">
        <v>-165.20460122257199</v>
      </c>
      <c r="AC209" s="170">
        <v>8.0000000000000002E-3</v>
      </c>
      <c r="AD209" s="170"/>
      <c r="AE209" s="178">
        <v>27</v>
      </c>
      <c r="AF209" s="178">
        <v>328</v>
      </c>
      <c r="AG209" s="169"/>
      <c r="AH209" s="182">
        <v>174.85</v>
      </c>
      <c r="AI209" s="168">
        <v>66.615660900999103</v>
      </c>
      <c r="AJ209" s="183" t="s">
        <v>53</v>
      </c>
      <c r="AK209" s="184">
        <v>1.057391442873</v>
      </c>
      <c r="AL209" s="185">
        <v>-5.7228628569320099</v>
      </c>
      <c r="AM209" s="170">
        <v>1.6E-2</v>
      </c>
      <c r="AN209" s="170">
        <v>6.0000000000000001E-3</v>
      </c>
      <c r="AO209" s="178">
        <v>0</v>
      </c>
      <c r="AP209" s="178">
        <v>24</v>
      </c>
      <c r="AQ209" s="169"/>
      <c r="AR209" s="182">
        <v>6.6</v>
      </c>
      <c r="AS209" s="168">
        <v>2.5145173688681401</v>
      </c>
      <c r="AT209" s="183" t="s">
        <v>54</v>
      </c>
      <c r="AU209" s="175">
        <v>0.15715733555425901</v>
      </c>
      <c r="AV209" s="176">
        <v>-39.259774693823999</v>
      </c>
      <c r="AW209" s="170"/>
      <c r="AX209" s="170"/>
      <c r="AY209" s="178">
        <v>36</v>
      </c>
      <c r="AZ209" s="178">
        <v>44</v>
      </c>
      <c r="BA209" s="169"/>
      <c r="BB209" s="186">
        <v>107</v>
      </c>
      <c r="BC209" s="182">
        <v>40.7656603740744</v>
      </c>
      <c r="BD209" s="183" t="s">
        <v>55</v>
      </c>
      <c r="BE209" s="180">
        <v>1.2739268866898199</v>
      </c>
      <c r="BF209" s="181">
        <v>15.280450612352</v>
      </c>
      <c r="BG209" s="170">
        <v>0.02</v>
      </c>
      <c r="BH209" s="170">
        <v>0.02</v>
      </c>
      <c r="BI209" s="178">
        <v>0</v>
      </c>
      <c r="BJ209" s="178">
        <v>0</v>
      </c>
      <c r="BK209" s="171"/>
      <c r="BL209" s="187">
        <v>0.8</v>
      </c>
      <c r="BM209" s="190">
        <v>0.75</v>
      </c>
      <c r="BN209" s="188"/>
      <c r="BO209" s="189">
        <v>0.95</v>
      </c>
      <c r="BP209" s="180">
        <v>1</v>
      </c>
      <c r="BQ209" s="188">
        <v>2.5000000000000001E-3</v>
      </c>
    </row>
    <row r="210" spans="1:69" s="158" customFormat="1" ht="22.35" customHeight="1" x14ac:dyDescent="0.2">
      <c r="A210" s="167" t="s">
        <v>275</v>
      </c>
      <c r="B210" s="167" t="s">
        <v>276</v>
      </c>
      <c r="C210" s="167" t="s">
        <v>277</v>
      </c>
      <c r="D210" s="168">
        <v>3.8480691394444402</v>
      </c>
      <c r="E210" s="169"/>
      <c r="F210" s="170">
        <v>5.6000000000000001E-2</v>
      </c>
      <c r="G210" s="170">
        <v>0.05</v>
      </c>
      <c r="H210" s="171"/>
      <c r="I210" s="172">
        <v>5</v>
      </c>
      <c r="J210" s="172">
        <v>4</v>
      </c>
      <c r="K210" s="169"/>
      <c r="L210" s="173">
        <v>4395.6217200000001</v>
      </c>
      <c r="M210" s="173">
        <v>727.75397999999996</v>
      </c>
      <c r="N210" s="173">
        <v>5123.3756999999996</v>
      </c>
      <c r="O210" s="168">
        <v>1331.41466910849</v>
      </c>
      <c r="P210" s="174">
        <v>287.5</v>
      </c>
      <c r="Q210" s="180">
        <v>4.6310075447251799</v>
      </c>
      <c r="R210" s="181">
        <v>3915.2743936714201</v>
      </c>
      <c r="S210" s="170">
        <v>0.01</v>
      </c>
      <c r="T210" s="170">
        <v>0.01</v>
      </c>
      <c r="U210" s="177">
        <v>0</v>
      </c>
      <c r="V210" s="178">
        <v>0</v>
      </c>
      <c r="W210" s="169"/>
      <c r="X210" s="177">
        <v>3554.1077300000002</v>
      </c>
      <c r="Y210" s="168">
        <v>923.60807490925595</v>
      </c>
      <c r="Z210" s="179">
        <v>573</v>
      </c>
      <c r="AA210" s="180">
        <v>1.6118814570842199</v>
      </c>
      <c r="AB210" s="181">
        <v>1146.3093003433801</v>
      </c>
      <c r="AC210" s="170">
        <v>0.02</v>
      </c>
      <c r="AD210" s="170">
        <v>0.02</v>
      </c>
      <c r="AE210" s="178">
        <v>0</v>
      </c>
      <c r="AF210" s="178">
        <v>0</v>
      </c>
      <c r="AG210" s="169"/>
      <c r="AH210" s="182">
        <v>233.25</v>
      </c>
      <c r="AI210" s="168">
        <v>60.614815261265001</v>
      </c>
      <c r="AJ210" s="183" t="s">
        <v>53</v>
      </c>
      <c r="AK210" s="184">
        <v>0.96213992478198396</v>
      </c>
      <c r="AL210" s="185">
        <v>-31.481764517219698</v>
      </c>
      <c r="AM210" s="170">
        <v>6.0000000000000001E-3</v>
      </c>
      <c r="AN210" s="170"/>
      <c r="AO210" s="178">
        <v>10</v>
      </c>
      <c r="AP210" s="178">
        <v>58</v>
      </c>
      <c r="AQ210" s="169"/>
      <c r="AR210" s="182">
        <v>42.7</v>
      </c>
      <c r="AS210" s="168">
        <v>11.096474219318401</v>
      </c>
      <c r="AT210" s="183" t="s">
        <v>54</v>
      </c>
      <c r="AU210" s="175">
        <v>0.69352963870739903</v>
      </c>
      <c r="AV210" s="176">
        <v>-24.5334640043733</v>
      </c>
      <c r="AW210" s="170"/>
      <c r="AX210" s="170"/>
      <c r="AY210" s="178">
        <v>19</v>
      </c>
      <c r="AZ210" s="178">
        <v>32</v>
      </c>
      <c r="BA210" s="169"/>
      <c r="BB210" s="186">
        <v>185.6</v>
      </c>
      <c r="BC210" s="182">
        <v>48.231981618395601</v>
      </c>
      <c r="BD210" s="183" t="s">
        <v>55</v>
      </c>
      <c r="BE210" s="180">
        <v>1.5072494255748601</v>
      </c>
      <c r="BF210" s="181">
        <v>51.133071991253502</v>
      </c>
      <c r="BG210" s="170">
        <v>0.02</v>
      </c>
      <c r="BH210" s="170">
        <v>0.02</v>
      </c>
      <c r="BI210" s="178">
        <v>0</v>
      </c>
      <c r="BJ210" s="178">
        <v>0</v>
      </c>
      <c r="BK210" s="171"/>
      <c r="BL210" s="187">
        <v>0.8</v>
      </c>
      <c r="BM210" s="190">
        <v>0.78</v>
      </c>
      <c r="BN210" s="188"/>
      <c r="BO210" s="189">
        <v>0.95</v>
      </c>
      <c r="BP210" s="180">
        <v>1</v>
      </c>
      <c r="BQ210" s="188">
        <v>2.5000000000000001E-3</v>
      </c>
    </row>
    <row r="211" spans="1:69" s="158" customFormat="1" ht="22.35" customHeight="1" x14ac:dyDescent="0.2">
      <c r="A211" s="167" t="s">
        <v>275</v>
      </c>
      <c r="B211" s="167" t="s">
        <v>276</v>
      </c>
      <c r="C211" s="167" t="s">
        <v>278</v>
      </c>
      <c r="D211" s="168">
        <v>2.98956710155556</v>
      </c>
      <c r="E211" s="169"/>
      <c r="F211" s="170">
        <v>2.7E-2</v>
      </c>
      <c r="G211" s="170">
        <v>1.2E-2</v>
      </c>
      <c r="H211" s="171"/>
      <c r="I211" s="172">
        <v>5</v>
      </c>
      <c r="J211" s="172">
        <v>4</v>
      </c>
      <c r="K211" s="169"/>
      <c r="L211" s="173">
        <v>1721.72011</v>
      </c>
      <c r="M211" s="173">
        <v>1261.6985099999999</v>
      </c>
      <c r="N211" s="173">
        <v>2983.4186199999999</v>
      </c>
      <c r="O211" s="168">
        <v>997.94335388814102</v>
      </c>
      <c r="P211" s="174">
        <v>222.37200000000001</v>
      </c>
      <c r="Q211" s="180">
        <v>4.4877203689679499</v>
      </c>
      <c r="R211" s="181">
        <v>2257.4613710662302</v>
      </c>
      <c r="S211" s="170">
        <v>0.01</v>
      </c>
      <c r="T211" s="170">
        <v>0.01</v>
      </c>
      <c r="U211" s="177">
        <v>0</v>
      </c>
      <c r="V211" s="178">
        <v>0</v>
      </c>
      <c r="W211" s="169"/>
      <c r="X211" s="177">
        <v>1746.823625</v>
      </c>
      <c r="Y211" s="168">
        <v>584.30654528245202</v>
      </c>
      <c r="Z211" s="179">
        <v>573</v>
      </c>
      <c r="AA211" s="184">
        <v>1.01973219071981</v>
      </c>
      <c r="AB211" s="185">
        <v>-123.796343516939</v>
      </c>
      <c r="AC211" s="170">
        <v>1.2E-2</v>
      </c>
      <c r="AD211" s="170">
        <v>2E-3</v>
      </c>
      <c r="AE211" s="178">
        <v>0</v>
      </c>
      <c r="AF211" s="178">
        <v>309</v>
      </c>
      <c r="AG211" s="169"/>
      <c r="AH211" s="182">
        <v>126.55</v>
      </c>
      <c r="AI211" s="168">
        <v>42.330543420200399</v>
      </c>
      <c r="AJ211" s="183" t="s">
        <v>53</v>
      </c>
      <c r="AK211" s="175">
        <v>0.67191338762222796</v>
      </c>
      <c r="AL211" s="176">
        <v>-79.120258318616393</v>
      </c>
      <c r="AM211" s="170"/>
      <c r="AN211" s="170"/>
      <c r="AO211" s="178">
        <v>62</v>
      </c>
      <c r="AP211" s="178">
        <v>100</v>
      </c>
      <c r="AQ211" s="169"/>
      <c r="AR211" s="182">
        <v>5</v>
      </c>
      <c r="AS211" s="168">
        <v>1.6724829482497201</v>
      </c>
      <c r="AT211" s="183" t="s">
        <v>54</v>
      </c>
      <c r="AU211" s="175">
        <v>0.10453018426560801</v>
      </c>
      <c r="AV211" s="176">
        <v>-47.233716398378803</v>
      </c>
      <c r="AW211" s="170"/>
      <c r="AX211" s="170"/>
      <c r="AY211" s="178">
        <v>43</v>
      </c>
      <c r="AZ211" s="178">
        <v>53</v>
      </c>
      <c r="BA211" s="169"/>
      <c r="BB211" s="186">
        <v>91.8</v>
      </c>
      <c r="BC211" s="182">
        <v>30.706786929864801</v>
      </c>
      <c r="BD211" s="183" t="s">
        <v>55</v>
      </c>
      <c r="BE211" s="184">
        <v>0.95958709155827604</v>
      </c>
      <c r="BF211" s="185">
        <v>-12.667432796757501</v>
      </c>
      <c r="BG211" s="170">
        <v>5.0000000000000001E-3</v>
      </c>
      <c r="BH211" s="170"/>
      <c r="BI211" s="178">
        <v>4</v>
      </c>
      <c r="BJ211" s="178">
        <v>23</v>
      </c>
      <c r="BK211" s="171"/>
      <c r="BL211" s="187">
        <v>0.8</v>
      </c>
      <c r="BM211" s="184">
        <v>0.81</v>
      </c>
      <c r="BN211" s="188">
        <v>3.7500000000000001E-4</v>
      </c>
      <c r="BO211" s="189">
        <v>0.95</v>
      </c>
      <c r="BP211" s="180">
        <v>1</v>
      </c>
      <c r="BQ211" s="188">
        <v>2.5000000000000001E-3</v>
      </c>
    </row>
    <row r="212" spans="1:69" s="158" customFormat="1" ht="22.35" customHeight="1" x14ac:dyDescent="0.2">
      <c r="A212" s="167" t="s">
        <v>275</v>
      </c>
      <c r="B212" s="167" t="s">
        <v>276</v>
      </c>
      <c r="C212" s="167" t="s">
        <v>279</v>
      </c>
      <c r="D212" s="168">
        <v>3.33559711066667</v>
      </c>
      <c r="E212" s="169"/>
      <c r="F212" s="170">
        <v>0.03</v>
      </c>
      <c r="G212" s="170">
        <v>0.03</v>
      </c>
      <c r="H212" s="171"/>
      <c r="I212" s="172">
        <v>3</v>
      </c>
      <c r="J212" s="172">
        <v>3</v>
      </c>
      <c r="K212" s="169"/>
      <c r="L212" s="173">
        <v>1652.8897300000001</v>
      </c>
      <c r="M212" s="173">
        <v>-185.16573</v>
      </c>
      <c r="N212" s="173">
        <v>1467.7239999999999</v>
      </c>
      <c r="O212" s="168">
        <v>440.01836891705898</v>
      </c>
      <c r="P212" s="174">
        <v>230.685</v>
      </c>
      <c r="Q212" s="180">
        <v>1.9074424818131199</v>
      </c>
      <c r="R212" s="181">
        <v>627.46033633423804</v>
      </c>
      <c r="S212" s="170">
        <v>0.01</v>
      </c>
      <c r="T212" s="170">
        <v>0.01</v>
      </c>
      <c r="U212" s="177">
        <v>0</v>
      </c>
      <c r="V212" s="178">
        <v>0</v>
      </c>
      <c r="W212" s="169"/>
      <c r="X212" s="177">
        <v>2727.9404199999999</v>
      </c>
      <c r="Y212" s="168">
        <v>817.82671272753998</v>
      </c>
      <c r="Z212" s="179">
        <v>573</v>
      </c>
      <c r="AA212" s="180">
        <v>1.4272717499608001</v>
      </c>
      <c r="AB212" s="181">
        <v>640.80393830209402</v>
      </c>
      <c r="AC212" s="170">
        <v>0.02</v>
      </c>
      <c r="AD212" s="170">
        <v>0.02</v>
      </c>
      <c r="AE212" s="178">
        <v>0</v>
      </c>
      <c r="AF212" s="178">
        <v>0</v>
      </c>
      <c r="AG212" s="169"/>
      <c r="AH212" s="182">
        <v>125.5</v>
      </c>
      <c r="AI212" s="168">
        <v>37.624447988239503</v>
      </c>
      <c r="AJ212" s="183" t="s">
        <v>53</v>
      </c>
      <c r="AK212" s="175">
        <v>0.59721346013078602</v>
      </c>
      <c r="AL212" s="176">
        <v>-103.975738825424</v>
      </c>
      <c r="AM212" s="170"/>
      <c r="AN212" s="170"/>
      <c r="AO212" s="178">
        <v>85</v>
      </c>
      <c r="AP212" s="178">
        <v>127</v>
      </c>
      <c r="AQ212" s="169"/>
      <c r="AR212" s="182">
        <v>12</v>
      </c>
      <c r="AS212" s="168">
        <v>3.5975567797519901</v>
      </c>
      <c r="AT212" s="183" t="s">
        <v>54</v>
      </c>
      <c r="AU212" s="175">
        <v>0.22484729873449899</v>
      </c>
      <c r="AV212" s="176">
        <v>-46.279552717568102</v>
      </c>
      <c r="AW212" s="170"/>
      <c r="AX212" s="170"/>
      <c r="AY212" s="178">
        <v>42</v>
      </c>
      <c r="AZ212" s="178">
        <v>53</v>
      </c>
      <c r="BA212" s="169"/>
      <c r="BB212" s="186">
        <v>93.2</v>
      </c>
      <c r="BC212" s="182">
        <v>27.9410243227404</v>
      </c>
      <c r="BD212" s="183" t="s">
        <v>55</v>
      </c>
      <c r="BE212" s="190">
        <v>0.87315701008563795</v>
      </c>
      <c r="BF212" s="173">
        <v>-23.359105435136101</v>
      </c>
      <c r="BG212" s="170"/>
      <c r="BH212" s="170"/>
      <c r="BI212" s="178">
        <v>14</v>
      </c>
      <c r="BJ212" s="178">
        <v>35</v>
      </c>
      <c r="BK212" s="171"/>
      <c r="BL212" s="187">
        <v>0.8</v>
      </c>
      <c r="BM212" s="190">
        <v>0.75</v>
      </c>
      <c r="BN212" s="188"/>
      <c r="BO212" s="189">
        <v>0.95</v>
      </c>
      <c r="BP212" s="180">
        <v>1</v>
      </c>
      <c r="BQ212" s="188">
        <v>2.5000000000000001E-3</v>
      </c>
    </row>
    <row r="213" spans="1:69" s="158" customFormat="1" ht="22.35" customHeight="1" x14ac:dyDescent="0.2">
      <c r="A213" s="167" t="s">
        <v>275</v>
      </c>
      <c r="B213" s="167" t="s">
        <v>276</v>
      </c>
      <c r="C213" s="167" t="s">
        <v>280</v>
      </c>
      <c r="D213" s="168">
        <v>3.7485562538888901</v>
      </c>
      <c r="E213" s="169"/>
      <c r="F213" s="170">
        <v>3.9E-2</v>
      </c>
      <c r="G213" s="170">
        <v>0.02</v>
      </c>
      <c r="H213" s="171"/>
      <c r="I213" s="172">
        <v>4</v>
      </c>
      <c r="J213" s="172">
        <v>3</v>
      </c>
      <c r="K213" s="169"/>
      <c r="L213" s="173">
        <v>1573.6742999999999</v>
      </c>
      <c r="M213" s="173">
        <v>1708.3847000000001</v>
      </c>
      <c r="N213" s="173">
        <v>3282.0590000000002</v>
      </c>
      <c r="O213" s="168">
        <v>875.55282026115299</v>
      </c>
      <c r="P213" s="174">
        <v>260.827</v>
      </c>
      <c r="Q213" s="180">
        <v>3.3568335343394402</v>
      </c>
      <c r="R213" s="181">
        <v>2214.38364721988</v>
      </c>
      <c r="S213" s="170">
        <v>0.01</v>
      </c>
      <c r="T213" s="170">
        <v>0.01</v>
      </c>
      <c r="U213" s="177">
        <v>0</v>
      </c>
      <c r="V213" s="178">
        <v>0</v>
      </c>
      <c r="W213" s="169"/>
      <c r="X213" s="177">
        <v>1895.7929549999999</v>
      </c>
      <c r="Y213" s="168">
        <v>505.73949718194399</v>
      </c>
      <c r="Z213" s="179">
        <v>573</v>
      </c>
      <c r="AA213" s="190">
        <v>0.88261692352869903</v>
      </c>
      <c r="AB213" s="173">
        <v>-449.73866995834101</v>
      </c>
      <c r="AC213" s="170"/>
      <c r="AD213" s="170"/>
      <c r="AE213" s="178">
        <v>253</v>
      </c>
      <c r="AF213" s="178">
        <v>682</v>
      </c>
      <c r="AG213" s="169"/>
      <c r="AH213" s="182">
        <v>233.2</v>
      </c>
      <c r="AI213" s="168">
        <v>62.210617689962604</v>
      </c>
      <c r="AJ213" s="183" t="s">
        <v>53</v>
      </c>
      <c r="AK213" s="184">
        <v>0.98747012206289797</v>
      </c>
      <c r="AL213" s="185">
        <v>-24.685676042540099</v>
      </c>
      <c r="AM213" s="170">
        <v>8.9999999999999993E-3</v>
      </c>
      <c r="AN213" s="170"/>
      <c r="AO213" s="178">
        <v>3</v>
      </c>
      <c r="AP213" s="178">
        <v>51</v>
      </c>
      <c r="AQ213" s="169"/>
      <c r="AR213" s="182">
        <v>26</v>
      </c>
      <c r="AS213" s="168">
        <v>6.9360036875601496</v>
      </c>
      <c r="AT213" s="183" t="s">
        <v>54</v>
      </c>
      <c r="AU213" s="175">
        <v>0.43350023047250902</v>
      </c>
      <c r="AV213" s="176">
        <v>-39.494774867946703</v>
      </c>
      <c r="AW213" s="170"/>
      <c r="AX213" s="170"/>
      <c r="AY213" s="178">
        <v>34</v>
      </c>
      <c r="AZ213" s="178">
        <v>46</v>
      </c>
      <c r="BA213" s="169"/>
      <c r="BB213" s="186">
        <v>132</v>
      </c>
      <c r="BC213" s="182">
        <v>35.213557182997697</v>
      </c>
      <c r="BD213" s="183" t="s">
        <v>55</v>
      </c>
      <c r="BE213" s="180">
        <v>1.10042366196868</v>
      </c>
      <c r="BF213" s="181">
        <v>1.01045026410662</v>
      </c>
      <c r="BG213" s="170">
        <v>0.02</v>
      </c>
      <c r="BH213" s="170">
        <v>0.01</v>
      </c>
      <c r="BI213" s="178">
        <v>0</v>
      </c>
      <c r="BJ213" s="178">
        <v>12</v>
      </c>
      <c r="BK213" s="171"/>
      <c r="BL213" s="187">
        <v>0.8</v>
      </c>
      <c r="BM213" s="190">
        <v>0.79</v>
      </c>
      <c r="BN213" s="188"/>
      <c r="BO213" s="189">
        <v>0.95</v>
      </c>
      <c r="BP213" s="180">
        <v>1</v>
      </c>
      <c r="BQ213" s="188">
        <v>2.5000000000000001E-3</v>
      </c>
    </row>
    <row r="214" spans="1:69" s="158" customFormat="1" ht="22.35" customHeight="1" x14ac:dyDescent="0.2">
      <c r="A214" s="167" t="s">
        <v>275</v>
      </c>
      <c r="B214" s="167" t="s">
        <v>276</v>
      </c>
      <c r="C214" s="167" t="s">
        <v>281</v>
      </c>
      <c r="D214" s="168">
        <v>3.10896044855556</v>
      </c>
      <c r="E214" s="169"/>
      <c r="F214" s="170">
        <v>2.5000000000000001E-2</v>
      </c>
      <c r="G214" s="170">
        <v>1.4999999999999999E-2</v>
      </c>
      <c r="H214" s="171"/>
      <c r="I214" s="172">
        <v>4</v>
      </c>
      <c r="J214" s="172">
        <v>4</v>
      </c>
      <c r="K214" s="169"/>
      <c r="L214" s="173">
        <v>2186.4463599999999</v>
      </c>
      <c r="M214" s="173">
        <v>2392.16777</v>
      </c>
      <c r="N214" s="173">
        <v>4578.6141299999999</v>
      </c>
      <c r="O214" s="168">
        <v>1472.71546414405</v>
      </c>
      <c r="P214" s="174">
        <v>237.98699999999999</v>
      </c>
      <c r="Q214" s="180">
        <v>6.1882181133593397</v>
      </c>
      <c r="R214" s="181">
        <v>3770.65188006473</v>
      </c>
      <c r="S214" s="170">
        <v>0.01</v>
      </c>
      <c r="T214" s="170">
        <v>0.01</v>
      </c>
      <c r="U214" s="177">
        <v>0</v>
      </c>
      <c r="V214" s="178">
        <v>0</v>
      </c>
      <c r="W214" s="169"/>
      <c r="X214" s="177">
        <v>1870.383435</v>
      </c>
      <c r="Y214" s="168">
        <v>601.61055952609297</v>
      </c>
      <c r="Z214" s="179">
        <v>573</v>
      </c>
      <c r="AA214" s="184">
        <v>1.0499311684574</v>
      </c>
      <c r="AB214" s="185">
        <v>-74.942861028390794</v>
      </c>
      <c r="AC214" s="170">
        <v>1.4999999999999999E-2</v>
      </c>
      <c r="AD214" s="170">
        <v>5.0000000000000001E-3</v>
      </c>
      <c r="AE214" s="178">
        <v>0</v>
      </c>
      <c r="AF214" s="178">
        <v>268</v>
      </c>
      <c r="AG214" s="169"/>
      <c r="AH214" s="182">
        <v>82.5</v>
      </c>
      <c r="AI214" s="168">
        <v>26.536201204595599</v>
      </c>
      <c r="AJ214" s="183" t="s">
        <v>53</v>
      </c>
      <c r="AK214" s="175">
        <v>0.421209542930089</v>
      </c>
      <c r="AL214" s="176">
        <v>-131.38404301882801</v>
      </c>
      <c r="AM214" s="170"/>
      <c r="AN214" s="170"/>
      <c r="AO214" s="178">
        <v>114</v>
      </c>
      <c r="AP214" s="178">
        <v>153</v>
      </c>
      <c r="AQ214" s="169"/>
      <c r="AR214" s="182">
        <v>5.8</v>
      </c>
      <c r="AS214" s="168">
        <v>1.8655753574139899</v>
      </c>
      <c r="AT214" s="183" t="s">
        <v>54</v>
      </c>
      <c r="AU214" s="175">
        <v>0.116598459838374</v>
      </c>
      <c r="AV214" s="176">
        <v>-48.519756957162798</v>
      </c>
      <c r="AW214" s="170"/>
      <c r="AX214" s="170"/>
      <c r="AY214" s="178">
        <v>44</v>
      </c>
      <c r="AZ214" s="178">
        <v>54</v>
      </c>
      <c r="BA214" s="169"/>
      <c r="BB214" s="186">
        <v>62.6</v>
      </c>
      <c r="BC214" s="182">
        <v>20.1353478231234</v>
      </c>
      <c r="BD214" s="183" t="s">
        <v>55</v>
      </c>
      <c r="BE214" s="175">
        <v>0.62922961947260803</v>
      </c>
      <c r="BF214" s="176">
        <v>-46.039513914325497</v>
      </c>
      <c r="BG214" s="170"/>
      <c r="BH214" s="170"/>
      <c r="BI214" s="178">
        <v>37</v>
      </c>
      <c r="BJ214" s="178">
        <v>57</v>
      </c>
      <c r="BK214" s="171"/>
      <c r="BL214" s="187">
        <v>0.8</v>
      </c>
      <c r="BM214" s="184">
        <v>0.88</v>
      </c>
      <c r="BN214" s="188">
        <v>3.0000000000000001E-3</v>
      </c>
      <c r="BO214" s="189">
        <v>0.95</v>
      </c>
      <c r="BP214" s="180">
        <v>1</v>
      </c>
      <c r="BQ214" s="188">
        <v>2.5000000000000001E-3</v>
      </c>
    </row>
    <row r="215" spans="1:69" s="158" customFormat="1" ht="22.35" customHeight="1" x14ac:dyDescent="0.2">
      <c r="A215" s="167" t="s">
        <v>275</v>
      </c>
      <c r="B215" s="167" t="s">
        <v>276</v>
      </c>
      <c r="C215" s="167" t="s">
        <v>282</v>
      </c>
      <c r="D215" s="168">
        <v>3.74723678633333</v>
      </c>
      <c r="E215" s="169"/>
      <c r="F215" s="170">
        <v>3.4000000000000002E-2</v>
      </c>
      <c r="G215" s="170">
        <v>0.03</v>
      </c>
      <c r="H215" s="171"/>
      <c r="I215" s="172">
        <v>5</v>
      </c>
      <c r="J215" s="172">
        <v>4</v>
      </c>
      <c r="K215" s="169"/>
      <c r="L215" s="173">
        <v>1372.8374699999999</v>
      </c>
      <c r="M215" s="173">
        <v>4610.31538</v>
      </c>
      <c r="N215" s="173">
        <v>5983.1528500000004</v>
      </c>
      <c r="O215" s="168">
        <v>1596.6839543797601</v>
      </c>
      <c r="P215" s="174">
        <v>287.5</v>
      </c>
      <c r="Q215" s="180">
        <v>5.5536833195817703</v>
      </c>
      <c r="R215" s="181">
        <v>4806.70786093065</v>
      </c>
      <c r="S215" s="170">
        <v>0.01</v>
      </c>
      <c r="T215" s="170">
        <v>0.01</v>
      </c>
      <c r="U215" s="177">
        <v>0</v>
      </c>
      <c r="V215" s="178">
        <v>0</v>
      </c>
      <c r="W215" s="169"/>
      <c r="X215" s="177">
        <v>2035.99938</v>
      </c>
      <c r="Y215" s="168">
        <v>543.33352710070506</v>
      </c>
      <c r="Z215" s="179">
        <v>573</v>
      </c>
      <c r="AA215" s="184">
        <v>0.94822605078656996</v>
      </c>
      <c r="AB215" s="185">
        <v>-308.70663299734599</v>
      </c>
      <c r="AC215" s="170">
        <v>4.0000000000000001E-3</v>
      </c>
      <c r="AD215" s="170"/>
      <c r="AE215" s="178">
        <v>112</v>
      </c>
      <c r="AF215" s="178">
        <v>541</v>
      </c>
      <c r="AG215" s="169"/>
      <c r="AH215" s="182">
        <v>132.44999999999999</v>
      </c>
      <c r="AI215" s="168">
        <v>35.346044979880297</v>
      </c>
      <c r="AJ215" s="183" t="s">
        <v>53</v>
      </c>
      <c r="AK215" s="175">
        <v>0.56104833301397306</v>
      </c>
      <c r="AL215" s="176">
        <v>-125.344901952588</v>
      </c>
      <c r="AM215" s="170"/>
      <c r="AN215" s="170"/>
      <c r="AO215" s="178">
        <v>104</v>
      </c>
      <c r="AP215" s="178">
        <v>151</v>
      </c>
      <c r="AQ215" s="169"/>
      <c r="AR215" s="182">
        <v>36.200000000000003</v>
      </c>
      <c r="AS215" s="168">
        <v>9.6604517045803409</v>
      </c>
      <c r="AT215" s="183" t="s">
        <v>54</v>
      </c>
      <c r="AU215" s="175">
        <v>0.60377823153627097</v>
      </c>
      <c r="AV215" s="176">
        <v>-29.271721130815902</v>
      </c>
      <c r="AW215" s="170"/>
      <c r="AX215" s="170"/>
      <c r="AY215" s="178">
        <v>24</v>
      </c>
      <c r="AZ215" s="178">
        <v>36</v>
      </c>
      <c r="BA215" s="169"/>
      <c r="BB215" s="186">
        <v>149</v>
      </c>
      <c r="BC215" s="182">
        <v>39.762632706698099</v>
      </c>
      <c r="BD215" s="183" t="s">
        <v>55</v>
      </c>
      <c r="BE215" s="180">
        <v>1.24258227208431</v>
      </c>
      <c r="BF215" s="181">
        <v>18.056557738368099</v>
      </c>
      <c r="BG215" s="170">
        <v>0.02</v>
      </c>
      <c r="BH215" s="170">
        <v>0.02</v>
      </c>
      <c r="BI215" s="178">
        <v>0</v>
      </c>
      <c r="BJ215" s="178">
        <v>0</v>
      </c>
      <c r="BK215" s="171"/>
      <c r="BL215" s="187">
        <v>0.8</v>
      </c>
      <c r="BM215" s="184">
        <v>0.84</v>
      </c>
      <c r="BN215" s="188">
        <v>1.5E-3</v>
      </c>
      <c r="BO215" s="189">
        <v>0.95</v>
      </c>
      <c r="BP215" s="180">
        <v>1</v>
      </c>
      <c r="BQ215" s="188">
        <v>2.5000000000000001E-3</v>
      </c>
    </row>
    <row r="216" spans="1:69" s="158" customFormat="1" ht="22.35" customHeight="1" x14ac:dyDescent="0.2">
      <c r="A216" s="167" t="s">
        <v>275</v>
      </c>
      <c r="B216" s="167" t="s">
        <v>276</v>
      </c>
      <c r="C216" s="167" t="s">
        <v>283</v>
      </c>
      <c r="D216" s="168">
        <v>4.8968438782222199</v>
      </c>
      <c r="E216" s="169"/>
      <c r="F216" s="170">
        <v>4.4999999999999998E-2</v>
      </c>
      <c r="G216" s="170">
        <v>3.5000000000000003E-2</v>
      </c>
      <c r="H216" s="171"/>
      <c r="I216" s="172">
        <v>4</v>
      </c>
      <c r="J216" s="172">
        <v>4</v>
      </c>
      <c r="K216" s="169"/>
      <c r="L216" s="173">
        <v>4595.4805900000001</v>
      </c>
      <c r="M216" s="173">
        <v>4195.9085100000002</v>
      </c>
      <c r="N216" s="173">
        <v>8791.3891000000003</v>
      </c>
      <c r="O216" s="168">
        <v>1795.31741640734</v>
      </c>
      <c r="P216" s="174">
        <v>287.5</v>
      </c>
      <c r="Q216" s="180">
        <v>6.24458231793857</v>
      </c>
      <c r="R216" s="181">
        <v>7254.0249644321302</v>
      </c>
      <c r="S216" s="170">
        <v>0.01</v>
      </c>
      <c r="T216" s="170">
        <v>0.01</v>
      </c>
      <c r="U216" s="177">
        <v>0</v>
      </c>
      <c r="V216" s="178">
        <v>0</v>
      </c>
      <c r="W216" s="169"/>
      <c r="X216" s="177">
        <v>2943.4045099999998</v>
      </c>
      <c r="Y216" s="168">
        <v>601.08195874698595</v>
      </c>
      <c r="Z216" s="179">
        <v>573</v>
      </c>
      <c r="AA216" s="184">
        <v>1.0490086540087</v>
      </c>
      <c r="AB216" s="185">
        <v>-120.629054105694</v>
      </c>
      <c r="AC216" s="170">
        <v>1.4999999999999999E-2</v>
      </c>
      <c r="AD216" s="170">
        <v>5.0000000000000001E-3</v>
      </c>
      <c r="AE216" s="178">
        <v>0</v>
      </c>
      <c r="AF216" s="178">
        <v>424</v>
      </c>
      <c r="AG216" s="169"/>
      <c r="AH216" s="182">
        <v>204.1</v>
      </c>
      <c r="AI216" s="168">
        <v>41.679907523230597</v>
      </c>
      <c r="AJ216" s="183" t="s">
        <v>53</v>
      </c>
      <c r="AK216" s="175">
        <v>0.66158583370207202</v>
      </c>
      <c r="AL216" s="176">
        <v>-132.783271446176</v>
      </c>
      <c r="AM216" s="170"/>
      <c r="AN216" s="170"/>
      <c r="AO216" s="178">
        <v>105</v>
      </c>
      <c r="AP216" s="178">
        <v>167</v>
      </c>
      <c r="AQ216" s="169"/>
      <c r="AR216" s="182">
        <v>56.3</v>
      </c>
      <c r="AS216" s="168">
        <v>11.497201340313</v>
      </c>
      <c r="AT216" s="183" t="s">
        <v>54</v>
      </c>
      <c r="AU216" s="175">
        <v>0.71857508376956203</v>
      </c>
      <c r="AV216" s="176">
        <v>-29.257656240298601</v>
      </c>
      <c r="AW216" s="170"/>
      <c r="AX216" s="170"/>
      <c r="AY216" s="178">
        <v>23</v>
      </c>
      <c r="AZ216" s="178">
        <v>38</v>
      </c>
      <c r="BA216" s="169"/>
      <c r="BB216" s="186">
        <v>190.2</v>
      </c>
      <c r="BC216" s="182">
        <v>38.841344492496098</v>
      </c>
      <c r="BD216" s="183" t="s">
        <v>55</v>
      </c>
      <c r="BE216" s="180">
        <v>1.2137920153905</v>
      </c>
      <c r="BF216" s="181">
        <v>19.084687519402799</v>
      </c>
      <c r="BG216" s="170">
        <v>0.02</v>
      </c>
      <c r="BH216" s="170">
        <v>0.02</v>
      </c>
      <c r="BI216" s="178">
        <v>0</v>
      </c>
      <c r="BJ216" s="178">
        <v>0</v>
      </c>
      <c r="BK216" s="171"/>
      <c r="BL216" s="187">
        <v>0.8</v>
      </c>
      <c r="BM216" s="190">
        <v>0.74</v>
      </c>
      <c r="BN216" s="188"/>
      <c r="BO216" s="189">
        <v>0.95</v>
      </c>
      <c r="BP216" s="180">
        <v>1</v>
      </c>
      <c r="BQ216" s="188">
        <v>2.5000000000000001E-3</v>
      </c>
    </row>
    <row r="217" spans="1:69" s="158" customFormat="1" ht="22.35" customHeight="1" x14ac:dyDescent="0.2">
      <c r="A217" s="167" t="s">
        <v>275</v>
      </c>
      <c r="B217" s="167" t="s">
        <v>276</v>
      </c>
      <c r="C217" s="167" t="s">
        <v>284</v>
      </c>
      <c r="D217" s="168">
        <v>2.87505723911111</v>
      </c>
      <c r="E217" s="169"/>
      <c r="F217" s="170">
        <v>0.03</v>
      </c>
      <c r="G217" s="170">
        <v>2.3E-2</v>
      </c>
      <c r="H217" s="171"/>
      <c r="I217" s="172">
        <v>3</v>
      </c>
      <c r="J217" s="172">
        <v>3</v>
      </c>
      <c r="K217" s="169"/>
      <c r="L217" s="173">
        <v>738.97694000000001</v>
      </c>
      <c r="M217" s="173">
        <v>1787.9275600000001</v>
      </c>
      <c r="N217" s="173">
        <v>2526.9045000000001</v>
      </c>
      <c r="O217" s="168">
        <v>878.90580598710096</v>
      </c>
      <c r="P217" s="174">
        <v>287.5</v>
      </c>
      <c r="Q217" s="180">
        <v>3.05706367299861</v>
      </c>
      <c r="R217" s="181">
        <v>1624.28027978107</v>
      </c>
      <c r="S217" s="170">
        <v>0.01</v>
      </c>
      <c r="T217" s="170">
        <v>0.01</v>
      </c>
      <c r="U217" s="177">
        <v>0</v>
      </c>
      <c r="V217" s="178">
        <v>0</v>
      </c>
      <c r="W217" s="169"/>
      <c r="X217" s="177">
        <v>1856.9513850000001</v>
      </c>
      <c r="Y217" s="168">
        <v>645.88327485755303</v>
      </c>
      <c r="Z217" s="179">
        <v>573</v>
      </c>
      <c r="AA217" s="180">
        <v>1.1271959421597799</v>
      </c>
      <c r="AB217" s="181">
        <v>57.9820695723527</v>
      </c>
      <c r="AC217" s="170">
        <v>0.02</v>
      </c>
      <c r="AD217" s="170">
        <v>1.2999999999999999E-2</v>
      </c>
      <c r="AE217" s="178">
        <v>0</v>
      </c>
      <c r="AF217" s="178">
        <v>120</v>
      </c>
      <c r="AG217" s="169"/>
      <c r="AH217" s="182">
        <v>111.55</v>
      </c>
      <c r="AI217" s="168">
        <v>38.799227536244899</v>
      </c>
      <c r="AJ217" s="183" t="s">
        <v>53</v>
      </c>
      <c r="AK217" s="175">
        <v>0.61586075454356903</v>
      </c>
      <c r="AL217" s="176">
        <v>-86.242437821888004</v>
      </c>
      <c r="AM217" s="170"/>
      <c r="AN217" s="170"/>
      <c r="AO217" s="178">
        <v>70</v>
      </c>
      <c r="AP217" s="178">
        <v>106</v>
      </c>
      <c r="AQ217" s="169"/>
      <c r="AR217" s="182">
        <v>22.6</v>
      </c>
      <c r="AS217" s="168">
        <v>7.8607130642683503</v>
      </c>
      <c r="AT217" s="183" t="s">
        <v>54</v>
      </c>
      <c r="AU217" s="175">
        <v>0.491294566516772</v>
      </c>
      <c r="AV217" s="176">
        <v>-27.633000081749302</v>
      </c>
      <c r="AW217" s="170"/>
      <c r="AX217" s="170"/>
      <c r="AY217" s="178">
        <v>24</v>
      </c>
      <c r="AZ217" s="178">
        <v>33</v>
      </c>
      <c r="BA217" s="169"/>
      <c r="BB217" s="186">
        <v>73</v>
      </c>
      <c r="BC217" s="182">
        <v>25.390798835910999</v>
      </c>
      <c r="BD217" s="183" t="s">
        <v>55</v>
      </c>
      <c r="BE217" s="190">
        <v>0.79346246362221995</v>
      </c>
      <c r="BF217" s="173">
        <v>-27.466000163498599</v>
      </c>
      <c r="BG217" s="170"/>
      <c r="BH217" s="170"/>
      <c r="BI217" s="178">
        <v>20</v>
      </c>
      <c r="BJ217" s="178">
        <v>38</v>
      </c>
      <c r="BK217" s="171"/>
      <c r="BL217" s="187">
        <v>0.8</v>
      </c>
      <c r="BM217" s="190">
        <v>0.73</v>
      </c>
      <c r="BN217" s="188"/>
      <c r="BO217" s="189">
        <v>0.95</v>
      </c>
      <c r="BP217" s="180">
        <v>1</v>
      </c>
      <c r="BQ217" s="188">
        <v>2.5000000000000001E-3</v>
      </c>
    </row>
    <row r="218" spans="1:69" s="158" customFormat="1" ht="22.35" customHeight="1" x14ac:dyDescent="0.2">
      <c r="A218" s="167" t="s">
        <v>275</v>
      </c>
      <c r="B218" s="167" t="s">
        <v>276</v>
      </c>
      <c r="C218" s="167" t="s">
        <v>285</v>
      </c>
      <c r="D218" s="168">
        <v>2.5461804328888902</v>
      </c>
      <c r="E218" s="169"/>
      <c r="F218" s="170">
        <v>3.5999999999999997E-2</v>
      </c>
      <c r="G218" s="170">
        <v>0.03</v>
      </c>
      <c r="H218" s="171"/>
      <c r="I218" s="172">
        <v>5</v>
      </c>
      <c r="J218" s="172">
        <v>4</v>
      </c>
      <c r="K218" s="169"/>
      <c r="L218" s="173">
        <v>3312.1167399999999</v>
      </c>
      <c r="M218" s="173">
        <v>2289.2093500000001</v>
      </c>
      <c r="N218" s="173">
        <v>5601.3260899999996</v>
      </c>
      <c r="O218" s="168">
        <v>2199.89362012524</v>
      </c>
      <c r="P218" s="174">
        <v>271.947</v>
      </c>
      <c r="Q218" s="180">
        <v>8.0894204390018594</v>
      </c>
      <c r="R218" s="181">
        <v>4845.1967558403403</v>
      </c>
      <c r="S218" s="170">
        <v>0.01</v>
      </c>
      <c r="T218" s="170">
        <v>0.01</v>
      </c>
      <c r="U218" s="177">
        <v>0</v>
      </c>
      <c r="V218" s="178">
        <v>0</v>
      </c>
      <c r="W218" s="169"/>
      <c r="X218" s="177">
        <v>2346.3714450000002</v>
      </c>
      <c r="Y218" s="168">
        <v>921.52599033911099</v>
      </c>
      <c r="Z218" s="179">
        <v>573</v>
      </c>
      <c r="AA218" s="180">
        <v>1.6082478016389401</v>
      </c>
      <c r="AB218" s="181">
        <v>753.18560925449503</v>
      </c>
      <c r="AC218" s="170">
        <v>0.02</v>
      </c>
      <c r="AD218" s="170">
        <v>0.02</v>
      </c>
      <c r="AE218" s="178">
        <v>0</v>
      </c>
      <c r="AF218" s="178">
        <v>0</v>
      </c>
      <c r="AG218" s="169"/>
      <c r="AH218" s="182">
        <v>133.35</v>
      </c>
      <c r="AI218" s="168">
        <v>52.372564912338703</v>
      </c>
      <c r="AJ218" s="183" t="s">
        <v>53</v>
      </c>
      <c r="AK218" s="190">
        <v>0.83131055416410604</v>
      </c>
      <c r="AL218" s="173">
        <v>-41.817029061024101</v>
      </c>
      <c r="AM218" s="170"/>
      <c r="AN218" s="170"/>
      <c r="AO218" s="178">
        <v>28</v>
      </c>
      <c r="AP218" s="178">
        <v>60</v>
      </c>
      <c r="AQ218" s="169"/>
      <c r="AR218" s="182">
        <v>17.8</v>
      </c>
      <c r="AS218" s="168">
        <v>6.9908635578524896</v>
      </c>
      <c r="AT218" s="183" t="s">
        <v>54</v>
      </c>
      <c r="AU218" s="175">
        <v>0.43692897236578099</v>
      </c>
      <c r="AV218" s="176">
        <v>-26.6868645234347</v>
      </c>
      <c r="AW218" s="170"/>
      <c r="AX218" s="170"/>
      <c r="AY218" s="178">
        <v>23</v>
      </c>
      <c r="AZ218" s="178">
        <v>32</v>
      </c>
      <c r="BA218" s="169"/>
      <c r="BB218" s="186">
        <v>78.599999999999994</v>
      </c>
      <c r="BC218" s="182">
        <v>30.869768294786802</v>
      </c>
      <c r="BD218" s="183" t="s">
        <v>55</v>
      </c>
      <c r="BE218" s="184">
        <v>0.964680259212088</v>
      </c>
      <c r="BF218" s="185">
        <v>-10.3737290468694</v>
      </c>
      <c r="BG218" s="170">
        <v>6.0000000000000001E-3</v>
      </c>
      <c r="BH218" s="170"/>
      <c r="BI218" s="178">
        <v>3</v>
      </c>
      <c r="BJ218" s="178">
        <v>20</v>
      </c>
      <c r="BK218" s="171"/>
      <c r="BL218" s="187">
        <v>0.8</v>
      </c>
      <c r="BM218" s="184">
        <v>0.82</v>
      </c>
      <c r="BN218" s="188">
        <v>7.5000000000000002E-4</v>
      </c>
      <c r="BO218" s="189">
        <v>0.95</v>
      </c>
      <c r="BP218" s="180">
        <v>1</v>
      </c>
      <c r="BQ218" s="188">
        <v>2.5000000000000001E-3</v>
      </c>
    </row>
    <row r="219" spans="1:69" s="158" customFormat="1" ht="22.35" customHeight="1" x14ac:dyDescent="0.2">
      <c r="A219" s="167" t="s">
        <v>275</v>
      </c>
      <c r="B219" s="167" t="s">
        <v>276</v>
      </c>
      <c r="C219" s="167" t="s">
        <v>286</v>
      </c>
      <c r="D219" s="168">
        <v>3.79118941177778</v>
      </c>
      <c r="E219" s="169"/>
      <c r="F219" s="170">
        <v>0.03</v>
      </c>
      <c r="G219" s="170">
        <v>0.03</v>
      </c>
      <c r="H219" s="171"/>
      <c r="I219" s="172">
        <v>3</v>
      </c>
      <c r="J219" s="172">
        <v>3</v>
      </c>
      <c r="K219" s="169"/>
      <c r="L219" s="173">
        <v>3186.43624</v>
      </c>
      <c r="M219" s="173">
        <v>2659.6786499999998</v>
      </c>
      <c r="N219" s="173">
        <v>5846.1148899999998</v>
      </c>
      <c r="O219" s="168">
        <v>1542.02659245628</v>
      </c>
      <c r="P219" s="174">
        <v>272.346</v>
      </c>
      <c r="Q219" s="180">
        <v>5.6620129998468096</v>
      </c>
      <c r="R219" s="181">
        <v>4718.6082134782901</v>
      </c>
      <c r="S219" s="170">
        <v>0.01</v>
      </c>
      <c r="T219" s="170">
        <v>0.01</v>
      </c>
      <c r="U219" s="177">
        <v>0</v>
      </c>
      <c r="V219" s="178">
        <v>0</v>
      </c>
      <c r="W219" s="169"/>
      <c r="X219" s="177">
        <v>1589.7305550000001</v>
      </c>
      <c r="Y219" s="168">
        <v>419.32237678795798</v>
      </c>
      <c r="Z219" s="179">
        <v>573</v>
      </c>
      <c r="AA219" s="190">
        <v>0.73180170469102701</v>
      </c>
      <c r="AB219" s="173">
        <v>-782.47731897994504</v>
      </c>
      <c r="AC219" s="170"/>
      <c r="AD219" s="170"/>
      <c r="AE219" s="178">
        <v>583</v>
      </c>
      <c r="AF219" s="178">
        <v>1018</v>
      </c>
      <c r="AG219" s="169"/>
      <c r="AH219" s="182">
        <v>84.9</v>
      </c>
      <c r="AI219" s="168">
        <v>22.394027514491398</v>
      </c>
      <c r="AJ219" s="183" t="s">
        <v>53</v>
      </c>
      <c r="AK219" s="175">
        <v>0.355460754198276</v>
      </c>
      <c r="AL219" s="176">
        <v>-175.91866677266401</v>
      </c>
      <c r="AM219" s="170"/>
      <c r="AN219" s="170"/>
      <c r="AO219" s="178">
        <v>154</v>
      </c>
      <c r="AP219" s="178">
        <v>202</v>
      </c>
      <c r="AQ219" s="169"/>
      <c r="AR219" s="182">
        <v>33</v>
      </c>
      <c r="AS219" s="168">
        <v>8.7043923201203306</v>
      </c>
      <c r="AT219" s="183" t="s">
        <v>54</v>
      </c>
      <c r="AU219" s="175">
        <v>0.544024520007521</v>
      </c>
      <c r="AV219" s="176">
        <v>-33.239661402581397</v>
      </c>
      <c r="AW219" s="170"/>
      <c r="AX219" s="170"/>
      <c r="AY219" s="178">
        <v>28</v>
      </c>
      <c r="AZ219" s="178">
        <v>40</v>
      </c>
      <c r="BA219" s="169"/>
      <c r="BB219" s="186">
        <v>179.4</v>
      </c>
      <c r="BC219" s="182">
        <v>47.320241885745098</v>
      </c>
      <c r="BD219" s="183" t="s">
        <v>55</v>
      </c>
      <c r="BE219" s="180">
        <v>1.4787575589295301</v>
      </c>
      <c r="BF219" s="181">
        <v>46.920677194837303</v>
      </c>
      <c r="BG219" s="170">
        <v>0.02</v>
      </c>
      <c r="BH219" s="170">
        <v>0.02</v>
      </c>
      <c r="BI219" s="178">
        <v>0</v>
      </c>
      <c r="BJ219" s="178">
        <v>0</v>
      </c>
      <c r="BK219" s="171"/>
      <c r="BL219" s="187">
        <v>0.8</v>
      </c>
      <c r="BM219" s="190">
        <v>0.75</v>
      </c>
      <c r="BN219" s="188"/>
      <c r="BO219" s="189">
        <v>0.95</v>
      </c>
      <c r="BP219" s="180">
        <v>1</v>
      </c>
      <c r="BQ219" s="188">
        <v>2.5000000000000001E-3</v>
      </c>
    </row>
    <row r="220" spans="1:69" s="158" customFormat="1" ht="22.35" customHeight="1" x14ac:dyDescent="0.2">
      <c r="A220" s="167" t="s">
        <v>275</v>
      </c>
      <c r="B220" s="167" t="s">
        <v>276</v>
      </c>
      <c r="C220" s="167" t="s">
        <v>287</v>
      </c>
      <c r="D220" s="168">
        <v>4.0983728111111102</v>
      </c>
      <c r="E220" s="169"/>
      <c r="F220" s="170">
        <v>0.03</v>
      </c>
      <c r="G220" s="170">
        <v>2.1000000000000001E-2</v>
      </c>
      <c r="H220" s="171"/>
      <c r="I220" s="172">
        <v>3</v>
      </c>
      <c r="J220" s="172">
        <v>3</v>
      </c>
      <c r="K220" s="169"/>
      <c r="L220" s="173">
        <v>2130.9472000000001</v>
      </c>
      <c r="M220" s="173">
        <v>2264.4539500000001</v>
      </c>
      <c r="N220" s="173">
        <v>4395.4011499999997</v>
      </c>
      <c r="O220" s="168">
        <v>1072.47469973537</v>
      </c>
      <c r="P220" s="174">
        <v>276.21300000000002</v>
      </c>
      <c r="Q220" s="180">
        <v>3.8827814032481101</v>
      </c>
      <c r="R220" s="181">
        <v>3159.2311065912299</v>
      </c>
      <c r="S220" s="170">
        <v>0.01</v>
      </c>
      <c r="T220" s="170">
        <v>0.01</v>
      </c>
      <c r="U220" s="177">
        <v>0</v>
      </c>
      <c r="V220" s="178">
        <v>0</v>
      </c>
      <c r="W220" s="169"/>
      <c r="X220" s="177">
        <v>1874.639555</v>
      </c>
      <c r="Y220" s="168">
        <v>457.41069478053799</v>
      </c>
      <c r="Z220" s="179">
        <v>573</v>
      </c>
      <c r="AA220" s="190">
        <v>0.79827346384038</v>
      </c>
      <c r="AB220" s="173">
        <v>-689.77788687719897</v>
      </c>
      <c r="AC220" s="170"/>
      <c r="AD220" s="170"/>
      <c r="AE220" s="178">
        <v>474</v>
      </c>
      <c r="AF220" s="178">
        <v>944</v>
      </c>
      <c r="AG220" s="169"/>
      <c r="AH220" s="182">
        <v>149.94999999999999</v>
      </c>
      <c r="AI220" s="168">
        <v>36.587691484159301</v>
      </c>
      <c r="AJ220" s="183" t="s">
        <v>53</v>
      </c>
      <c r="AK220" s="175">
        <v>0.58075700768506799</v>
      </c>
      <c r="AL220" s="176">
        <v>-132.00165591320001</v>
      </c>
      <c r="AM220" s="170"/>
      <c r="AN220" s="170"/>
      <c r="AO220" s="178">
        <v>109</v>
      </c>
      <c r="AP220" s="178">
        <v>160</v>
      </c>
      <c r="AQ220" s="169"/>
      <c r="AR220" s="182">
        <v>27.8</v>
      </c>
      <c r="AS220" s="168">
        <v>6.7831798816914199</v>
      </c>
      <c r="AT220" s="183" t="s">
        <v>54</v>
      </c>
      <c r="AU220" s="175">
        <v>0.42394874260571402</v>
      </c>
      <c r="AV220" s="176">
        <v>-43.806769755733299</v>
      </c>
      <c r="AW220" s="170"/>
      <c r="AX220" s="170"/>
      <c r="AY220" s="178">
        <v>38</v>
      </c>
      <c r="AZ220" s="178">
        <v>51</v>
      </c>
      <c r="BA220" s="169"/>
      <c r="BB220" s="186">
        <v>145.80000000000001</v>
      </c>
      <c r="BC220" s="182">
        <v>35.575094487431997</v>
      </c>
      <c r="BD220" s="183" t="s">
        <v>55</v>
      </c>
      <c r="BE220" s="180">
        <v>1.1117217027322499</v>
      </c>
      <c r="BF220" s="181">
        <v>2.5864604885333899</v>
      </c>
      <c r="BG220" s="170">
        <v>0.02</v>
      </c>
      <c r="BH220" s="170">
        <v>1.0999999999999999E-2</v>
      </c>
      <c r="BI220" s="178">
        <v>0</v>
      </c>
      <c r="BJ220" s="178">
        <v>12</v>
      </c>
      <c r="BK220" s="171"/>
      <c r="BL220" s="187">
        <v>0.8</v>
      </c>
      <c r="BM220" s="190">
        <v>0.77</v>
      </c>
      <c r="BN220" s="188"/>
      <c r="BO220" s="189">
        <v>0.95</v>
      </c>
      <c r="BP220" s="180">
        <v>1</v>
      </c>
      <c r="BQ220" s="188">
        <v>2.5000000000000001E-3</v>
      </c>
    </row>
    <row r="221" spans="1:69" s="158" customFormat="1" ht="22.35" customHeight="1" x14ac:dyDescent="0.2">
      <c r="A221" s="167" t="s">
        <v>275</v>
      </c>
      <c r="B221" s="167" t="s">
        <v>276</v>
      </c>
      <c r="C221" s="167" t="s">
        <v>288</v>
      </c>
      <c r="D221" s="168">
        <v>3.0671238162222201</v>
      </c>
      <c r="E221" s="169"/>
      <c r="F221" s="170">
        <v>1.7999999999999999E-2</v>
      </c>
      <c r="G221" s="170">
        <v>0.01</v>
      </c>
      <c r="H221" s="171"/>
      <c r="I221" s="172">
        <v>4</v>
      </c>
      <c r="J221" s="172">
        <v>3</v>
      </c>
      <c r="K221" s="169"/>
      <c r="L221" s="173">
        <v>611.30375000000004</v>
      </c>
      <c r="M221" s="173">
        <v>1013.61146</v>
      </c>
      <c r="N221" s="173">
        <v>1624.9152099999999</v>
      </c>
      <c r="O221" s="168">
        <v>529.78468016377894</v>
      </c>
      <c r="P221" s="174">
        <v>259.01299999999998</v>
      </c>
      <c r="Q221" s="180">
        <v>2.0453980308470201</v>
      </c>
      <c r="R221" s="181">
        <v>757.40317441580703</v>
      </c>
      <c r="S221" s="170">
        <v>0.01</v>
      </c>
      <c r="T221" s="170">
        <v>0.01</v>
      </c>
      <c r="U221" s="177">
        <v>0</v>
      </c>
      <c r="V221" s="178">
        <v>0</v>
      </c>
      <c r="W221" s="169"/>
      <c r="X221" s="177">
        <v>1139.5952299999999</v>
      </c>
      <c r="Y221" s="168">
        <v>371.55175280913198</v>
      </c>
      <c r="Z221" s="179">
        <v>573</v>
      </c>
      <c r="AA221" s="175">
        <v>0.64843237837544798</v>
      </c>
      <c r="AB221" s="176">
        <v>-779.55321579130305</v>
      </c>
      <c r="AC221" s="170"/>
      <c r="AD221" s="170"/>
      <c r="AE221" s="178">
        <v>618</v>
      </c>
      <c r="AF221" s="178">
        <v>970</v>
      </c>
      <c r="AG221" s="169"/>
      <c r="AH221" s="182">
        <v>102.25</v>
      </c>
      <c r="AI221" s="168">
        <v>33.337421677987997</v>
      </c>
      <c r="AJ221" s="183" t="s">
        <v>53</v>
      </c>
      <c r="AK221" s="175">
        <v>0.52916542346012696</v>
      </c>
      <c r="AL221" s="176">
        <v>-108.755850060824</v>
      </c>
      <c r="AM221" s="170"/>
      <c r="AN221" s="170"/>
      <c r="AO221" s="178">
        <v>91</v>
      </c>
      <c r="AP221" s="178">
        <v>130</v>
      </c>
      <c r="AQ221" s="169"/>
      <c r="AR221" s="182">
        <v>16.600000000000001</v>
      </c>
      <c r="AS221" s="168">
        <v>5.4122366733946299</v>
      </c>
      <c r="AT221" s="183" t="s">
        <v>54</v>
      </c>
      <c r="AU221" s="175">
        <v>0.33826479208716398</v>
      </c>
      <c r="AV221" s="176">
        <v>-36.9887873170346</v>
      </c>
      <c r="AW221" s="170"/>
      <c r="AX221" s="170"/>
      <c r="AY221" s="178">
        <v>33</v>
      </c>
      <c r="AZ221" s="178">
        <v>43</v>
      </c>
      <c r="BA221" s="169"/>
      <c r="BB221" s="186">
        <v>96.8</v>
      </c>
      <c r="BC221" s="182">
        <v>31.560512649674699</v>
      </c>
      <c r="BD221" s="183" t="s">
        <v>55</v>
      </c>
      <c r="BE221" s="184">
        <v>0.98626602030233401</v>
      </c>
      <c r="BF221" s="185">
        <v>-10.377574634069299</v>
      </c>
      <c r="BG221" s="170">
        <v>8.0000000000000002E-3</v>
      </c>
      <c r="BH221" s="170"/>
      <c r="BI221" s="178">
        <v>2</v>
      </c>
      <c r="BJ221" s="178">
        <v>21</v>
      </c>
      <c r="BK221" s="171"/>
      <c r="BL221" s="187">
        <v>0.8</v>
      </c>
      <c r="BM221" s="184">
        <v>0.81</v>
      </c>
      <c r="BN221" s="188">
        <v>3.7500000000000001E-4</v>
      </c>
      <c r="BO221" s="189">
        <v>0.95</v>
      </c>
      <c r="BP221" s="180">
        <v>1</v>
      </c>
      <c r="BQ221" s="188">
        <v>2.5000000000000001E-3</v>
      </c>
    </row>
    <row r="222" spans="1:69" s="158" customFormat="1" ht="22.35" customHeight="1" x14ac:dyDescent="0.2">
      <c r="A222" s="167" t="s">
        <v>275</v>
      </c>
      <c r="B222" s="167" t="s">
        <v>276</v>
      </c>
      <c r="C222" s="167" t="s">
        <v>289</v>
      </c>
      <c r="D222" s="168">
        <v>7.3002462538888899</v>
      </c>
      <c r="E222" s="169"/>
      <c r="F222" s="170">
        <v>2.3E-2</v>
      </c>
      <c r="G222" s="170">
        <v>1.2E-2</v>
      </c>
      <c r="H222" s="171"/>
      <c r="I222" s="172">
        <v>3</v>
      </c>
      <c r="J222" s="172">
        <v>3</v>
      </c>
      <c r="K222" s="169"/>
      <c r="L222" s="173">
        <v>4496.5194600000004</v>
      </c>
      <c r="M222" s="173">
        <v>2573.01658</v>
      </c>
      <c r="N222" s="173">
        <v>7069.53604</v>
      </c>
      <c r="O222" s="168">
        <v>968.39692719050595</v>
      </c>
      <c r="P222" s="174">
        <v>287.5</v>
      </c>
      <c r="Q222" s="180">
        <v>3.36833713805393</v>
      </c>
      <c r="R222" s="181">
        <v>4777.6237285915804</v>
      </c>
      <c r="S222" s="170">
        <v>0.01</v>
      </c>
      <c r="T222" s="170">
        <v>0.01</v>
      </c>
      <c r="U222" s="177">
        <v>0</v>
      </c>
      <c r="V222" s="178">
        <v>0</v>
      </c>
      <c r="W222" s="169"/>
      <c r="X222" s="177">
        <v>3139.4278749999999</v>
      </c>
      <c r="Y222" s="168">
        <v>430.04410615978998</v>
      </c>
      <c r="Z222" s="179">
        <v>573</v>
      </c>
      <c r="AA222" s="190">
        <v>0.75051327427537495</v>
      </c>
      <c r="AB222" s="173">
        <v>-1428.4530099983399</v>
      </c>
      <c r="AC222" s="170"/>
      <c r="AD222" s="170"/>
      <c r="AE222" s="178">
        <v>1044</v>
      </c>
      <c r="AF222" s="178">
        <v>1881</v>
      </c>
      <c r="AG222" s="169"/>
      <c r="AH222" s="182">
        <v>250.4</v>
      </c>
      <c r="AI222" s="168">
        <v>34.300212799891497</v>
      </c>
      <c r="AJ222" s="183" t="s">
        <v>53</v>
      </c>
      <c r="AK222" s="175">
        <v>0.54444782222050103</v>
      </c>
      <c r="AL222" s="176">
        <v>-251.82774128253999</v>
      </c>
      <c r="AM222" s="170"/>
      <c r="AN222" s="170"/>
      <c r="AO222" s="178">
        <v>210</v>
      </c>
      <c r="AP222" s="178">
        <v>302</v>
      </c>
      <c r="AQ222" s="169"/>
      <c r="AR222" s="182">
        <v>59.8</v>
      </c>
      <c r="AS222" s="168">
        <v>8.1915044945427908</v>
      </c>
      <c r="AT222" s="183" t="s">
        <v>54</v>
      </c>
      <c r="AU222" s="175">
        <v>0.51196903090892398</v>
      </c>
      <c r="AV222" s="176">
        <v>-67.749902547946704</v>
      </c>
      <c r="AW222" s="170"/>
      <c r="AX222" s="170"/>
      <c r="AY222" s="178">
        <v>58</v>
      </c>
      <c r="AZ222" s="178">
        <v>81</v>
      </c>
      <c r="BA222" s="169"/>
      <c r="BB222" s="186">
        <v>239.4</v>
      </c>
      <c r="BC222" s="182">
        <v>32.793414314273299</v>
      </c>
      <c r="BD222" s="183" t="s">
        <v>55</v>
      </c>
      <c r="BE222" s="184">
        <v>1.0247941973210399</v>
      </c>
      <c r="BF222" s="185">
        <v>-15.6998050958933</v>
      </c>
      <c r="BG222" s="170">
        <v>1.2999999999999999E-2</v>
      </c>
      <c r="BH222" s="170">
        <v>2E-3</v>
      </c>
      <c r="BI222" s="178">
        <v>0</v>
      </c>
      <c r="BJ222" s="178">
        <v>41</v>
      </c>
      <c r="BK222" s="171"/>
      <c r="BL222" s="187">
        <v>0.8</v>
      </c>
      <c r="BM222" s="175">
        <v>0.65</v>
      </c>
      <c r="BN222" s="188"/>
      <c r="BO222" s="189">
        <v>0.95</v>
      </c>
      <c r="BP222" s="180">
        <v>1</v>
      </c>
      <c r="BQ222" s="188">
        <v>2.5000000000000001E-3</v>
      </c>
    </row>
    <row r="223" spans="1:69" s="158" customFormat="1" ht="22.35" customHeight="1" x14ac:dyDescent="0.2">
      <c r="A223" s="167" t="s">
        <v>275</v>
      </c>
      <c r="B223" s="167" t="s">
        <v>276</v>
      </c>
      <c r="C223" s="167" t="s">
        <v>290</v>
      </c>
      <c r="D223" s="168">
        <v>2.9612506945555599</v>
      </c>
      <c r="E223" s="169"/>
      <c r="F223" s="170">
        <v>0.06</v>
      </c>
      <c r="G223" s="170">
        <v>5.0999999999999997E-2</v>
      </c>
      <c r="H223" s="171"/>
      <c r="I223" s="172">
        <v>6</v>
      </c>
      <c r="J223" s="172">
        <v>6</v>
      </c>
      <c r="K223" s="169"/>
      <c r="L223" s="173">
        <v>1364.66688</v>
      </c>
      <c r="M223" s="173">
        <v>793.30652999999995</v>
      </c>
      <c r="N223" s="173">
        <v>2157.9734100000001</v>
      </c>
      <c r="O223" s="168">
        <v>728.73715621834003</v>
      </c>
      <c r="P223" s="174">
        <v>273.31099999999998</v>
      </c>
      <c r="Q223" s="180">
        <v>2.66632940576245</v>
      </c>
      <c r="R223" s="181">
        <v>1274.1715216709999</v>
      </c>
      <c r="S223" s="170">
        <v>0.01</v>
      </c>
      <c r="T223" s="170">
        <v>0.01</v>
      </c>
      <c r="U223" s="177">
        <v>0</v>
      </c>
      <c r="V223" s="178">
        <v>0</v>
      </c>
      <c r="W223" s="169"/>
      <c r="X223" s="177">
        <v>1881.4585400000001</v>
      </c>
      <c r="Y223" s="168">
        <v>635.35942548166497</v>
      </c>
      <c r="Z223" s="179">
        <v>573</v>
      </c>
      <c r="AA223" s="180">
        <v>1.10882971288249</v>
      </c>
      <c r="AB223" s="181">
        <v>28.556600405473301</v>
      </c>
      <c r="AC223" s="170">
        <v>0.02</v>
      </c>
      <c r="AD223" s="170">
        <v>1.0999999999999999E-2</v>
      </c>
      <c r="AE223" s="178">
        <v>0</v>
      </c>
      <c r="AF223" s="178">
        <v>155</v>
      </c>
      <c r="AG223" s="169"/>
      <c r="AH223" s="182">
        <v>147.15</v>
      </c>
      <c r="AI223" s="168">
        <v>49.691841447447999</v>
      </c>
      <c r="AJ223" s="183" t="s">
        <v>53</v>
      </c>
      <c r="AK223" s="190">
        <v>0.78875938805473</v>
      </c>
      <c r="AL223" s="173">
        <v>-56.572202782644297</v>
      </c>
      <c r="AM223" s="170"/>
      <c r="AN223" s="170"/>
      <c r="AO223" s="178">
        <v>40</v>
      </c>
      <c r="AP223" s="178">
        <v>77</v>
      </c>
      <c r="AQ223" s="169"/>
      <c r="AR223" s="182">
        <v>69</v>
      </c>
      <c r="AS223" s="168">
        <v>23.300965408589299</v>
      </c>
      <c r="AT223" s="183" t="s">
        <v>54</v>
      </c>
      <c r="AU223" s="180">
        <v>1.4563103380368301</v>
      </c>
      <c r="AV223" s="181">
        <v>17.2610278647253</v>
      </c>
      <c r="AW223" s="170">
        <v>0.01</v>
      </c>
      <c r="AX223" s="170">
        <v>0.01</v>
      </c>
      <c r="AY223" s="178">
        <v>0</v>
      </c>
      <c r="AZ223" s="178">
        <v>0</v>
      </c>
      <c r="BA223" s="169"/>
      <c r="BB223" s="186">
        <v>229.4</v>
      </c>
      <c r="BC223" s="182">
        <v>77.467267604788105</v>
      </c>
      <c r="BD223" s="183" t="s">
        <v>55</v>
      </c>
      <c r="BE223" s="180">
        <v>2.4208521126496301</v>
      </c>
      <c r="BF223" s="181">
        <v>125.922055729451</v>
      </c>
      <c r="BG223" s="170">
        <v>0.02</v>
      </c>
      <c r="BH223" s="170">
        <v>0.02</v>
      </c>
      <c r="BI223" s="178">
        <v>0</v>
      </c>
      <c r="BJ223" s="178">
        <v>0</v>
      </c>
      <c r="BK223" s="171"/>
      <c r="BL223" s="187">
        <v>0.8</v>
      </c>
      <c r="BM223" s="184">
        <v>0.81</v>
      </c>
      <c r="BN223" s="188">
        <v>3.7500000000000001E-4</v>
      </c>
      <c r="BO223" s="189">
        <v>0.95</v>
      </c>
      <c r="BP223" s="180">
        <v>1</v>
      </c>
      <c r="BQ223" s="188">
        <v>2.5000000000000001E-3</v>
      </c>
    </row>
    <row r="224" spans="1:69" s="158" customFormat="1" ht="22.35" customHeight="1" x14ac:dyDescent="0.2">
      <c r="A224" s="167" t="s">
        <v>275</v>
      </c>
      <c r="B224" s="167" t="s">
        <v>276</v>
      </c>
      <c r="C224" s="167" t="s">
        <v>291</v>
      </c>
      <c r="D224" s="168">
        <v>3.1521611030000001</v>
      </c>
      <c r="E224" s="169"/>
      <c r="F224" s="170">
        <v>3.3000000000000002E-2</v>
      </c>
      <c r="G224" s="170">
        <v>0.03</v>
      </c>
      <c r="H224" s="171"/>
      <c r="I224" s="172">
        <v>4</v>
      </c>
      <c r="J224" s="172">
        <v>3</v>
      </c>
      <c r="K224" s="169"/>
      <c r="L224" s="173">
        <v>1560.8911900000001</v>
      </c>
      <c r="M224" s="173">
        <v>1129.22658</v>
      </c>
      <c r="N224" s="173">
        <v>2690.1177699999998</v>
      </c>
      <c r="O224" s="168">
        <v>853.42014005557598</v>
      </c>
      <c r="P224" s="174">
        <v>216.041</v>
      </c>
      <c r="Q224" s="180">
        <v>3.95026934727934</v>
      </c>
      <c r="R224" s="181">
        <v>1946.47009775628</v>
      </c>
      <c r="S224" s="170">
        <v>0.01</v>
      </c>
      <c r="T224" s="170">
        <v>0.01</v>
      </c>
      <c r="U224" s="177">
        <v>0</v>
      </c>
      <c r="V224" s="178">
        <v>0</v>
      </c>
      <c r="W224" s="169"/>
      <c r="X224" s="177">
        <v>1586.928715</v>
      </c>
      <c r="Y224" s="168">
        <v>503.44150033755398</v>
      </c>
      <c r="Z224" s="179">
        <v>573</v>
      </c>
      <c r="AA224" s="190">
        <v>0.87860645783168301</v>
      </c>
      <c r="AB224" s="173">
        <v>-385.42892172474802</v>
      </c>
      <c r="AC224" s="170"/>
      <c r="AD224" s="170"/>
      <c r="AE224" s="178">
        <v>220</v>
      </c>
      <c r="AF224" s="178">
        <v>581</v>
      </c>
      <c r="AG224" s="169"/>
      <c r="AH224" s="182">
        <v>185.55</v>
      </c>
      <c r="AI224" s="168">
        <v>58.864377148555903</v>
      </c>
      <c r="AJ224" s="183" t="s">
        <v>53</v>
      </c>
      <c r="AK224" s="184">
        <v>0.93435519283422097</v>
      </c>
      <c r="AL224" s="185">
        <v>-31.306075241988001</v>
      </c>
      <c r="AM224" s="170">
        <v>3.0000000000000001E-3</v>
      </c>
      <c r="AN224" s="170"/>
      <c r="AO224" s="178">
        <v>14</v>
      </c>
      <c r="AP224" s="178">
        <v>53</v>
      </c>
      <c r="AQ224" s="169"/>
      <c r="AR224" s="182">
        <v>8</v>
      </c>
      <c r="AS224" s="168">
        <v>2.5379413483613402</v>
      </c>
      <c r="AT224" s="183" t="s">
        <v>54</v>
      </c>
      <c r="AU224" s="175">
        <v>0.15862133427258401</v>
      </c>
      <c r="AV224" s="176">
        <v>-47.074558791615999</v>
      </c>
      <c r="AW224" s="170"/>
      <c r="AX224" s="170"/>
      <c r="AY224" s="178">
        <v>43</v>
      </c>
      <c r="AZ224" s="178">
        <v>53</v>
      </c>
      <c r="BA224" s="169"/>
      <c r="BB224" s="186">
        <v>129.6</v>
      </c>
      <c r="BC224" s="182">
        <v>41.114649843453797</v>
      </c>
      <c r="BD224" s="183" t="s">
        <v>55</v>
      </c>
      <c r="BE224" s="180">
        <v>1.2848328076079301</v>
      </c>
      <c r="BF224" s="181">
        <v>19.450882416768</v>
      </c>
      <c r="BG224" s="170">
        <v>0.02</v>
      </c>
      <c r="BH224" s="170">
        <v>0.02</v>
      </c>
      <c r="BI224" s="178">
        <v>0</v>
      </c>
      <c r="BJ224" s="178">
        <v>0</v>
      </c>
      <c r="BK224" s="171"/>
      <c r="BL224" s="187">
        <v>0.8</v>
      </c>
      <c r="BM224" s="190">
        <v>0.72</v>
      </c>
      <c r="BN224" s="188"/>
      <c r="BO224" s="189">
        <v>0.95</v>
      </c>
      <c r="BP224" s="180">
        <v>1</v>
      </c>
      <c r="BQ224" s="188">
        <v>2.5000000000000001E-3</v>
      </c>
    </row>
    <row r="225" spans="1:69" s="158" customFormat="1" ht="22.35" customHeight="1" x14ac:dyDescent="0.2">
      <c r="A225" s="167" t="s">
        <v>275</v>
      </c>
      <c r="B225" s="167" t="s">
        <v>276</v>
      </c>
      <c r="C225" s="167" t="s">
        <v>292</v>
      </c>
      <c r="D225" s="168">
        <v>7.7095109328888896</v>
      </c>
      <c r="E225" s="169"/>
      <c r="F225" s="170">
        <v>5.3999999999999999E-2</v>
      </c>
      <c r="G225" s="170">
        <v>3.9E-2</v>
      </c>
      <c r="H225" s="171"/>
      <c r="I225" s="172">
        <v>5</v>
      </c>
      <c r="J225" s="172">
        <v>5</v>
      </c>
      <c r="K225" s="169"/>
      <c r="L225" s="173">
        <v>3662.8444199999999</v>
      </c>
      <c r="M225" s="173">
        <v>1053.55774</v>
      </c>
      <c r="N225" s="173">
        <v>4716.4021599999996</v>
      </c>
      <c r="O225" s="168">
        <v>611.76411850974296</v>
      </c>
      <c r="P225" s="174">
        <v>287.5</v>
      </c>
      <c r="Q225" s="180">
        <v>2.1278751948164998</v>
      </c>
      <c r="R225" s="181">
        <v>2296.00120261953</v>
      </c>
      <c r="S225" s="170">
        <v>0.01</v>
      </c>
      <c r="T225" s="170">
        <v>0.01</v>
      </c>
      <c r="U225" s="177">
        <v>0</v>
      </c>
      <c r="V225" s="178">
        <v>0</v>
      </c>
      <c r="W225" s="169"/>
      <c r="X225" s="177">
        <v>4758.2896899999996</v>
      </c>
      <c r="Y225" s="168">
        <v>617.19734642324295</v>
      </c>
      <c r="Z225" s="179">
        <v>573</v>
      </c>
      <c r="AA225" s="184">
        <v>1.07713323983114</v>
      </c>
      <c r="AB225" s="185">
        <v>-65.674652883503796</v>
      </c>
      <c r="AC225" s="170">
        <v>1.7999999999999999E-2</v>
      </c>
      <c r="AD225" s="170">
        <v>8.0000000000000002E-3</v>
      </c>
      <c r="AE225" s="178">
        <v>0</v>
      </c>
      <c r="AF225" s="178">
        <v>543</v>
      </c>
      <c r="AG225" s="169"/>
      <c r="AH225" s="182">
        <v>248.6</v>
      </c>
      <c r="AI225" s="168">
        <v>32.245884617592097</v>
      </c>
      <c r="AJ225" s="183" t="s">
        <v>53</v>
      </c>
      <c r="AK225" s="175">
        <v>0.51183943837447798</v>
      </c>
      <c r="AL225" s="176">
        <v>-281.78351413902402</v>
      </c>
      <c r="AM225" s="170"/>
      <c r="AN225" s="170"/>
      <c r="AO225" s="178">
        <v>238</v>
      </c>
      <c r="AP225" s="178">
        <v>335</v>
      </c>
      <c r="AQ225" s="169"/>
      <c r="AR225" s="182">
        <v>125.5</v>
      </c>
      <c r="AS225" s="168">
        <v>16.2785942055825</v>
      </c>
      <c r="AT225" s="183" t="s">
        <v>54</v>
      </c>
      <c r="AU225" s="184">
        <v>1.01741213784891</v>
      </c>
      <c r="AV225" s="185">
        <v>-9.2005750194346891</v>
      </c>
      <c r="AW225" s="170">
        <v>6.0000000000000001E-3</v>
      </c>
      <c r="AX225" s="170">
        <v>1E-3</v>
      </c>
      <c r="AY225" s="178">
        <v>0</v>
      </c>
      <c r="AZ225" s="178">
        <v>23</v>
      </c>
      <c r="BA225" s="169"/>
      <c r="BB225" s="186">
        <v>297.39999999999998</v>
      </c>
      <c r="BC225" s="182">
        <v>38.5757284202409</v>
      </c>
      <c r="BD225" s="183" t="s">
        <v>55</v>
      </c>
      <c r="BE225" s="180">
        <v>1.2054915131325299</v>
      </c>
      <c r="BF225" s="181">
        <v>27.998849961130599</v>
      </c>
      <c r="BG225" s="170">
        <v>0.02</v>
      </c>
      <c r="BH225" s="170">
        <v>0.02</v>
      </c>
      <c r="BI225" s="178">
        <v>0</v>
      </c>
      <c r="BJ225" s="178">
        <v>0</v>
      </c>
      <c r="BK225" s="171"/>
      <c r="BL225" s="187">
        <v>0.8</v>
      </c>
      <c r="BM225" s="190">
        <v>0.78</v>
      </c>
      <c r="BN225" s="188"/>
      <c r="BO225" s="189">
        <v>0.95</v>
      </c>
      <c r="BP225" s="180">
        <v>1</v>
      </c>
      <c r="BQ225" s="188">
        <v>2.5000000000000001E-3</v>
      </c>
    </row>
    <row r="226" spans="1:69" s="158" customFormat="1" ht="22.35" customHeight="1" x14ac:dyDescent="0.2">
      <c r="A226" s="167" t="s">
        <v>275</v>
      </c>
      <c r="B226" s="167" t="s">
        <v>276</v>
      </c>
      <c r="C226" s="167" t="s">
        <v>293</v>
      </c>
      <c r="D226" s="168">
        <v>2.83696294222222</v>
      </c>
      <c r="E226" s="169"/>
      <c r="F226" s="170">
        <v>2.3E-2</v>
      </c>
      <c r="G226" s="170">
        <v>1.2999999999999999E-2</v>
      </c>
      <c r="H226" s="171"/>
      <c r="I226" s="172">
        <v>4</v>
      </c>
      <c r="J226" s="172">
        <v>4</v>
      </c>
      <c r="K226" s="169"/>
      <c r="L226" s="173">
        <v>551.51557000000003</v>
      </c>
      <c r="M226" s="173">
        <v>2016.9095199999999</v>
      </c>
      <c r="N226" s="173">
        <v>2568.4250900000002</v>
      </c>
      <c r="O226" s="168">
        <v>905.34319351670001</v>
      </c>
      <c r="P226" s="174">
        <v>287.5</v>
      </c>
      <c r="Q226" s="180">
        <v>3.1490198035363499</v>
      </c>
      <c r="R226" s="181">
        <v>1677.76057428933</v>
      </c>
      <c r="S226" s="170">
        <v>0.01</v>
      </c>
      <c r="T226" s="170">
        <v>0.01</v>
      </c>
      <c r="U226" s="177">
        <v>0</v>
      </c>
      <c r="V226" s="178">
        <v>0</v>
      </c>
      <c r="W226" s="169"/>
      <c r="X226" s="177">
        <v>1676.7995149999999</v>
      </c>
      <c r="Y226" s="168">
        <v>591.05443008943405</v>
      </c>
      <c r="Z226" s="179">
        <v>573</v>
      </c>
      <c r="AA226" s="184">
        <v>1.0315086039955199</v>
      </c>
      <c r="AB226" s="185">
        <v>-98.333589355518399</v>
      </c>
      <c r="AC226" s="170">
        <v>1.2999999999999999E-2</v>
      </c>
      <c r="AD226" s="170">
        <v>3.0000000000000001E-3</v>
      </c>
      <c r="AE226" s="178">
        <v>0</v>
      </c>
      <c r="AF226" s="178">
        <v>274</v>
      </c>
      <c r="AG226" s="169"/>
      <c r="AH226" s="182">
        <v>113.5</v>
      </c>
      <c r="AI226" s="168">
        <v>40.007572291760098</v>
      </c>
      <c r="AJ226" s="183" t="s">
        <v>53</v>
      </c>
      <c r="AK226" s="175">
        <v>0.63504083002793799</v>
      </c>
      <c r="AL226" s="176">
        <v>-81.671702573119802</v>
      </c>
      <c r="AM226" s="170"/>
      <c r="AN226" s="170"/>
      <c r="AO226" s="178">
        <v>66</v>
      </c>
      <c r="AP226" s="178">
        <v>101</v>
      </c>
      <c r="AQ226" s="169"/>
      <c r="AR226" s="182">
        <v>7.6</v>
      </c>
      <c r="AS226" s="168">
        <v>2.6789211402412101</v>
      </c>
      <c r="AT226" s="183" t="s">
        <v>54</v>
      </c>
      <c r="AU226" s="175">
        <v>0.16743257126507599</v>
      </c>
      <c r="AV226" s="176">
        <v>-41.967416526506597</v>
      </c>
      <c r="AW226" s="170"/>
      <c r="AX226" s="170"/>
      <c r="AY226" s="178">
        <v>38</v>
      </c>
      <c r="AZ226" s="178">
        <v>47</v>
      </c>
      <c r="BA226" s="169"/>
      <c r="BB226" s="186">
        <v>71.400000000000006</v>
      </c>
      <c r="BC226" s="182">
        <v>25.1677591333187</v>
      </c>
      <c r="BD226" s="183" t="s">
        <v>55</v>
      </c>
      <c r="BE226" s="190">
        <v>0.78649247291620905</v>
      </c>
      <c r="BF226" s="173">
        <v>-27.734833053013201</v>
      </c>
      <c r="BG226" s="170"/>
      <c r="BH226" s="170"/>
      <c r="BI226" s="178">
        <v>20</v>
      </c>
      <c r="BJ226" s="178">
        <v>38</v>
      </c>
      <c r="BK226" s="171"/>
      <c r="BL226" s="187">
        <v>0.8</v>
      </c>
      <c r="BM226" s="184">
        <v>0.86</v>
      </c>
      <c r="BN226" s="188">
        <v>2.2499999999999998E-3</v>
      </c>
      <c r="BO226" s="189">
        <v>0.95</v>
      </c>
      <c r="BP226" s="180">
        <v>1</v>
      </c>
      <c r="BQ226" s="188">
        <v>2.5000000000000001E-3</v>
      </c>
    </row>
    <row r="227" spans="1:69" s="158" customFormat="1" ht="22.35" customHeight="1" x14ac:dyDescent="0.2">
      <c r="A227" s="167" t="s">
        <v>275</v>
      </c>
      <c r="B227" s="167" t="s">
        <v>276</v>
      </c>
      <c r="C227" s="167" t="s">
        <v>294</v>
      </c>
      <c r="D227" s="168">
        <v>2.9777762321111099</v>
      </c>
      <c r="E227" s="169"/>
      <c r="F227" s="170">
        <v>0.05</v>
      </c>
      <c r="G227" s="170">
        <v>0.04</v>
      </c>
      <c r="H227" s="171"/>
      <c r="I227" s="172">
        <v>5</v>
      </c>
      <c r="J227" s="172">
        <v>5</v>
      </c>
      <c r="K227" s="169"/>
      <c r="L227" s="173">
        <v>2254.32008</v>
      </c>
      <c r="M227" s="173">
        <v>929.67911000000004</v>
      </c>
      <c r="N227" s="173">
        <v>3183.99919</v>
      </c>
      <c r="O227" s="168">
        <v>1069.2540143430101</v>
      </c>
      <c r="P227" s="174">
        <v>252.76900000000001</v>
      </c>
      <c r="Q227" s="180">
        <v>4.2301627744818804</v>
      </c>
      <c r="R227" s="181">
        <v>2362.0622337073701</v>
      </c>
      <c r="S227" s="170">
        <v>0.01</v>
      </c>
      <c r="T227" s="170">
        <v>0.01</v>
      </c>
      <c r="U227" s="177">
        <v>0</v>
      </c>
      <c r="V227" s="178">
        <v>0</v>
      </c>
      <c r="W227" s="169"/>
      <c r="X227" s="177">
        <v>2388.0721800000001</v>
      </c>
      <c r="Y227" s="168">
        <v>801.964954333376</v>
      </c>
      <c r="Z227" s="179">
        <v>573</v>
      </c>
      <c r="AA227" s="180">
        <v>1.3995897981385299</v>
      </c>
      <c r="AB227" s="181">
        <v>524.82994714836502</v>
      </c>
      <c r="AC227" s="170">
        <v>0.02</v>
      </c>
      <c r="AD227" s="170">
        <v>0.02</v>
      </c>
      <c r="AE227" s="178">
        <v>0</v>
      </c>
      <c r="AF227" s="178">
        <v>0</v>
      </c>
      <c r="AG227" s="169"/>
      <c r="AH227" s="182">
        <v>136.15</v>
      </c>
      <c r="AI227" s="168">
        <v>45.7220386581821</v>
      </c>
      <c r="AJ227" s="183" t="s">
        <v>53</v>
      </c>
      <c r="AK227" s="190">
        <v>0.72574664536796996</v>
      </c>
      <c r="AL227" s="173">
        <v>-68.709093664315901</v>
      </c>
      <c r="AM227" s="170"/>
      <c r="AN227" s="170"/>
      <c r="AO227" s="178">
        <v>52</v>
      </c>
      <c r="AP227" s="178">
        <v>89</v>
      </c>
      <c r="AQ227" s="169"/>
      <c r="AR227" s="182">
        <v>11.3</v>
      </c>
      <c r="AS227" s="168">
        <v>3.7947780891476901</v>
      </c>
      <c r="AT227" s="183" t="s">
        <v>54</v>
      </c>
      <c r="AU227" s="175">
        <v>0.23717363057173099</v>
      </c>
      <c r="AV227" s="176">
        <v>-40.727706327445297</v>
      </c>
      <c r="AW227" s="170"/>
      <c r="AX227" s="170"/>
      <c r="AY227" s="178">
        <v>37</v>
      </c>
      <c r="AZ227" s="178">
        <v>46</v>
      </c>
      <c r="BA227" s="169"/>
      <c r="BB227" s="186">
        <v>104.4</v>
      </c>
      <c r="BC227" s="182">
        <v>35.059719690886602</v>
      </c>
      <c r="BD227" s="183" t="s">
        <v>55</v>
      </c>
      <c r="BE227" s="180">
        <v>1.0956162403402101</v>
      </c>
      <c r="BF227" s="181">
        <v>0.344587345109375</v>
      </c>
      <c r="BG227" s="170">
        <v>0.02</v>
      </c>
      <c r="BH227" s="170">
        <v>0.01</v>
      </c>
      <c r="BI227" s="178">
        <v>0</v>
      </c>
      <c r="BJ227" s="178">
        <v>10</v>
      </c>
      <c r="BK227" s="171"/>
      <c r="BL227" s="187">
        <v>0.8</v>
      </c>
      <c r="BM227" s="184">
        <v>0.81</v>
      </c>
      <c r="BN227" s="188">
        <v>3.7500000000000001E-4</v>
      </c>
      <c r="BO227" s="189">
        <v>0.95</v>
      </c>
      <c r="BP227" s="180">
        <v>1</v>
      </c>
      <c r="BQ227" s="188">
        <v>2.5000000000000001E-3</v>
      </c>
    </row>
    <row r="228" spans="1:69" s="158" customFormat="1" ht="22.35" customHeight="1" x14ac:dyDescent="0.2">
      <c r="A228" s="167" t="s">
        <v>275</v>
      </c>
      <c r="B228" s="167" t="s">
        <v>276</v>
      </c>
      <c r="C228" s="167" t="s">
        <v>295</v>
      </c>
      <c r="D228" s="168">
        <v>3.3124110478888902</v>
      </c>
      <c r="E228" s="169"/>
      <c r="F228" s="170">
        <v>1.4999999999999999E-2</v>
      </c>
      <c r="G228" s="170">
        <v>0.01</v>
      </c>
      <c r="H228" s="171"/>
      <c r="I228" s="172">
        <v>4</v>
      </c>
      <c r="J228" s="172">
        <v>3</v>
      </c>
      <c r="K228" s="169"/>
      <c r="L228" s="173">
        <v>1735.43983</v>
      </c>
      <c r="M228" s="173">
        <v>477.32089000000002</v>
      </c>
      <c r="N228" s="173">
        <v>2212.7607200000002</v>
      </c>
      <c r="O228" s="168">
        <v>668.02117491132799</v>
      </c>
      <c r="P228" s="174">
        <v>266.572</v>
      </c>
      <c r="Q228" s="180">
        <v>2.5059690249213298</v>
      </c>
      <c r="R228" s="181">
        <v>1248.5290466592401</v>
      </c>
      <c r="S228" s="170">
        <v>0.01</v>
      </c>
      <c r="T228" s="170">
        <v>0.01</v>
      </c>
      <c r="U228" s="177">
        <v>0</v>
      </c>
      <c r="V228" s="178">
        <v>0</v>
      </c>
      <c r="W228" s="169"/>
      <c r="X228" s="177">
        <v>1578.5626549999999</v>
      </c>
      <c r="Y228" s="168">
        <v>476.56001389262099</v>
      </c>
      <c r="Z228" s="179">
        <v>573</v>
      </c>
      <c r="AA228" s="190">
        <v>0.83169286892255001</v>
      </c>
      <c r="AB228" s="173">
        <v>-494.06593624084502</v>
      </c>
      <c r="AC228" s="170"/>
      <c r="AD228" s="170"/>
      <c r="AE228" s="178">
        <v>320</v>
      </c>
      <c r="AF228" s="178">
        <v>700</v>
      </c>
      <c r="AG228" s="169"/>
      <c r="AH228" s="182">
        <v>156.85</v>
      </c>
      <c r="AI228" s="168">
        <v>47.3522149673923</v>
      </c>
      <c r="AJ228" s="183" t="s">
        <v>53</v>
      </c>
      <c r="AK228" s="190">
        <v>0.75162245979987796</v>
      </c>
      <c r="AL228" s="173">
        <v>-71.030630450564104</v>
      </c>
      <c r="AM228" s="170"/>
      <c r="AN228" s="170"/>
      <c r="AO228" s="178">
        <v>52</v>
      </c>
      <c r="AP228" s="178">
        <v>94</v>
      </c>
      <c r="AQ228" s="169"/>
      <c r="AR228" s="182">
        <v>29.8</v>
      </c>
      <c r="AS228" s="168">
        <v>8.9964680014554794</v>
      </c>
      <c r="AT228" s="183" t="s">
        <v>54</v>
      </c>
      <c r="AU228" s="175">
        <v>0.56227925009096802</v>
      </c>
      <c r="AV228" s="176">
        <v>-28.074445828714701</v>
      </c>
      <c r="AW228" s="170"/>
      <c r="AX228" s="170"/>
      <c r="AY228" s="178">
        <v>24</v>
      </c>
      <c r="AZ228" s="178">
        <v>34</v>
      </c>
      <c r="BA228" s="169"/>
      <c r="BB228" s="186">
        <v>100.8</v>
      </c>
      <c r="BC228" s="182">
        <v>30.431005857272201</v>
      </c>
      <c r="BD228" s="183" t="s">
        <v>55</v>
      </c>
      <c r="BE228" s="184">
        <v>0.95096893303975705</v>
      </c>
      <c r="BF228" s="185">
        <v>-14.9488916574294</v>
      </c>
      <c r="BG228" s="170">
        <v>5.0000000000000001E-3</v>
      </c>
      <c r="BH228" s="170"/>
      <c r="BI228" s="178">
        <v>6</v>
      </c>
      <c r="BJ228" s="178">
        <v>27</v>
      </c>
      <c r="BK228" s="171"/>
      <c r="BL228" s="187">
        <v>0.8</v>
      </c>
      <c r="BM228" s="184">
        <v>0.83</v>
      </c>
      <c r="BN228" s="188">
        <v>1.1249999999999999E-3</v>
      </c>
      <c r="BO228" s="189">
        <v>0.95</v>
      </c>
      <c r="BP228" s="180">
        <v>1</v>
      </c>
      <c r="BQ228" s="188">
        <v>2.5000000000000001E-3</v>
      </c>
    </row>
    <row r="229" spans="1:69" s="158" customFormat="1" ht="22.35" customHeight="1" x14ac:dyDescent="0.2">
      <c r="A229" s="167" t="s">
        <v>275</v>
      </c>
      <c r="B229" s="167" t="s">
        <v>276</v>
      </c>
      <c r="C229" s="167" t="s">
        <v>296</v>
      </c>
      <c r="D229" s="168">
        <v>3.82718426455556</v>
      </c>
      <c r="E229" s="169"/>
      <c r="F229" s="170">
        <v>0.01</v>
      </c>
      <c r="G229" s="170">
        <v>0.01</v>
      </c>
      <c r="H229" s="171"/>
      <c r="I229" s="172">
        <v>2</v>
      </c>
      <c r="J229" s="172">
        <v>2</v>
      </c>
      <c r="K229" s="169"/>
      <c r="L229" s="173">
        <v>1955.7683099999999</v>
      </c>
      <c r="M229" s="173">
        <v>1788.9398900000001</v>
      </c>
      <c r="N229" s="173">
        <v>3744.7082</v>
      </c>
      <c r="O229" s="168">
        <v>978.44993633586296</v>
      </c>
      <c r="P229" s="174">
        <v>255.06700000000001</v>
      </c>
      <c r="Q229" s="180">
        <v>3.8360506703566601</v>
      </c>
      <c r="R229" s="181">
        <v>2678.71045758233</v>
      </c>
      <c r="S229" s="170">
        <v>0.01</v>
      </c>
      <c r="T229" s="170">
        <v>0.01</v>
      </c>
      <c r="U229" s="177">
        <v>0</v>
      </c>
      <c r="V229" s="178">
        <v>0</v>
      </c>
      <c r="W229" s="169"/>
      <c r="X229" s="177">
        <v>1727.88093</v>
      </c>
      <c r="Y229" s="168">
        <v>451.47576143702003</v>
      </c>
      <c r="Z229" s="179">
        <v>573</v>
      </c>
      <c r="AA229" s="190">
        <v>0.78791581402621202</v>
      </c>
      <c r="AB229" s="173">
        <v>-666.84949928064702</v>
      </c>
      <c r="AC229" s="170"/>
      <c r="AD229" s="170"/>
      <c r="AE229" s="178">
        <v>466</v>
      </c>
      <c r="AF229" s="178">
        <v>904</v>
      </c>
      <c r="AG229" s="169"/>
      <c r="AH229" s="182">
        <v>110.8</v>
      </c>
      <c r="AI229" s="168">
        <v>28.950787926817299</v>
      </c>
      <c r="AJ229" s="183" t="s">
        <v>53</v>
      </c>
      <c r="AK229" s="175">
        <v>0.45953631629868702</v>
      </c>
      <c r="AL229" s="176">
        <v>-152.494968664364</v>
      </c>
      <c r="AM229" s="170"/>
      <c r="AN229" s="170"/>
      <c r="AO229" s="178">
        <v>131</v>
      </c>
      <c r="AP229" s="178">
        <v>179</v>
      </c>
      <c r="AQ229" s="169"/>
      <c r="AR229" s="182">
        <v>10</v>
      </c>
      <c r="AS229" s="168">
        <v>2.61288699700517</v>
      </c>
      <c r="AT229" s="183" t="s">
        <v>54</v>
      </c>
      <c r="AU229" s="175">
        <v>0.16330543731282299</v>
      </c>
      <c r="AV229" s="176">
        <v>-56.868563470314797</v>
      </c>
      <c r="AW229" s="170"/>
      <c r="AX229" s="170"/>
      <c r="AY229" s="178">
        <v>52</v>
      </c>
      <c r="AZ229" s="178">
        <v>64</v>
      </c>
      <c r="BA229" s="169"/>
      <c r="BB229" s="186">
        <v>97.6</v>
      </c>
      <c r="BC229" s="182">
        <v>25.5017770907704</v>
      </c>
      <c r="BD229" s="183" t="s">
        <v>55</v>
      </c>
      <c r="BE229" s="190">
        <v>0.79693053408657599</v>
      </c>
      <c r="BF229" s="173">
        <v>-36.1371269406295</v>
      </c>
      <c r="BG229" s="170"/>
      <c r="BH229" s="170"/>
      <c r="BI229" s="178">
        <v>25</v>
      </c>
      <c r="BJ229" s="178">
        <v>50</v>
      </c>
      <c r="BK229" s="171"/>
      <c r="BL229" s="187">
        <v>0.8</v>
      </c>
      <c r="BM229" s="190">
        <v>0.78</v>
      </c>
      <c r="BN229" s="188"/>
      <c r="BO229" s="189">
        <v>0.95</v>
      </c>
      <c r="BP229" s="180">
        <v>1</v>
      </c>
      <c r="BQ229" s="188">
        <v>2.5000000000000001E-3</v>
      </c>
    </row>
    <row r="230" spans="1:69" s="158" customFormat="1" ht="22.35" customHeight="1" x14ac:dyDescent="0.2">
      <c r="A230" s="167" t="s">
        <v>275</v>
      </c>
      <c r="B230" s="167" t="s">
        <v>276</v>
      </c>
      <c r="C230" s="167" t="s">
        <v>297</v>
      </c>
      <c r="D230" s="168">
        <v>6.0225891787777801</v>
      </c>
      <c r="E230" s="169"/>
      <c r="F230" s="170">
        <v>4.2000000000000003E-2</v>
      </c>
      <c r="G230" s="170">
        <v>3.2000000000000001E-2</v>
      </c>
      <c r="H230" s="171"/>
      <c r="I230" s="172">
        <v>5</v>
      </c>
      <c r="J230" s="172">
        <v>5</v>
      </c>
      <c r="K230" s="169"/>
      <c r="L230" s="173">
        <v>3584.4030400000001</v>
      </c>
      <c r="M230" s="173">
        <v>3683.1307499999998</v>
      </c>
      <c r="N230" s="173">
        <v>7267.5337900000004</v>
      </c>
      <c r="O230" s="168">
        <v>1206.7125241763299</v>
      </c>
      <c r="P230" s="174">
        <v>287.5</v>
      </c>
      <c r="Q230" s="180">
        <v>4.1972609536567997</v>
      </c>
      <c r="R230" s="181">
        <v>5376.7419173227199</v>
      </c>
      <c r="S230" s="170">
        <v>0.01</v>
      </c>
      <c r="T230" s="170">
        <v>0.01</v>
      </c>
      <c r="U230" s="177">
        <v>0</v>
      </c>
      <c r="V230" s="178">
        <v>0</v>
      </c>
      <c r="W230" s="169"/>
      <c r="X230" s="177">
        <v>3503.1975849999999</v>
      </c>
      <c r="Y230" s="168">
        <v>581.67633238947496</v>
      </c>
      <c r="Z230" s="179">
        <v>573</v>
      </c>
      <c r="AA230" s="184">
        <v>1.0151419413428899</v>
      </c>
      <c r="AB230" s="185">
        <v>-265.23282558811798</v>
      </c>
      <c r="AC230" s="170">
        <v>1.2E-2</v>
      </c>
      <c r="AD230" s="170">
        <v>2E-3</v>
      </c>
      <c r="AE230" s="178">
        <v>0</v>
      </c>
      <c r="AF230" s="178">
        <v>638</v>
      </c>
      <c r="AG230" s="169"/>
      <c r="AH230" s="182">
        <v>322.35000000000002</v>
      </c>
      <c r="AI230" s="168">
        <v>53.523491380731599</v>
      </c>
      <c r="AJ230" s="183" t="s">
        <v>53</v>
      </c>
      <c r="AK230" s="190">
        <v>0.84957922826558097</v>
      </c>
      <c r="AL230" s="173">
        <v>-91.980045143196094</v>
      </c>
      <c r="AM230" s="170"/>
      <c r="AN230" s="170"/>
      <c r="AO230" s="178">
        <v>58</v>
      </c>
      <c r="AP230" s="178">
        <v>133</v>
      </c>
      <c r="AQ230" s="169"/>
      <c r="AR230" s="182">
        <v>47.7</v>
      </c>
      <c r="AS230" s="168">
        <v>7.9201816003130103</v>
      </c>
      <c r="AT230" s="183" t="s">
        <v>54</v>
      </c>
      <c r="AU230" s="175">
        <v>0.49501135001956298</v>
      </c>
      <c r="AV230" s="176">
        <v>-57.526678131605401</v>
      </c>
      <c r="AW230" s="170"/>
      <c r="AX230" s="170"/>
      <c r="AY230" s="178">
        <v>49</v>
      </c>
      <c r="AZ230" s="178">
        <v>68</v>
      </c>
      <c r="BA230" s="169"/>
      <c r="BB230" s="186">
        <v>242.2</v>
      </c>
      <c r="BC230" s="182">
        <v>40.215261710603997</v>
      </c>
      <c r="BD230" s="183" t="s">
        <v>55</v>
      </c>
      <c r="BE230" s="180">
        <v>1.25672692845637</v>
      </c>
      <c r="BF230" s="181">
        <v>31.746643736789299</v>
      </c>
      <c r="BG230" s="170">
        <v>0.02</v>
      </c>
      <c r="BH230" s="170">
        <v>0.02</v>
      </c>
      <c r="BI230" s="178">
        <v>0</v>
      </c>
      <c r="BJ230" s="178">
        <v>0</v>
      </c>
      <c r="BK230" s="171"/>
      <c r="BL230" s="187">
        <v>0.8</v>
      </c>
      <c r="BM230" s="184">
        <v>0.82</v>
      </c>
      <c r="BN230" s="188">
        <v>7.5000000000000002E-4</v>
      </c>
      <c r="BO230" s="189">
        <v>0.95</v>
      </c>
      <c r="BP230" s="180">
        <v>1</v>
      </c>
      <c r="BQ230" s="188">
        <v>2.5000000000000001E-3</v>
      </c>
    </row>
    <row r="231" spans="1:69" s="158" customFormat="1" ht="22.35" customHeight="1" x14ac:dyDescent="0.2">
      <c r="A231" s="167" t="s">
        <v>275</v>
      </c>
      <c r="B231" s="167" t="s">
        <v>276</v>
      </c>
      <c r="C231" s="167" t="s">
        <v>298</v>
      </c>
      <c r="D231" s="168">
        <v>5.7046753833333304</v>
      </c>
      <c r="E231" s="169"/>
      <c r="F231" s="170">
        <v>0.03</v>
      </c>
      <c r="G231" s="170">
        <v>0.03</v>
      </c>
      <c r="H231" s="171"/>
      <c r="I231" s="172">
        <v>3</v>
      </c>
      <c r="J231" s="172">
        <v>3</v>
      </c>
      <c r="K231" s="169"/>
      <c r="L231" s="173">
        <v>3471.5504000000001</v>
      </c>
      <c r="M231" s="173">
        <v>2040.64696</v>
      </c>
      <c r="N231" s="173">
        <v>5512.1973600000001</v>
      </c>
      <c r="O231" s="168">
        <v>966.25960104659498</v>
      </c>
      <c r="P231" s="174">
        <v>221.803</v>
      </c>
      <c r="Q231" s="180">
        <v>4.3563865278945499</v>
      </c>
      <c r="R231" s="181">
        <v>4130.47434745796</v>
      </c>
      <c r="S231" s="170">
        <v>0.01</v>
      </c>
      <c r="T231" s="170">
        <v>0.01</v>
      </c>
      <c r="U231" s="177">
        <v>0</v>
      </c>
      <c r="V231" s="178">
        <v>0</v>
      </c>
      <c r="W231" s="169"/>
      <c r="X231" s="177">
        <v>2936.9269850000001</v>
      </c>
      <c r="Y231" s="168">
        <v>514.82806428924403</v>
      </c>
      <c r="Z231" s="179">
        <v>573</v>
      </c>
      <c r="AA231" s="190">
        <v>0.89847829718890704</v>
      </c>
      <c r="AB231" s="173">
        <v>-632.57967715779796</v>
      </c>
      <c r="AC231" s="170"/>
      <c r="AD231" s="170"/>
      <c r="AE231" s="178">
        <v>332</v>
      </c>
      <c r="AF231" s="178">
        <v>986</v>
      </c>
      <c r="AG231" s="169"/>
      <c r="AH231" s="182">
        <v>271.14999999999998</v>
      </c>
      <c r="AI231" s="168">
        <v>47.531188328820001</v>
      </c>
      <c r="AJ231" s="183" t="s">
        <v>53</v>
      </c>
      <c r="AK231" s="190">
        <v>0.75446330680666596</v>
      </c>
      <c r="AL231" s="173">
        <v>-121.3088476718</v>
      </c>
      <c r="AM231" s="170"/>
      <c r="AN231" s="170"/>
      <c r="AO231" s="178">
        <v>89</v>
      </c>
      <c r="AP231" s="178">
        <v>161</v>
      </c>
      <c r="AQ231" s="169"/>
      <c r="AR231" s="182">
        <v>21.6</v>
      </c>
      <c r="AS231" s="168">
        <v>3.7863679435829298</v>
      </c>
      <c r="AT231" s="183" t="s">
        <v>54</v>
      </c>
      <c r="AU231" s="175">
        <v>0.236647996473933</v>
      </c>
      <c r="AV231" s="176">
        <v>-78.072088297600004</v>
      </c>
      <c r="AW231" s="170"/>
      <c r="AX231" s="170"/>
      <c r="AY231" s="178">
        <v>70</v>
      </c>
      <c r="AZ231" s="178">
        <v>88</v>
      </c>
      <c r="BA231" s="169"/>
      <c r="BB231" s="186">
        <v>249.6</v>
      </c>
      <c r="BC231" s="182">
        <v>43.753585125847202</v>
      </c>
      <c r="BD231" s="183" t="s">
        <v>55</v>
      </c>
      <c r="BE231" s="180">
        <v>1.36729953518272</v>
      </c>
      <c r="BF231" s="181">
        <v>50.255823404800097</v>
      </c>
      <c r="BG231" s="170">
        <v>0.02</v>
      </c>
      <c r="BH231" s="170">
        <v>0.02</v>
      </c>
      <c r="BI231" s="178">
        <v>0</v>
      </c>
      <c r="BJ231" s="178">
        <v>0</v>
      </c>
      <c r="BK231" s="171"/>
      <c r="BL231" s="187">
        <v>0.8</v>
      </c>
      <c r="BM231" s="190">
        <v>0.78</v>
      </c>
      <c r="BN231" s="188"/>
      <c r="BO231" s="189">
        <v>0.95</v>
      </c>
      <c r="BP231" s="180">
        <v>1</v>
      </c>
      <c r="BQ231" s="188">
        <v>2.5000000000000001E-3</v>
      </c>
    </row>
    <row r="232" spans="1:69" s="158" customFormat="1" ht="22.35" customHeight="1" x14ac:dyDescent="0.2">
      <c r="A232" s="167" t="s">
        <v>275</v>
      </c>
      <c r="B232" s="167" t="s">
        <v>299</v>
      </c>
      <c r="C232" s="167" t="s">
        <v>300</v>
      </c>
      <c r="D232" s="168">
        <v>2.4562906796666701</v>
      </c>
      <c r="E232" s="169"/>
      <c r="F232" s="170">
        <v>6.3E-2</v>
      </c>
      <c r="G232" s="170">
        <v>5.2999999999999999E-2</v>
      </c>
      <c r="H232" s="171"/>
      <c r="I232" s="172">
        <v>6</v>
      </c>
      <c r="J232" s="172">
        <v>6</v>
      </c>
      <c r="K232" s="169"/>
      <c r="L232" s="173">
        <v>453.65481999999997</v>
      </c>
      <c r="M232" s="173">
        <v>514.88748999999996</v>
      </c>
      <c r="N232" s="173">
        <v>968.54231000000004</v>
      </c>
      <c r="O232" s="168">
        <v>394.31094944000603</v>
      </c>
      <c r="P232" s="174">
        <v>232.92099999999999</v>
      </c>
      <c r="Q232" s="180">
        <v>1.6928956574976299</v>
      </c>
      <c r="R232" s="181">
        <v>343.78543391268499</v>
      </c>
      <c r="S232" s="170">
        <v>0.01</v>
      </c>
      <c r="T232" s="170">
        <v>0.01</v>
      </c>
      <c r="U232" s="177">
        <v>0</v>
      </c>
      <c r="V232" s="178">
        <v>0</v>
      </c>
      <c r="W232" s="169"/>
      <c r="X232" s="177">
        <v>2000.6537499999999</v>
      </c>
      <c r="Y232" s="168">
        <v>814.50203209316396</v>
      </c>
      <c r="Z232" s="179">
        <v>573</v>
      </c>
      <c r="AA232" s="180">
        <v>1.4214695149968</v>
      </c>
      <c r="AB232" s="181">
        <v>463.71337108169001</v>
      </c>
      <c r="AC232" s="170">
        <v>0.02</v>
      </c>
      <c r="AD232" s="170">
        <v>0.02</v>
      </c>
      <c r="AE232" s="178">
        <v>0</v>
      </c>
      <c r="AF232" s="178">
        <v>0</v>
      </c>
      <c r="AG232" s="169"/>
      <c r="AH232" s="182">
        <v>158.69999999999999</v>
      </c>
      <c r="AI232" s="168">
        <v>64.609616978042894</v>
      </c>
      <c r="AJ232" s="183" t="s">
        <v>53</v>
      </c>
      <c r="AK232" s="184">
        <v>1.0255494758419501</v>
      </c>
      <c r="AL232" s="185">
        <v>-10.2829735983482</v>
      </c>
      <c r="AM232" s="170">
        <v>1.2999999999999999E-2</v>
      </c>
      <c r="AN232" s="170">
        <v>3.0000000000000001E-3</v>
      </c>
      <c r="AO232" s="178">
        <v>0</v>
      </c>
      <c r="AP232" s="178">
        <v>27</v>
      </c>
      <c r="AQ232" s="169"/>
      <c r="AR232" s="182">
        <v>9</v>
      </c>
      <c r="AS232" s="168">
        <v>3.6640614543313599</v>
      </c>
      <c r="AT232" s="183" t="s">
        <v>54</v>
      </c>
      <c r="AU232" s="175">
        <v>0.22900384089570999</v>
      </c>
      <c r="AV232" s="176">
        <v>-33.916310755136102</v>
      </c>
      <c r="AW232" s="170"/>
      <c r="AX232" s="170"/>
      <c r="AY232" s="178">
        <v>31</v>
      </c>
      <c r="AZ232" s="178">
        <v>39</v>
      </c>
      <c r="BA232" s="169"/>
      <c r="BB232" s="186">
        <v>96.6</v>
      </c>
      <c r="BC232" s="182">
        <v>39.327592943156503</v>
      </c>
      <c r="BD232" s="183" t="s">
        <v>55</v>
      </c>
      <c r="BE232" s="180">
        <v>1.2289872794736401</v>
      </c>
      <c r="BF232" s="181">
        <v>10.7673784897279</v>
      </c>
      <c r="BG232" s="170">
        <v>0.02</v>
      </c>
      <c r="BH232" s="170">
        <v>0.02</v>
      </c>
      <c r="BI232" s="178">
        <v>0</v>
      </c>
      <c r="BJ232" s="178">
        <v>0</v>
      </c>
      <c r="BK232" s="171"/>
      <c r="BL232" s="187">
        <v>0.8</v>
      </c>
      <c r="BM232" s="184">
        <v>0.85</v>
      </c>
      <c r="BN232" s="188">
        <v>1.8749999999999999E-3</v>
      </c>
      <c r="BO232" s="189">
        <v>0.95</v>
      </c>
      <c r="BP232" s="180">
        <v>1</v>
      </c>
      <c r="BQ232" s="188">
        <v>2.5000000000000001E-3</v>
      </c>
    </row>
    <row r="233" spans="1:69" s="158" customFormat="1" ht="22.35" customHeight="1" x14ac:dyDescent="0.2">
      <c r="A233" s="167" t="s">
        <v>275</v>
      </c>
      <c r="B233" s="167" t="s">
        <v>299</v>
      </c>
      <c r="C233" s="167" t="s">
        <v>301</v>
      </c>
      <c r="D233" s="168">
        <v>3.3263409928888898</v>
      </c>
      <c r="E233" s="169"/>
      <c r="F233" s="170">
        <v>4.3999999999999997E-2</v>
      </c>
      <c r="G233" s="170">
        <v>3.4000000000000002E-2</v>
      </c>
      <c r="H233" s="171"/>
      <c r="I233" s="172">
        <v>4</v>
      </c>
      <c r="J233" s="172">
        <v>4</v>
      </c>
      <c r="K233" s="169"/>
      <c r="L233" s="173">
        <v>995.75178000000005</v>
      </c>
      <c r="M233" s="173">
        <v>1654.8892499999999</v>
      </c>
      <c r="N233" s="173">
        <v>2650.6410299999998</v>
      </c>
      <c r="O233" s="168">
        <v>796.86389208640605</v>
      </c>
      <c r="P233" s="174">
        <v>222.845</v>
      </c>
      <c r="Q233" s="180">
        <v>3.5758661495048401</v>
      </c>
      <c r="R233" s="181">
        <v>1841.18679325212</v>
      </c>
      <c r="S233" s="170">
        <v>0.01</v>
      </c>
      <c r="T233" s="170">
        <v>0.01</v>
      </c>
      <c r="U233" s="177">
        <v>0</v>
      </c>
      <c r="V233" s="178">
        <v>0</v>
      </c>
      <c r="W233" s="169"/>
      <c r="X233" s="177">
        <v>1977.1868300000001</v>
      </c>
      <c r="Y233" s="168">
        <v>594.40292929283703</v>
      </c>
      <c r="Z233" s="179">
        <v>573</v>
      </c>
      <c r="AA233" s="184">
        <v>1.03735240714282</v>
      </c>
      <c r="AB233" s="185">
        <v>-104.15795070646401</v>
      </c>
      <c r="AC233" s="170">
        <v>1.4E-2</v>
      </c>
      <c r="AD233" s="170">
        <v>4.0000000000000001E-3</v>
      </c>
      <c r="AE233" s="178">
        <v>0</v>
      </c>
      <c r="AF233" s="178">
        <v>311</v>
      </c>
      <c r="AG233" s="169"/>
      <c r="AH233" s="182">
        <v>186.65</v>
      </c>
      <c r="AI233" s="168">
        <v>56.112707746747503</v>
      </c>
      <c r="AJ233" s="183" t="s">
        <v>53</v>
      </c>
      <c r="AK233" s="190">
        <v>0.89067790074202302</v>
      </c>
      <c r="AL233" s="173">
        <v>-42.188954946784101</v>
      </c>
      <c r="AM233" s="170"/>
      <c r="AN233" s="170"/>
      <c r="AO233" s="178">
        <v>23</v>
      </c>
      <c r="AP233" s="178">
        <v>65</v>
      </c>
      <c r="AQ233" s="169"/>
      <c r="AR233" s="182">
        <v>29.2</v>
      </c>
      <c r="AS233" s="168">
        <v>8.7784144988214603</v>
      </c>
      <c r="AT233" s="183" t="s">
        <v>54</v>
      </c>
      <c r="AU233" s="175">
        <v>0.54865090617634105</v>
      </c>
      <c r="AV233" s="176">
        <v>-28.917829827754701</v>
      </c>
      <c r="AW233" s="170"/>
      <c r="AX233" s="170"/>
      <c r="AY233" s="178">
        <v>25</v>
      </c>
      <c r="AZ233" s="178">
        <v>35</v>
      </c>
      <c r="BA233" s="169"/>
      <c r="BB233" s="186">
        <v>158.6</v>
      </c>
      <c r="BC233" s="182">
        <v>47.680018476475503</v>
      </c>
      <c r="BD233" s="183" t="s">
        <v>55</v>
      </c>
      <c r="BE233" s="180">
        <v>1.4900005773898599</v>
      </c>
      <c r="BF233" s="181">
        <v>42.3643403444906</v>
      </c>
      <c r="BG233" s="170">
        <v>0.02</v>
      </c>
      <c r="BH233" s="170">
        <v>0.02</v>
      </c>
      <c r="BI233" s="178">
        <v>0</v>
      </c>
      <c r="BJ233" s="178">
        <v>0</v>
      </c>
      <c r="BK233" s="171"/>
      <c r="BL233" s="187">
        <v>0.8</v>
      </c>
      <c r="BM233" s="190">
        <v>0.72</v>
      </c>
      <c r="BN233" s="188"/>
      <c r="BO233" s="189">
        <v>0.95</v>
      </c>
      <c r="BP233" s="180">
        <v>1</v>
      </c>
      <c r="BQ233" s="188">
        <v>2.5000000000000001E-3</v>
      </c>
    </row>
    <row r="234" spans="1:69" s="158" customFormat="1" ht="22.35" customHeight="1" x14ac:dyDescent="0.2">
      <c r="A234" s="167" t="s">
        <v>275</v>
      </c>
      <c r="B234" s="167" t="s">
        <v>299</v>
      </c>
      <c r="C234" s="167" t="s">
        <v>302</v>
      </c>
      <c r="D234" s="168">
        <v>2.2747145523333301</v>
      </c>
      <c r="E234" s="169"/>
      <c r="F234" s="170">
        <v>0.04</v>
      </c>
      <c r="G234" s="170">
        <v>0.03</v>
      </c>
      <c r="H234" s="171"/>
      <c r="I234" s="172">
        <v>5</v>
      </c>
      <c r="J234" s="172">
        <v>4</v>
      </c>
      <c r="K234" s="169"/>
      <c r="L234" s="173">
        <v>1235.28027</v>
      </c>
      <c r="M234" s="173">
        <v>788.38747000000001</v>
      </c>
      <c r="N234" s="173">
        <v>2023.6677400000001</v>
      </c>
      <c r="O234" s="168">
        <v>889.63590527179895</v>
      </c>
      <c r="P234" s="174">
        <v>212.5</v>
      </c>
      <c r="Q234" s="180">
        <v>4.1865219071614099</v>
      </c>
      <c r="R234" s="181">
        <v>1495.82022813105</v>
      </c>
      <c r="S234" s="170">
        <v>0.01</v>
      </c>
      <c r="T234" s="170">
        <v>0.01</v>
      </c>
      <c r="U234" s="177">
        <v>0</v>
      </c>
      <c r="V234" s="178">
        <v>0</v>
      </c>
      <c r="W234" s="169"/>
      <c r="X234" s="177">
        <v>1678.911515</v>
      </c>
      <c r="Y234" s="168">
        <v>738.07569098189595</v>
      </c>
      <c r="Z234" s="179">
        <v>573</v>
      </c>
      <c r="AA234" s="180">
        <v>1.28809021113769</v>
      </c>
      <c r="AB234" s="181">
        <v>255.586224172198</v>
      </c>
      <c r="AC234" s="170">
        <v>0.02</v>
      </c>
      <c r="AD234" s="170">
        <v>0.02</v>
      </c>
      <c r="AE234" s="178">
        <v>0</v>
      </c>
      <c r="AF234" s="178">
        <v>0</v>
      </c>
      <c r="AG234" s="169"/>
      <c r="AH234" s="182">
        <v>119.8</v>
      </c>
      <c r="AI234" s="168">
        <v>52.665948735023797</v>
      </c>
      <c r="AJ234" s="183" t="s">
        <v>53</v>
      </c>
      <c r="AK234" s="190">
        <v>0.83596744023847303</v>
      </c>
      <c r="AL234" s="173">
        <v>-36.691262342323803</v>
      </c>
      <c r="AM234" s="170"/>
      <c r="AN234" s="170"/>
      <c r="AO234" s="178">
        <v>24</v>
      </c>
      <c r="AP234" s="178">
        <v>53</v>
      </c>
      <c r="AQ234" s="169"/>
      <c r="AR234" s="182">
        <v>19.600000000000001</v>
      </c>
      <c r="AS234" s="168">
        <v>8.6164657362810306</v>
      </c>
      <c r="AT234" s="183" t="s">
        <v>54</v>
      </c>
      <c r="AU234" s="175">
        <v>0.53852910851756397</v>
      </c>
      <c r="AV234" s="176">
        <v>-20.143812658367899</v>
      </c>
      <c r="AW234" s="170"/>
      <c r="AX234" s="170"/>
      <c r="AY234" s="178">
        <v>17</v>
      </c>
      <c r="AZ234" s="178">
        <v>25</v>
      </c>
      <c r="BA234" s="169"/>
      <c r="BB234" s="186">
        <v>72.599999999999994</v>
      </c>
      <c r="BC234" s="182">
        <v>31.916092472142999</v>
      </c>
      <c r="BD234" s="183" t="s">
        <v>55</v>
      </c>
      <c r="BE234" s="184">
        <v>0.99737788975446795</v>
      </c>
      <c r="BF234" s="185">
        <v>-6.8876253167358801</v>
      </c>
      <c r="BG234" s="170">
        <v>0.01</v>
      </c>
      <c r="BH234" s="170">
        <v>0</v>
      </c>
      <c r="BI234" s="178">
        <v>1</v>
      </c>
      <c r="BJ234" s="178">
        <v>15</v>
      </c>
      <c r="BK234" s="171"/>
      <c r="BL234" s="187">
        <v>0.8</v>
      </c>
      <c r="BM234" s="184">
        <v>0.82</v>
      </c>
      <c r="BN234" s="188">
        <v>7.5000000000000002E-4</v>
      </c>
      <c r="BO234" s="189">
        <v>0.95</v>
      </c>
      <c r="BP234" s="180">
        <v>1</v>
      </c>
      <c r="BQ234" s="188">
        <v>2.5000000000000001E-3</v>
      </c>
    </row>
    <row r="235" spans="1:69" s="158" customFormat="1" ht="22.35" customHeight="1" x14ac:dyDescent="0.2">
      <c r="A235" s="167" t="s">
        <v>275</v>
      </c>
      <c r="B235" s="167" t="s">
        <v>299</v>
      </c>
      <c r="C235" s="167" t="s">
        <v>303</v>
      </c>
      <c r="D235" s="168">
        <v>2.9376340330000001</v>
      </c>
      <c r="E235" s="169"/>
      <c r="F235" s="170">
        <v>7.0000000000000007E-2</v>
      </c>
      <c r="G235" s="170">
        <v>5.5E-2</v>
      </c>
      <c r="H235" s="171"/>
      <c r="I235" s="172">
        <v>5</v>
      </c>
      <c r="J235" s="172">
        <v>5</v>
      </c>
      <c r="K235" s="169"/>
      <c r="L235" s="173">
        <v>1175.88912</v>
      </c>
      <c r="M235" s="173">
        <v>1777.44262</v>
      </c>
      <c r="N235" s="173">
        <v>2953.3317400000001</v>
      </c>
      <c r="O235" s="168">
        <v>1005.3436564336</v>
      </c>
      <c r="P235" s="174">
        <v>229.05500000000001</v>
      </c>
      <c r="Q235" s="180">
        <v>4.3890928223946197</v>
      </c>
      <c r="R235" s="181">
        <v>2218.5470383357301</v>
      </c>
      <c r="S235" s="170">
        <v>0.01</v>
      </c>
      <c r="T235" s="170">
        <v>0.01</v>
      </c>
      <c r="U235" s="177">
        <v>0</v>
      </c>
      <c r="V235" s="178">
        <v>0</v>
      </c>
      <c r="W235" s="169"/>
      <c r="X235" s="177">
        <v>1879.09563</v>
      </c>
      <c r="Y235" s="168">
        <v>639.66294265763599</v>
      </c>
      <c r="Z235" s="179">
        <v>573</v>
      </c>
      <c r="AA235" s="180">
        <v>1.1163402140621901</v>
      </c>
      <c r="AB235" s="181">
        <v>40.971013407371899</v>
      </c>
      <c r="AC235" s="170">
        <v>0.02</v>
      </c>
      <c r="AD235" s="170">
        <v>1.2E-2</v>
      </c>
      <c r="AE235" s="178">
        <v>0</v>
      </c>
      <c r="AF235" s="178">
        <v>141</v>
      </c>
      <c r="AG235" s="169"/>
      <c r="AH235" s="182">
        <v>210</v>
      </c>
      <c r="AI235" s="168">
        <v>71.486099916108898</v>
      </c>
      <c r="AJ235" s="183" t="s">
        <v>53</v>
      </c>
      <c r="AK235" s="180">
        <v>1.1346999986684001</v>
      </c>
      <c r="AL235" s="181">
        <v>7.9025290657319802</v>
      </c>
      <c r="AM235" s="170">
        <v>0.02</v>
      </c>
      <c r="AN235" s="170">
        <v>1.2999999999999999E-2</v>
      </c>
      <c r="AO235" s="178">
        <v>0</v>
      </c>
      <c r="AP235" s="178">
        <v>13</v>
      </c>
      <c r="AQ235" s="169"/>
      <c r="AR235" s="182">
        <v>25.1</v>
      </c>
      <c r="AS235" s="168">
        <v>8.5442909899730193</v>
      </c>
      <c r="AT235" s="183" t="s">
        <v>54</v>
      </c>
      <c r="AU235" s="175">
        <v>0.53401818687331404</v>
      </c>
      <c r="AV235" s="176">
        <v>-26.226341824576</v>
      </c>
      <c r="AW235" s="170"/>
      <c r="AX235" s="170"/>
      <c r="AY235" s="178">
        <v>22</v>
      </c>
      <c r="AZ235" s="178">
        <v>32</v>
      </c>
      <c r="BA235" s="169"/>
      <c r="BB235" s="186">
        <v>123.6</v>
      </c>
      <c r="BC235" s="182">
        <v>42.074675950624098</v>
      </c>
      <c r="BD235" s="183" t="s">
        <v>55</v>
      </c>
      <c r="BE235" s="180">
        <v>1.3148336234569999</v>
      </c>
      <c r="BF235" s="181">
        <v>20.947316350847998</v>
      </c>
      <c r="BG235" s="170">
        <v>0.02</v>
      </c>
      <c r="BH235" s="170">
        <v>0.02</v>
      </c>
      <c r="BI235" s="178">
        <v>0</v>
      </c>
      <c r="BJ235" s="178">
        <v>0</v>
      </c>
      <c r="BK235" s="171"/>
      <c r="BL235" s="187">
        <v>0.8</v>
      </c>
      <c r="BM235" s="190">
        <v>0.76</v>
      </c>
      <c r="BN235" s="188"/>
      <c r="BO235" s="189">
        <v>0.95</v>
      </c>
      <c r="BP235" s="180">
        <v>1</v>
      </c>
      <c r="BQ235" s="188">
        <v>2.5000000000000001E-3</v>
      </c>
    </row>
    <row r="236" spans="1:69" s="158" customFormat="1" ht="22.35" customHeight="1" x14ac:dyDescent="0.2">
      <c r="A236" s="167" t="s">
        <v>275</v>
      </c>
      <c r="B236" s="167" t="s">
        <v>299</v>
      </c>
      <c r="C236" s="167" t="s">
        <v>304</v>
      </c>
      <c r="D236" s="168">
        <v>3.2454949072222199</v>
      </c>
      <c r="E236" s="169"/>
      <c r="F236" s="170">
        <v>0.01</v>
      </c>
      <c r="G236" s="170">
        <v>0.01</v>
      </c>
      <c r="H236" s="171"/>
      <c r="I236" s="172">
        <v>2</v>
      </c>
      <c r="J236" s="172">
        <v>2</v>
      </c>
      <c r="K236" s="169"/>
      <c r="L236" s="173">
        <v>1795.58215</v>
      </c>
      <c r="M236" s="173">
        <v>-126.78068</v>
      </c>
      <c r="N236" s="173">
        <v>1668.8014700000001</v>
      </c>
      <c r="O236" s="168">
        <v>514.19013669884498</v>
      </c>
      <c r="P236" s="174">
        <v>242.61199999999999</v>
      </c>
      <c r="Q236" s="180">
        <v>2.1193928441249601</v>
      </c>
      <c r="R236" s="181">
        <v>808.96502660935096</v>
      </c>
      <c r="S236" s="170">
        <v>0.01</v>
      </c>
      <c r="T236" s="170">
        <v>0.01</v>
      </c>
      <c r="U236" s="177">
        <v>0</v>
      </c>
      <c r="V236" s="178">
        <v>0</v>
      </c>
      <c r="W236" s="169"/>
      <c r="X236" s="177">
        <v>1229.027525</v>
      </c>
      <c r="Y236" s="168">
        <v>378.68724497611601</v>
      </c>
      <c r="Z236" s="179">
        <v>573</v>
      </c>
      <c r="AA236" s="175">
        <v>0.66088524428641604</v>
      </c>
      <c r="AB236" s="176">
        <v>-801.73056636745901</v>
      </c>
      <c r="AC236" s="170"/>
      <c r="AD236" s="170"/>
      <c r="AE236" s="178">
        <v>631</v>
      </c>
      <c r="AF236" s="178">
        <v>1003</v>
      </c>
      <c r="AG236" s="169"/>
      <c r="AH236" s="182">
        <v>138.30000000000001</v>
      </c>
      <c r="AI236" s="168">
        <v>42.612915426932297</v>
      </c>
      <c r="AJ236" s="183" t="s">
        <v>53</v>
      </c>
      <c r="AK236" s="175">
        <v>0.676395482967179</v>
      </c>
      <c r="AL236" s="176">
        <v>-84.977067637259793</v>
      </c>
      <c r="AM236" s="170"/>
      <c r="AN236" s="170"/>
      <c r="AO236" s="178">
        <v>67</v>
      </c>
      <c r="AP236" s="178">
        <v>108</v>
      </c>
      <c r="AQ236" s="169"/>
      <c r="AR236" s="182">
        <v>11.8</v>
      </c>
      <c r="AS236" s="168">
        <v>3.6358091253637101</v>
      </c>
      <c r="AT236" s="183" t="s">
        <v>54</v>
      </c>
      <c r="AU236" s="175">
        <v>0.227238070335232</v>
      </c>
      <c r="AV236" s="176">
        <v>-44.905287018986598</v>
      </c>
      <c r="AW236" s="170"/>
      <c r="AX236" s="170"/>
      <c r="AY236" s="178">
        <v>41</v>
      </c>
      <c r="AZ236" s="178">
        <v>51</v>
      </c>
      <c r="BA236" s="169"/>
      <c r="BB236" s="186">
        <v>79</v>
      </c>
      <c r="BC236" s="182">
        <v>24.341433974892599</v>
      </c>
      <c r="BD236" s="183" t="s">
        <v>55</v>
      </c>
      <c r="BE236" s="190">
        <v>0.76066981171539405</v>
      </c>
      <c r="BF236" s="173">
        <v>-34.410574037973298</v>
      </c>
      <c r="BG236" s="170"/>
      <c r="BH236" s="170"/>
      <c r="BI236" s="178">
        <v>25</v>
      </c>
      <c r="BJ236" s="178">
        <v>46</v>
      </c>
      <c r="BK236" s="171"/>
      <c r="BL236" s="187">
        <v>0.8</v>
      </c>
      <c r="BM236" s="190">
        <v>0.74</v>
      </c>
      <c r="BN236" s="188"/>
      <c r="BO236" s="189">
        <v>0.95</v>
      </c>
      <c r="BP236" s="180">
        <v>1</v>
      </c>
      <c r="BQ236" s="188">
        <v>2.5000000000000001E-3</v>
      </c>
    </row>
    <row r="237" spans="1:69" s="158" customFormat="1" ht="22.35" customHeight="1" x14ac:dyDescent="0.2">
      <c r="A237" s="167" t="s">
        <v>275</v>
      </c>
      <c r="B237" s="167" t="s">
        <v>299</v>
      </c>
      <c r="C237" s="167" t="s">
        <v>305</v>
      </c>
      <c r="D237" s="168">
        <v>2.8560806016666702</v>
      </c>
      <c r="E237" s="169"/>
      <c r="F237" s="170">
        <v>6.0999999999999999E-2</v>
      </c>
      <c r="G237" s="170">
        <v>0.04</v>
      </c>
      <c r="H237" s="171"/>
      <c r="I237" s="172">
        <v>7</v>
      </c>
      <c r="J237" s="172">
        <v>7</v>
      </c>
      <c r="K237" s="169"/>
      <c r="L237" s="173">
        <v>1844.8951500000001</v>
      </c>
      <c r="M237" s="173">
        <v>1835.6639</v>
      </c>
      <c r="N237" s="173">
        <v>3680.5590499999998</v>
      </c>
      <c r="O237" s="168">
        <v>1288.6747831458999</v>
      </c>
      <c r="P237" s="174">
        <v>215.88200000000001</v>
      </c>
      <c r="Q237" s="180">
        <v>5.9693479917079699</v>
      </c>
      <c r="R237" s="181">
        <v>3007.2576294456899</v>
      </c>
      <c r="S237" s="170">
        <v>0.01</v>
      </c>
      <c r="T237" s="170">
        <v>0.01</v>
      </c>
      <c r="U237" s="177">
        <v>0</v>
      </c>
      <c r="V237" s="178">
        <v>0</v>
      </c>
      <c r="W237" s="169"/>
      <c r="X237" s="177">
        <v>1640.8411599999999</v>
      </c>
      <c r="Y237" s="168">
        <v>574.50800199493199</v>
      </c>
      <c r="Z237" s="179">
        <v>573</v>
      </c>
      <c r="AA237" s="184">
        <v>1.0026317661342601</v>
      </c>
      <c r="AB237" s="185">
        <v>-146.25416975246199</v>
      </c>
      <c r="AC237" s="170">
        <v>0.01</v>
      </c>
      <c r="AD237" s="170">
        <v>1E-3</v>
      </c>
      <c r="AE237" s="178">
        <v>0</v>
      </c>
      <c r="AF237" s="178">
        <v>323</v>
      </c>
      <c r="AG237" s="169"/>
      <c r="AH237" s="182">
        <v>181.5</v>
      </c>
      <c r="AI237" s="168">
        <v>63.548626706853298</v>
      </c>
      <c r="AJ237" s="183" t="s">
        <v>53</v>
      </c>
      <c r="AK237" s="184">
        <v>1.0087083604262399</v>
      </c>
      <c r="AL237" s="185">
        <v>-14.9869210722603</v>
      </c>
      <c r="AM237" s="170">
        <v>1.0999999999999999E-2</v>
      </c>
      <c r="AN237" s="170">
        <v>1E-3</v>
      </c>
      <c r="AO237" s="178">
        <v>0</v>
      </c>
      <c r="AP237" s="178">
        <v>35</v>
      </c>
      <c r="AQ237" s="169"/>
      <c r="AR237" s="182">
        <v>52.8</v>
      </c>
      <c r="AS237" s="168">
        <v>18.486873223811902</v>
      </c>
      <c r="AT237" s="183" t="s">
        <v>54</v>
      </c>
      <c r="AU237" s="180">
        <v>1.1554295764882401</v>
      </c>
      <c r="AV237" s="181">
        <v>2.89855972767994</v>
      </c>
      <c r="AW237" s="170">
        <v>0.01</v>
      </c>
      <c r="AX237" s="170">
        <v>8.0000000000000002E-3</v>
      </c>
      <c r="AY237" s="178">
        <v>0</v>
      </c>
      <c r="AZ237" s="178">
        <v>3</v>
      </c>
      <c r="BA237" s="169"/>
      <c r="BB237" s="186">
        <v>131.6</v>
      </c>
      <c r="BC237" s="182">
        <v>46.077130989652296</v>
      </c>
      <c r="BD237" s="183" t="s">
        <v>55</v>
      </c>
      <c r="BE237" s="180">
        <v>1.43991034342663</v>
      </c>
      <c r="BF237" s="181">
        <v>31.797119455359901</v>
      </c>
      <c r="BG237" s="170">
        <v>0.02</v>
      </c>
      <c r="BH237" s="170">
        <v>0.02</v>
      </c>
      <c r="BI237" s="178">
        <v>0</v>
      </c>
      <c r="BJ237" s="178">
        <v>0</v>
      </c>
      <c r="BK237" s="171"/>
      <c r="BL237" s="187">
        <v>0.8</v>
      </c>
      <c r="BM237" s="184">
        <v>0.81</v>
      </c>
      <c r="BN237" s="188">
        <v>3.7500000000000001E-4</v>
      </c>
      <c r="BO237" s="189">
        <v>0.95</v>
      </c>
      <c r="BP237" s="180">
        <v>1</v>
      </c>
      <c r="BQ237" s="188">
        <v>2.5000000000000001E-3</v>
      </c>
    </row>
    <row r="238" spans="1:69" s="158" customFormat="1" ht="22.35" customHeight="1" x14ac:dyDescent="0.2">
      <c r="A238" s="167" t="s">
        <v>275</v>
      </c>
      <c r="B238" s="167" t="s">
        <v>299</v>
      </c>
      <c r="C238" s="167" t="s">
        <v>306</v>
      </c>
      <c r="D238" s="168">
        <v>9.2014397199999998</v>
      </c>
      <c r="E238" s="169"/>
      <c r="F238" s="170">
        <v>3.6999999999999998E-2</v>
      </c>
      <c r="G238" s="170">
        <v>0.03</v>
      </c>
      <c r="H238" s="171"/>
      <c r="I238" s="172">
        <v>4</v>
      </c>
      <c r="J238" s="172">
        <v>3</v>
      </c>
      <c r="K238" s="169"/>
      <c r="L238" s="173">
        <v>6734.0102999999999</v>
      </c>
      <c r="M238" s="173">
        <v>-1971.1082100000001</v>
      </c>
      <c r="N238" s="173">
        <v>4762.9020899999996</v>
      </c>
      <c r="O238" s="168">
        <v>517.62574498504705</v>
      </c>
      <c r="P238" s="174">
        <v>232.92099999999999</v>
      </c>
      <c r="Q238" s="180">
        <v>2.2223232125271899</v>
      </c>
      <c r="R238" s="181">
        <v>2422.5183632038402</v>
      </c>
      <c r="S238" s="170">
        <v>0.01</v>
      </c>
      <c r="T238" s="170">
        <v>0.01</v>
      </c>
      <c r="U238" s="177">
        <v>0</v>
      </c>
      <c r="V238" s="178">
        <v>0</v>
      </c>
      <c r="W238" s="169"/>
      <c r="X238" s="177">
        <v>5144.4683949999999</v>
      </c>
      <c r="Y238" s="168">
        <v>559.09385395615004</v>
      </c>
      <c r="Z238" s="179">
        <v>573</v>
      </c>
      <c r="AA238" s="184">
        <v>0.97573098421666704</v>
      </c>
      <c r="AB238" s="185">
        <v>-613.01966083952004</v>
      </c>
      <c r="AC238" s="170">
        <v>7.0000000000000001E-3</v>
      </c>
      <c r="AD238" s="170"/>
      <c r="AE238" s="178">
        <v>128</v>
      </c>
      <c r="AF238" s="178">
        <v>1183</v>
      </c>
      <c r="AG238" s="169"/>
      <c r="AH238" s="182">
        <v>525.79999999999995</v>
      </c>
      <c r="AI238" s="168">
        <v>57.143231494212301</v>
      </c>
      <c r="AJ238" s="183" t="s">
        <v>53</v>
      </c>
      <c r="AK238" s="190">
        <v>0.90703542054305197</v>
      </c>
      <c r="AL238" s="173">
        <v>-107.22224697711999</v>
      </c>
      <c r="AM238" s="170">
        <v>0</v>
      </c>
      <c r="AN238" s="170"/>
      <c r="AO238" s="178">
        <v>54</v>
      </c>
      <c r="AP238" s="178">
        <v>170</v>
      </c>
      <c r="AQ238" s="169"/>
      <c r="AR238" s="182">
        <v>48.8</v>
      </c>
      <c r="AS238" s="168">
        <v>5.3035178716575899</v>
      </c>
      <c r="AT238" s="183" t="s">
        <v>54</v>
      </c>
      <c r="AU238" s="175">
        <v>0.33146986697859898</v>
      </c>
      <c r="AV238" s="176">
        <v>-111.96755478784</v>
      </c>
      <c r="AW238" s="170"/>
      <c r="AX238" s="170"/>
      <c r="AY238" s="178">
        <v>99</v>
      </c>
      <c r="AZ238" s="178">
        <v>128</v>
      </c>
      <c r="BA238" s="169"/>
      <c r="BB238" s="186">
        <v>356</v>
      </c>
      <c r="BC238" s="182">
        <v>38.689597588321703</v>
      </c>
      <c r="BD238" s="183" t="s">
        <v>55</v>
      </c>
      <c r="BE238" s="180">
        <v>1.2090499246350499</v>
      </c>
      <c r="BF238" s="181">
        <v>34.464890424319996</v>
      </c>
      <c r="BG238" s="170">
        <v>0.02</v>
      </c>
      <c r="BH238" s="170">
        <v>0.02</v>
      </c>
      <c r="BI238" s="178">
        <v>0</v>
      </c>
      <c r="BJ238" s="178">
        <v>0</v>
      </c>
      <c r="BK238" s="171"/>
      <c r="BL238" s="187">
        <v>0.8</v>
      </c>
      <c r="BM238" s="190">
        <v>0.77</v>
      </c>
      <c r="BN238" s="188"/>
      <c r="BO238" s="189">
        <v>0.95</v>
      </c>
      <c r="BP238" s="180">
        <v>1</v>
      </c>
      <c r="BQ238" s="188">
        <v>2.5000000000000001E-3</v>
      </c>
    </row>
    <row r="239" spans="1:69" s="158" customFormat="1" ht="22.35" customHeight="1" x14ac:dyDescent="0.2">
      <c r="A239" s="167" t="s">
        <v>275</v>
      </c>
      <c r="B239" s="167" t="s">
        <v>299</v>
      </c>
      <c r="C239" s="167" t="s">
        <v>307</v>
      </c>
      <c r="D239" s="168">
        <v>2.4944492774444398</v>
      </c>
      <c r="E239" s="169"/>
      <c r="F239" s="170">
        <v>0.05</v>
      </c>
      <c r="G239" s="170">
        <v>3.4000000000000002E-2</v>
      </c>
      <c r="H239" s="171"/>
      <c r="I239" s="172">
        <v>4</v>
      </c>
      <c r="J239" s="172">
        <v>4</v>
      </c>
      <c r="K239" s="169"/>
      <c r="L239" s="173">
        <v>1761.67652</v>
      </c>
      <c r="M239" s="173">
        <v>-20.295839999999998</v>
      </c>
      <c r="N239" s="173">
        <v>1741.38068</v>
      </c>
      <c r="O239" s="168">
        <v>698.10226078601204</v>
      </c>
      <c r="P239" s="174">
        <v>245.339</v>
      </c>
      <c r="Q239" s="180">
        <v>2.8454597955727001</v>
      </c>
      <c r="R239" s="181">
        <v>1073.0923051233999</v>
      </c>
      <c r="S239" s="170">
        <v>0.01</v>
      </c>
      <c r="T239" s="170">
        <v>0.01</v>
      </c>
      <c r="U239" s="177">
        <v>0</v>
      </c>
      <c r="V239" s="178">
        <v>0</v>
      </c>
      <c r="W239" s="169"/>
      <c r="X239" s="177">
        <v>1639.890635</v>
      </c>
      <c r="Y239" s="168">
        <v>657.415907322061</v>
      </c>
      <c r="Z239" s="179">
        <v>573</v>
      </c>
      <c r="AA239" s="180">
        <v>1.1473227003875399</v>
      </c>
      <c r="AB239" s="181">
        <v>79.073810914574807</v>
      </c>
      <c r="AC239" s="170">
        <v>0.02</v>
      </c>
      <c r="AD239" s="170">
        <v>1.4999999999999999E-2</v>
      </c>
      <c r="AE239" s="178">
        <v>0</v>
      </c>
      <c r="AF239" s="178">
        <v>76</v>
      </c>
      <c r="AG239" s="169"/>
      <c r="AH239" s="182">
        <v>85.7</v>
      </c>
      <c r="AI239" s="168">
        <v>34.356280873267302</v>
      </c>
      <c r="AJ239" s="183" t="s">
        <v>53</v>
      </c>
      <c r="AK239" s="175">
        <v>0.54533779163916296</v>
      </c>
      <c r="AL239" s="176">
        <v>-85.908132491067704</v>
      </c>
      <c r="AM239" s="170"/>
      <c r="AN239" s="170"/>
      <c r="AO239" s="178">
        <v>72</v>
      </c>
      <c r="AP239" s="178">
        <v>103</v>
      </c>
      <c r="AQ239" s="169"/>
      <c r="AR239" s="182">
        <v>11</v>
      </c>
      <c r="AS239" s="168">
        <v>4.4097910105710696</v>
      </c>
      <c r="AT239" s="183" t="s">
        <v>54</v>
      </c>
      <c r="AU239" s="175">
        <v>0.27561193816069202</v>
      </c>
      <c r="AV239" s="176">
        <v>-32.583017775509298</v>
      </c>
      <c r="AW239" s="170"/>
      <c r="AX239" s="170"/>
      <c r="AY239" s="178">
        <v>29</v>
      </c>
      <c r="AZ239" s="178">
        <v>37</v>
      </c>
      <c r="BA239" s="169"/>
      <c r="BB239" s="186">
        <v>87</v>
      </c>
      <c r="BC239" s="182">
        <v>34.877437992698397</v>
      </c>
      <c r="BD239" s="183" t="s">
        <v>55</v>
      </c>
      <c r="BE239" s="180">
        <v>1.08991993727183</v>
      </c>
      <c r="BF239" s="181">
        <v>-0.16603555101851</v>
      </c>
      <c r="BG239" s="170">
        <v>0.02</v>
      </c>
      <c r="BH239" s="170">
        <v>8.9999999999999993E-3</v>
      </c>
      <c r="BI239" s="178">
        <v>0</v>
      </c>
      <c r="BJ239" s="178">
        <v>9</v>
      </c>
      <c r="BK239" s="171"/>
      <c r="BL239" s="187">
        <v>0.8</v>
      </c>
      <c r="BM239" s="190">
        <v>0.79</v>
      </c>
      <c r="BN239" s="188"/>
      <c r="BO239" s="189">
        <v>0.95</v>
      </c>
      <c r="BP239" s="180">
        <v>1</v>
      </c>
      <c r="BQ239" s="188">
        <v>2.5000000000000001E-3</v>
      </c>
    </row>
    <row r="240" spans="1:69" s="158" customFormat="1" ht="22.35" customHeight="1" x14ac:dyDescent="0.2">
      <c r="A240" s="167" t="s">
        <v>275</v>
      </c>
      <c r="B240" s="167" t="s">
        <v>299</v>
      </c>
      <c r="C240" s="167" t="s">
        <v>308</v>
      </c>
      <c r="D240" s="168">
        <v>2.6001805638888902</v>
      </c>
      <c r="E240" s="169"/>
      <c r="F240" s="170"/>
      <c r="G240" s="170"/>
      <c r="H240" s="171"/>
      <c r="I240" s="172">
        <v>1</v>
      </c>
      <c r="J240" s="172">
        <v>1</v>
      </c>
      <c r="K240" s="169"/>
      <c r="L240" s="173"/>
      <c r="M240" s="173">
        <v>72.353960000000001</v>
      </c>
      <c r="N240" s="173">
        <v>72.353960000000001</v>
      </c>
      <c r="O240" s="168">
        <v>27.8265136678761</v>
      </c>
      <c r="P240" s="174">
        <v>217.09100000000001</v>
      </c>
      <c r="Q240" s="175">
        <v>0.12817902938341999</v>
      </c>
      <c r="R240" s="176">
        <v>-544.05361228436198</v>
      </c>
      <c r="S240" s="170"/>
      <c r="T240" s="170"/>
      <c r="U240" s="177">
        <v>493</v>
      </c>
      <c r="V240" s="178">
        <v>606</v>
      </c>
      <c r="W240" s="169"/>
      <c r="X240" s="177">
        <v>1076.60023</v>
      </c>
      <c r="Y240" s="168">
        <v>414.04825686021297</v>
      </c>
      <c r="Z240" s="179">
        <v>573</v>
      </c>
      <c r="AA240" s="175">
        <v>0.72259730691136603</v>
      </c>
      <c r="AB240" s="176">
        <v>-550.37435171430104</v>
      </c>
      <c r="AC240" s="170"/>
      <c r="AD240" s="170"/>
      <c r="AE240" s="178">
        <v>414</v>
      </c>
      <c r="AF240" s="178">
        <v>712</v>
      </c>
      <c r="AG240" s="169"/>
      <c r="AH240" s="182">
        <v>96.2</v>
      </c>
      <c r="AI240" s="168">
        <v>36.997430615403502</v>
      </c>
      <c r="AJ240" s="183" t="s">
        <v>53</v>
      </c>
      <c r="AK240" s="175">
        <v>0.58726080341910403</v>
      </c>
      <c r="AL240" s="176">
        <v>-82.682022073300104</v>
      </c>
      <c r="AM240" s="170"/>
      <c r="AN240" s="170"/>
      <c r="AO240" s="178">
        <v>68</v>
      </c>
      <c r="AP240" s="178">
        <v>101</v>
      </c>
      <c r="AQ240" s="169"/>
      <c r="AR240" s="182">
        <v>18.399999999999999</v>
      </c>
      <c r="AS240" s="168">
        <v>7.0764316353786398</v>
      </c>
      <c r="AT240" s="183" t="s">
        <v>54</v>
      </c>
      <c r="AU240" s="175">
        <v>0.44227697721116499</v>
      </c>
      <c r="AV240" s="176">
        <v>-27.030354812266701</v>
      </c>
      <c r="AW240" s="170"/>
      <c r="AX240" s="170"/>
      <c r="AY240" s="178">
        <v>24</v>
      </c>
      <c r="AZ240" s="178">
        <v>32</v>
      </c>
      <c r="BA240" s="169"/>
      <c r="BB240" s="186">
        <v>72.400000000000006</v>
      </c>
      <c r="BC240" s="182">
        <v>27.844220130511601</v>
      </c>
      <c r="BD240" s="183" t="s">
        <v>55</v>
      </c>
      <c r="BE240" s="190">
        <v>0.87013187907848699</v>
      </c>
      <c r="BF240" s="173">
        <v>-18.460709624533401</v>
      </c>
      <c r="BG240" s="170"/>
      <c r="BH240" s="170"/>
      <c r="BI240" s="178">
        <v>11</v>
      </c>
      <c r="BJ240" s="178">
        <v>28</v>
      </c>
      <c r="BK240" s="171"/>
      <c r="BL240" s="187">
        <v>0.8</v>
      </c>
      <c r="BM240" s="175"/>
      <c r="BN240" s="188"/>
      <c r="BO240" s="189">
        <v>0.95</v>
      </c>
      <c r="BP240" s="180">
        <v>1</v>
      </c>
      <c r="BQ240" s="188">
        <v>2.5000000000000001E-3</v>
      </c>
    </row>
    <row r="241" spans="1:69" s="158" customFormat="1" ht="22.35" customHeight="1" x14ac:dyDescent="0.2">
      <c r="A241" s="167" t="s">
        <v>275</v>
      </c>
      <c r="B241" s="167" t="s">
        <v>299</v>
      </c>
      <c r="C241" s="167" t="s">
        <v>309</v>
      </c>
      <c r="D241" s="168">
        <v>3.3634437715555601</v>
      </c>
      <c r="E241" s="169"/>
      <c r="F241" s="170">
        <v>3.5999999999999997E-2</v>
      </c>
      <c r="G241" s="170">
        <v>0.03</v>
      </c>
      <c r="H241" s="171"/>
      <c r="I241" s="172">
        <v>4</v>
      </c>
      <c r="J241" s="172">
        <v>3</v>
      </c>
      <c r="K241" s="169"/>
      <c r="L241" s="173">
        <v>6333.7850799999997</v>
      </c>
      <c r="M241" s="173">
        <v>-1794.0409400000001</v>
      </c>
      <c r="N241" s="173">
        <v>4539.7441399999998</v>
      </c>
      <c r="O241" s="168">
        <v>1349.73094492982</v>
      </c>
      <c r="P241" s="174">
        <v>217.09100000000001</v>
      </c>
      <c r="Q241" s="180">
        <v>6.21735099534214</v>
      </c>
      <c r="R241" s="181">
        <v>3742.3948179826398</v>
      </c>
      <c r="S241" s="170">
        <v>0.01</v>
      </c>
      <c r="T241" s="170">
        <v>0.01</v>
      </c>
      <c r="U241" s="177">
        <v>0</v>
      </c>
      <c r="V241" s="178">
        <v>0</v>
      </c>
      <c r="W241" s="169"/>
      <c r="X241" s="177">
        <v>1718.711845</v>
      </c>
      <c r="Y241" s="168">
        <v>510.99764459719597</v>
      </c>
      <c r="Z241" s="179">
        <v>573</v>
      </c>
      <c r="AA241" s="190">
        <v>0.89179344606840605</v>
      </c>
      <c r="AB241" s="173">
        <v>-385.84873796265902</v>
      </c>
      <c r="AC241" s="170"/>
      <c r="AD241" s="170"/>
      <c r="AE241" s="178">
        <v>209</v>
      </c>
      <c r="AF241" s="178">
        <v>594</v>
      </c>
      <c r="AG241" s="169"/>
      <c r="AH241" s="182">
        <v>205.2</v>
      </c>
      <c r="AI241" s="168">
        <v>61.008898598324798</v>
      </c>
      <c r="AJ241" s="183" t="s">
        <v>53</v>
      </c>
      <c r="AK241" s="184">
        <v>0.96839521584642496</v>
      </c>
      <c r="AL241" s="185">
        <v>-26.191477707936301</v>
      </c>
      <c r="AM241" s="170">
        <v>6.0000000000000001E-3</v>
      </c>
      <c r="AN241" s="170"/>
      <c r="AO241" s="178">
        <v>7</v>
      </c>
      <c r="AP241" s="178">
        <v>50</v>
      </c>
      <c r="AQ241" s="169"/>
      <c r="AR241" s="182">
        <v>21.5</v>
      </c>
      <c r="AS241" s="168">
        <v>6.3922578940739898</v>
      </c>
      <c r="AT241" s="183" t="s">
        <v>54</v>
      </c>
      <c r="AU241" s="175">
        <v>0.39951611837962397</v>
      </c>
      <c r="AV241" s="176">
        <v>-37.266089576618803</v>
      </c>
      <c r="AW241" s="170"/>
      <c r="AX241" s="170"/>
      <c r="AY241" s="178">
        <v>33</v>
      </c>
      <c r="AZ241" s="178">
        <v>44</v>
      </c>
      <c r="BA241" s="169"/>
      <c r="BB241" s="186">
        <v>139</v>
      </c>
      <c r="BC241" s="182">
        <v>41.326690570990003</v>
      </c>
      <c r="BD241" s="183" t="s">
        <v>55</v>
      </c>
      <c r="BE241" s="180">
        <v>1.29145908034344</v>
      </c>
      <c r="BF241" s="181">
        <v>21.4678208467625</v>
      </c>
      <c r="BG241" s="170">
        <v>0.02</v>
      </c>
      <c r="BH241" s="170">
        <v>0.02</v>
      </c>
      <c r="BI241" s="178">
        <v>0</v>
      </c>
      <c r="BJ241" s="178">
        <v>0</v>
      </c>
      <c r="BK241" s="171"/>
      <c r="BL241" s="187">
        <v>0.8</v>
      </c>
      <c r="BM241" s="190">
        <v>0.79</v>
      </c>
      <c r="BN241" s="188"/>
      <c r="BO241" s="189">
        <v>0.95</v>
      </c>
      <c r="BP241" s="180">
        <v>1</v>
      </c>
      <c r="BQ241" s="188">
        <v>2.5000000000000001E-3</v>
      </c>
    </row>
    <row r="242" spans="1:69" s="158" customFormat="1" ht="22.35" customHeight="1" x14ac:dyDescent="0.2">
      <c r="A242" s="167" t="s">
        <v>275</v>
      </c>
      <c r="B242" s="167" t="s">
        <v>299</v>
      </c>
      <c r="C242" s="167" t="s">
        <v>310</v>
      </c>
      <c r="D242" s="168">
        <v>2.3177117403333298</v>
      </c>
      <c r="E242" s="169"/>
      <c r="F242" s="170">
        <v>5.0500000000000003E-2</v>
      </c>
      <c r="G242" s="170">
        <v>2.7E-2</v>
      </c>
      <c r="H242" s="171"/>
      <c r="I242" s="172">
        <v>5</v>
      </c>
      <c r="J242" s="172">
        <v>4</v>
      </c>
      <c r="K242" s="169"/>
      <c r="L242" s="173">
        <v>89.735259999999997</v>
      </c>
      <c r="M242" s="173">
        <v>451.88297999999998</v>
      </c>
      <c r="N242" s="173">
        <v>541.61824000000001</v>
      </c>
      <c r="O242" s="168">
        <v>233.68662745010101</v>
      </c>
      <c r="P242" s="174">
        <v>215.88200000000001</v>
      </c>
      <c r="Q242" s="184">
        <v>1.08247388596595</v>
      </c>
      <c r="R242" s="185">
        <v>-4.7664125518908804</v>
      </c>
      <c r="S242" s="170">
        <v>9.4999999999999998E-3</v>
      </c>
      <c r="T242" s="170">
        <v>4.0000000000000001E-3</v>
      </c>
      <c r="U242" s="177">
        <v>0</v>
      </c>
      <c r="V242" s="178">
        <v>59</v>
      </c>
      <c r="W242" s="169"/>
      <c r="X242" s="177">
        <v>1304.2176850000001</v>
      </c>
      <c r="Y242" s="168">
        <v>562.71781443037798</v>
      </c>
      <c r="Z242" s="179">
        <v>573</v>
      </c>
      <c r="AA242" s="184">
        <v>0.98205552256610396</v>
      </c>
      <c r="AB242" s="185">
        <v>-146.01163431441</v>
      </c>
      <c r="AC242" s="170">
        <v>8.0000000000000002E-3</v>
      </c>
      <c r="AD242" s="170"/>
      <c r="AE242" s="178">
        <v>24</v>
      </c>
      <c r="AF242" s="178">
        <v>290</v>
      </c>
      <c r="AG242" s="169"/>
      <c r="AH242" s="182">
        <v>150.69999999999999</v>
      </c>
      <c r="AI242" s="168">
        <v>65.021028015471103</v>
      </c>
      <c r="AJ242" s="183" t="s">
        <v>53</v>
      </c>
      <c r="AK242" s="184">
        <v>1.03207980976938</v>
      </c>
      <c r="AL242" s="185">
        <v>-8.7492968879717807</v>
      </c>
      <c r="AM242" s="170">
        <v>1.2999999999999999E-2</v>
      </c>
      <c r="AN242" s="170">
        <v>3.0000000000000001E-3</v>
      </c>
      <c r="AO242" s="178">
        <v>0</v>
      </c>
      <c r="AP242" s="178">
        <v>25</v>
      </c>
      <c r="AQ242" s="169"/>
      <c r="AR242" s="182">
        <v>26.8</v>
      </c>
      <c r="AS242" s="168">
        <v>11.5631290697719</v>
      </c>
      <c r="AT242" s="183" t="s">
        <v>54</v>
      </c>
      <c r="AU242" s="175">
        <v>0.72269556686074399</v>
      </c>
      <c r="AV242" s="176">
        <v>-13.695059527103901</v>
      </c>
      <c r="AW242" s="170"/>
      <c r="AX242" s="170"/>
      <c r="AY242" s="178">
        <v>11</v>
      </c>
      <c r="AZ242" s="178">
        <v>18</v>
      </c>
      <c r="BA242" s="169"/>
      <c r="BB242" s="186">
        <v>109.2</v>
      </c>
      <c r="BC242" s="182">
        <v>47.115436358921301</v>
      </c>
      <c r="BD242" s="183" t="s">
        <v>55</v>
      </c>
      <c r="BE242" s="180">
        <v>1.47235738621629</v>
      </c>
      <c r="BF242" s="181">
        <v>28.209880945792101</v>
      </c>
      <c r="BG242" s="170">
        <v>0.02</v>
      </c>
      <c r="BH242" s="170">
        <v>0.02</v>
      </c>
      <c r="BI242" s="178">
        <v>0</v>
      </c>
      <c r="BJ242" s="178">
        <v>0</v>
      </c>
      <c r="BK242" s="171"/>
      <c r="BL242" s="187">
        <v>0.8</v>
      </c>
      <c r="BM242" s="190">
        <v>0.79</v>
      </c>
      <c r="BN242" s="188"/>
      <c r="BO242" s="189">
        <v>0.95</v>
      </c>
      <c r="BP242" s="180">
        <v>1</v>
      </c>
      <c r="BQ242" s="188">
        <v>2.5000000000000001E-3</v>
      </c>
    </row>
    <row r="243" spans="1:69" s="158" customFormat="1" ht="22.35" customHeight="1" x14ac:dyDescent="0.2">
      <c r="A243" s="167" t="s">
        <v>275</v>
      </c>
      <c r="B243" s="167" t="s">
        <v>299</v>
      </c>
      <c r="C243" s="167" t="s">
        <v>311</v>
      </c>
      <c r="D243" s="168">
        <v>2.7902735091111102</v>
      </c>
      <c r="E243" s="169"/>
      <c r="F243" s="170">
        <v>4.5999999999999999E-2</v>
      </c>
      <c r="G243" s="170">
        <v>3.5999999999999997E-2</v>
      </c>
      <c r="H243" s="171"/>
      <c r="I243" s="172">
        <v>5</v>
      </c>
      <c r="J243" s="172">
        <v>5</v>
      </c>
      <c r="K243" s="169"/>
      <c r="L243" s="173">
        <v>1367.15347</v>
      </c>
      <c r="M243" s="173">
        <v>1640.3196</v>
      </c>
      <c r="N243" s="173">
        <v>3007.47307</v>
      </c>
      <c r="O243" s="168">
        <v>1077.8416740078201</v>
      </c>
      <c r="P243" s="174">
        <v>245.339</v>
      </c>
      <c r="Q243" s="180">
        <v>4.3932749135189297</v>
      </c>
      <c r="R243" s="181">
        <v>2259.93036960262</v>
      </c>
      <c r="S243" s="170">
        <v>0.01</v>
      </c>
      <c r="T243" s="170">
        <v>0.01</v>
      </c>
      <c r="U243" s="177">
        <v>0</v>
      </c>
      <c r="V243" s="178">
        <v>0</v>
      </c>
      <c r="W243" s="169"/>
      <c r="X243" s="177">
        <v>2007.08969</v>
      </c>
      <c r="Y243" s="168">
        <v>719.31646967447</v>
      </c>
      <c r="Z243" s="179">
        <v>573</v>
      </c>
      <c r="AA243" s="180">
        <v>1.2553516050165301</v>
      </c>
      <c r="AB243" s="181">
        <v>261.17091097303302</v>
      </c>
      <c r="AC243" s="170">
        <v>0.02</v>
      </c>
      <c r="AD243" s="170">
        <v>0.02</v>
      </c>
      <c r="AE243" s="178">
        <v>0</v>
      </c>
      <c r="AF243" s="178">
        <v>0</v>
      </c>
      <c r="AG243" s="169"/>
      <c r="AH243" s="182">
        <v>117.55</v>
      </c>
      <c r="AI243" s="168">
        <v>42.128486550211903</v>
      </c>
      <c r="AJ243" s="183" t="s">
        <v>53</v>
      </c>
      <c r="AK243" s="175">
        <v>0.66870613571764903</v>
      </c>
      <c r="AL243" s="176">
        <v>-74.409656332807998</v>
      </c>
      <c r="AM243" s="170"/>
      <c r="AN243" s="170"/>
      <c r="AO243" s="178">
        <v>59</v>
      </c>
      <c r="AP243" s="178">
        <v>94</v>
      </c>
      <c r="AQ243" s="169"/>
      <c r="AR243" s="182">
        <v>12.8</v>
      </c>
      <c r="AS243" s="168">
        <v>4.5873639118903604</v>
      </c>
      <c r="AT243" s="183" t="s">
        <v>54</v>
      </c>
      <c r="AU243" s="175">
        <v>0.28671024449314703</v>
      </c>
      <c r="AV243" s="176">
        <v>-35.951658751189299</v>
      </c>
      <c r="AW243" s="170"/>
      <c r="AX243" s="170"/>
      <c r="AY243" s="178">
        <v>32</v>
      </c>
      <c r="AZ243" s="178">
        <v>41</v>
      </c>
      <c r="BA243" s="169"/>
      <c r="BB243" s="186">
        <v>94.2</v>
      </c>
      <c r="BC243" s="182">
        <v>33.760131289068099</v>
      </c>
      <c r="BD243" s="183" t="s">
        <v>55</v>
      </c>
      <c r="BE243" s="184">
        <v>1.0550041027833801</v>
      </c>
      <c r="BF243" s="185">
        <v>-3.3033175023786301</v>
      </c>
      <c r="BG243" s="170">
        <v>1.6E-2</v>
      </c>
      <c r="BH243" s="170">
        <v>6.0000000000000001E-3</v>
      </c>
      <c r="BI243" s="178">
        <v>0</v>
      </c>
      <c r="BJ243" s="178">
        <v>13</v>
      </c>
      <c r="BK243" s="171"/>
      <c r="BL243" s="187">
        <v>0.8</v>
      </c>
      <c r="BM243" s="184">
        <v>0.88</v>
      </c>
      <c r="BN243" s="188">
        <v>3.0000000000000001E-3</v>
      </c>
      <c r="BO243" s="189">
        <v>0.95</v>
      </c>
      <c r="BP243" s="180">
        <v>1</v>
      </c>
      <c r="BQ243" s="188">
        <v>2.5000000000000001E-3</v>
      </c>
    </row>
    <row r="244" spans="1:69" s="158" customFormat="1" ht="22.35" customHeight="1" x14ac:dyDescent="0.2">
      <c r="A244" s="167" t="s">
        <v>275</v>
      </c>
      <c r="B244" s="167" t="s">
        <v>299</v>
      </c>
      <c r="C244" s="167" t="s">
        <v>312</v>
      </c>
      <c r="D244" s="168">
        <v>3.578419974</v>
      </c>
      <c r="E244" s="169"/>
      <c r="F244" s="170">
        <v>3.1E-2</v>
      </c>
      <c r="G244" s="170">
        <v>1.2999999999999999E-2</v>
      </c>
      <c r="H244" s="171"/>
      <c r="I244" s="172">
        <v>4</v>
      </c>
      <c r="J244" s="172">
        <v>3</v>
      </c>
      <c r="K244" s="169"/>
      <c r="L244" s="173">
        <v>1475.9645399999999</v>
      </c>
      <c r="M244" s="173">
        <v>1816.46792</v>
      </c>
      <c r="N244" s="173">
        <v>3292.43246</v>
      </c>
      <c r="O244" s="168">
        <v>920.07994699394703</v>
      </c>
      <c r="P244" s="174">
        <v>213.536</v>
      </c>
      <c r="Q244" s="180">
        <v>4.3087814091953902</v>
      </c>
      <c r="R244" s="181">
        <v>2458.01179557567</v>
      </c>
      <c r="S244" s="170">
        <v>0.01</v>
      </c>
      <c r="T244" s="170">
        <v>0.01</v>
      </c>
      <c r="U244" s="177">
        <v>0</v>
      </c>
      <c r="V244" s="178">
        <v>0</v>
      </c>
      <c r="W244" s="169"/>
      <c r="X244" s="177">
        <v>2013.4589000000001</v>
      </c>
      <c r="Y244" s="168">
        <v>562.66701913954796</v>
      </c>
      <c r="Z244" s="179">
        <v>573</v>
      </c>
      <c r="AA244" s="184">
        <v>0.98196687458908904</v>
      </c>
      <c r="AB244" s="185">
        <v>-225.61573245138399</v>
      </c>
      <c r="AC244" s="170">
        <v>8.0000000000000002E-3</v>
      </c>
      <c r="AD244" s="170"/>
      <c r="AE244" s="178">
        <v>37</v>
      </c>
      <c r="AF244" s="178">
        <v>448</v>
      </c>
      <c r="AG244" s="169"/>
      <c r="AH244" s="182">
        <v>170.05</v>
      </c>
      <c r="AI244" s="168">
        <v>47.5209732886428</v>
      </c>
      <c r="AJ244" s="183" t="s">
        <v>53</v>
      </c>
      <c r="AK244" s="190">
        <v>0.75430116331179098</v>
      </c>
      <c r="AL244" s="173">
        <v>-76.130980531304004</v>
      </c>
      <c r="AM244" s="170"/>
      <c r="AN244" s="170"/>
      <c r="AO244" s="178">
        <v>56</v>
      </c>
      <c r="AP244" s="178">
        <v>101</v>
      </c>
      <c r="AQ244" s="169"/>
      <c r="AR244" s="182">
        <v>39.799999999999997</v>
      </c>
      <c r="AS244" s="168">
        <v>11.1222272089855</v>
      </c>
      <c r="AT244" s="183" t="s">
        <v>54</v>
      </c>
      <c r="AU244" s="175">
        <v>0.69513920056159395</v>
      </c>
      <c r="AV244" s="176">
        <v>-22.722153785728</v>
      </c>
      <c r="AW244" s="170"/>
      <c r="AX244" s="170"/>
      <c r="AY244" s="178">
        <v>18</v>
      </c>
      <c r="AZ244" s="178">
        <v>29</v>
      </c>
      <c r="BA244" s="169"/>
      <c r="BB244" s="186">
        <v>117.8</v>
      </c>
      <c r="BC244" s="182">
        <v>32.919556915037496</v>
      </c>
      <c r="BD244" s="183" t="s">
        <v>55</v>
      </c>
      <c r="BE244" s="184">
        <v>1.02873615359492</v>
      </c>
      <c r="BF244" s="185">
        <v>-7.2443075714560301</v>
      </c>
      <c r="BG244" s="170">
        <v>1.2999999999999999E-2</v>
      </c>
      <c r="BH244" s="170">
        <v>3.0000000000000001E-3</v>
      </c>
      <c r="BI244" s="178">
        <v>0</v>
      </c>
      <c r="BJ244" s="178">
        <v>20</v>
      </c>
      <c r="BK244" s="171"/>
      <c r="BL244" s="187">
        <v>0.8</v>
      </c>
      <c r="BM244" s="190">
        <v>0.8</v>
      </c>
      <c r="BN244" s="188">
        <v>0</v>
      </c>
      <c r="BO244" s="189">
        <v>0.95</v>
      </c>
      <c r="BP244" s="180">
        <v>1</v>
      </c>
      <c r="BQ244" s="188">
        <v>2.5000000000000001E-3</v>
      </c>
    </row>
    <row r="245" spans="1:69" s="158" customFormat="1" ht="22.35" customHeight="1" x14ac:dyDescent="0.2">
      <c r="A245" s="167" t="s">
        <v>275</v>
      </c>
      <c r="B245" s="167" t="s">
        <v>299</v>
      </c>
      <c r="C245" s="167" t="s">
        <v>313</v>
      </c>
      <c r="D245" s="168">
        <v>3.0802030008888899</v>
      </c>
      <c r="E245" s="169"/>
      <c r="F245" s="170">
        <v>3.0000000000000001E-3</v>
      </c>
      <c r="G245" s="170"/>
      <c r="H245" s="171"/>
      <c r="I245" s="172">
        <v>3</v>
      </c>
      <c r="J245" s="172">
        <v>2</v>
      </c>
      <c r="K245" s="169"/>
      <c r="L245" s="173">
        <v>851.51138000000003</v>
      </c>
      <c r="M245" s="173">
        <v>-600.48087999999996</v>
      </c>
      <c r="N245" s="173">
        <v>251.03049999999999</v>
      </c>
      <c r="O245" s="168">
        <v>81.498037605819306</v>
      </c>
      <c r="P245" s="174">
        <v>252.38499999999999</v>
      </c>
      <c r="Q245" s="175">
        <v>0.32291157400724801</v>
      </c>
      <c r="R245" s="176">
        <v>-597.88706154224201</v>
      </c>
      <c r="S245" s="170"/>
      <c r="T245" s="170"/>
      <c r="U245" s="177">
        <v>527</v>
      </c>
      <c r="V245" s="178">
        <v>682</v>
      </c>
      <c r="W245" s="169"/>
      <c r="X245" s="177">
        <v>1091.3798200000001</v>
      </c>
      <c r="Y245" s="168">
        <v>354.32074434218998</v>
      </c>
      <c r="Z245" s="179">
        <v>573</v>
      </c>
      <c r="AA245" s="175">
        <v>0.61836081037031498</v>
      </c>
      <c r="AB245" s="176">
        <v>-835.95248090419295</v>
      </c>
      <c r="AC245" s="170"/>
      <c r="AD245" s="170"/>
      <c r="AE245" s="178">
        <v>674</v>
      </c>
      <c r="AF245" s="178">
        <v>1027</v>
      </c>
      <c r="AG245" s="169"/>
      <c r="AH245" s="182">
        <v>84.6</v>
      </c>
      <c r="AI245" s="168">
        <v>27.465722218823199</v>
      </c>
      <c r="AJ245" s="183" t="s">
        <v>53</v>
      </c>
      <c r="AK245" s="175">
        <v>0.43596384474322603</v>
      </c>
      <c r="AL245" s="176">
        <v>-127.305645649152</v>
      </c>
      <c r="AM245" s="170"/>
      <c r="AN245" s="170"/>
      <c r="AO245" s="178">
        <v>110</v>
      </c>
      <c r="AP245" s="178">
        <v>149</v>
      </c>
      <c r="AQ245" s="169"/>
      <c r="AR245" s="182">
        <v>15.3</v>
      </c>
      <c r="AS245" s="168">
        <v>4.9672050821276104</v>
      </c>
      <c r="AT245" s="183" t="s">
        <v>54</v>
      </c>
      <c r="AU245" s="175">
        <v>0.31045031763297598</v>
      </c>
      <c r="AV245" s="176">
        <v>-38.517306831530703</v>
      </c>
      <c r="AW245" s="170"/>
      <c r="AX245" s="170"/>
      <c r="AY245" s="178">
        <v>34</v>
      </c>
      <c r="AZ245" s="178">
        <v>44</v>
      </c>
      <c r="BA245" s="169"/>
      <c r="BB245" s="186">
        <v>92.4</v>
      </c>
      <c r="BC245" s="182">
        <v>29.998022848927501</v>
      </c>
      <c r="BD245" s="183" t="s">
        <v>55</v>
      </c>
      <c r="BE245" s="184">
        <v>0.93743821402898497</v>
      </c>
      <c r="BF245" s="185">
        <v>-15.234613663061401</v>
      </c>
      <c r="BG245" s="170">
        <v>3.0000000000000001E-3</v>
      </c>
      <c r="BH245" s="170"/>
      <c r="BI245" s="178">
        <v>7</v>
      </c>
      <c r="BJ245" s="178">
        <v>26</v>
      </c>
      <c r="BK245" s="171"/>
      <c r="BL245" s="187">
        <v>0.8</v>
      </c>
      <c r="BM245" s="184">
        <v>0.81</v>
      </c>
      <c r="BN245" s="188">
        <v>3.7500000000000001E-4</v>
      </c>
      <c r="BO245" s="189">
        <v>0.95</v>
      </c>
      <c r="BP245" s="180">
        <v>1</v>
      </c>
      <c r="BQ245" s="188">
        <v>2.5000000000000001E-3</v>
      </c>
    </row>
    <row r="246" spans="1:69" s="158" customFormat="1" ht="22.35" customHeight="1" x14ac:dyDescent="0.2">
      <c r="A246" s="167" t="s">
        <v>275</v>
      </c>
      <c r="B246" s="167" t="s">
        <v>299</v>
      </c>
      <c r="C246" s="167" t="s">
        <v>314</v>
      </c>
      <c r="D246" s="168">
        <v>6.0121721623333304</v>
      </c>
      <c r="E246" s="169"/>
      <c r="F246" s="170">
        <v>4.2000000000000003E-2</v>
      </c>
      <c r="G246" s="170">
        <v>2.3E-2</v>
      </c>
      <c r="H246" s="171"/>
      <c r="I246" s="172">
        <v>5</v>
      </c>
      <c r="J246" s="172">
        <v>5</v>
      </c>
      <c r="K246" s="169"/>
      <c r="L246" s="173">
        <v>5824.5319</v>
      </c>
      <c r="M246" s="173">
        <v>288.58866999999998</v>
      </c>
      <c r="N246" s="173">
        <v>6113.12057</v>
      </c>
      <c r="O246" s="168">
        <v>1016.79067148129</v>
      </c>
      <c r="P246" s="174">
        <v>220.02799999999999</v>
      </c>
      <c r="Q246" s="180">
        <v>4.6211876283077196</v>
      </c>
      <c r="R246" s="181">
        <v>4668.5725015450098</v>
      </c>
      <c r="S246" s="170">
        <v>0.01</v>
      </c>
      <c r="T246" s="170">
        <v>0.01</v>
      </c>
      <c r="U246" s="177">
        <v>0</v>
      </c>
      <c r="V246" s="178">
        <v>0</v>
      </c>
      <c r="W246" s="169"/>
      <c r="X246" s="177">
        <v>3495.6385449999998</v>
      </c>
      <c r="Y246" s="168">
        <v>581.42688709089396</v>
      </c>
      <c r="Z246" s="179">
        <v>573</v>
      </c>
      <c r="AA246" s="184">
        <v>1.0147066092336701</v>
      </c>
      <c r="AB246" s="185">
        <v>-266.27377172656202</v>
      </c>
      <c r="AC246" s="170">
        <v>1.2E-2</v>
      </c>
      <c r="AD246" s="170">
        <v>1E-3</v>
      </c>
      <c r="AE246" s="178">
        <v>0</v>
      </c>
      <c r="AF246" s="178">
        <v>639</v>
      </c>
      <c r="AG246" s="169"/>
      <c r="AH246" s="182">
        <v>319.25</v>
      </c>
      <c r="AI246" s="168">
        <v>53.100608462299697</v>
      </c>
      <c r="AJ246" s="183" t="s">
        <v>53</v>
      </c>
      <c r="AK246" s="190">
        <v>0.842866800988884</v>
      </c>
      <c r="AL246" s="173">
        <v>-94.363396079883799</v>
      </c>
      <c r="AM246" s="170"/>
      <c r="AN246" s="170"/>
      <c r="AO246" s="178">
        <v>60</v>
      </c>
      <c r="AP246" s="178">
        <v>136</v>
      </c>
      <c r="AQ246" s="169"/>
      <c r="AR246" s="182">
        <v>32.799999999999997</v>
      </c>
      <c r="AS246" s="168">
        <v>5.4555989273717502</v>
      </c>
      <c r="AT246" s="183" t="s">
        <v>54</v>
      </c>
      <c r="AU246" s="175">
        <v>0.340974932960734</v>
      </c>
      <c r="AV246" s="176">
        <v>-72.244672020287894</v>
      </c>
      <c r="AW246" s="170"/>
      <c r="AX246" s="170"/>
      <c r="AY246" s="178">
        <v>64</v>
      </c>
      <c r="AZ246" s="178">
        <v>83</v>
      </c>
      <c r="BA246" s="169"/>
      <c r="BB246" s="186">
        <v>215.2</v>
      </c>
      <c r="BC246" s="182">
        <v>35.794051499097499</v>
      </c>
      <c r="BD246" s="183" t="s">
        <v>55</v>
      </c>
      <c r="BE246" s="180">
        <v>1.1185641093468</v>
      </c>
      <c r="BF246" s="181">
        <v>5.1106559594241201</v>
      </c>
      <c r="BG246" s="170">
        <v>0.02</v>
      </c>
      <c r="BH246" s="170">
        <v>1.2E-2</v>
      </c>
      <c r="BI246" s="178">
        <v>0</v>
      </c>
      <c r="BJ246" s="178">
        <v>16</v>
      </c>
      <c r="BK246" s="171"/>
      <c r="BL246" s="187">
        <v>0.8</v>
      </c>
      <c r="BM246" s="184">
        <v>0.81</v>
      </c>
      <c r="BN246" s="188">
        <v>3.7500000000000001E-4</v>
      </c>
      <c r="BO246" s="189">
        <v>0.95</v>
      </c>
      <c r="BP246" s="180">
        <v>1</v>
      </c>
      <c r="BQ246" s="188">
        <v>2.5000000000000001E-3</v>
      </c>
    </row>
    <row r="247" spans="1:69" s="158" customFormat="1" ht="22.35" customHeight="1" x14ac:dyDescent="0.2">
      <c r="A247" s="167" t="s">
        <v>275</v>
      </c>
      <c r="B247" s="167" t="s">
        <v>299</v>
      </c>
      <c r="C247" s="167" t="s">
        <v>315</v>
      </c>
      <c r="D247" s="168">
        <v>8.5561773496666707</v>
      </c>
      <c r="E247" s="169"/>
      <c r="F247" s="170">
        <v>1.4999999999999999E-2</v>
      </c>
      <c r="G247" s="170">
        <v>0.01</v>
      </c>
      <c r="H247" s="171"/>
      <c r="I247" s="172">
        <v>3</v>
      </c>
      <c r="J247" s="172">
        <v>2</v>
      </c>
      <c r="K247" s="169"/>
      <c r="L247" s="173">
        <v>4780.0293099999999</v>
      </c>
      <c r="M247" s="173">
        <v>2936.8278</v>
      </c>
      <c r="N247" s="173">
        <v>7716.8571099999999</v>
      </c>
      <c r="O247" s="168">
        <v>901.90476361510105</v>
      </c>
      <c r="P247" s="174">
        <v>215.38300000000001</v>
      </c>
      <c r="Q247" s="180">
        <v>4.1874463797751096</v>
      </c>
      <c r="R247" s="181">
        <v>5704.4592904552401</v>
      </c>
      <c r="S247" s="170">
        <v>0.01</v>
      </c>
      <c r="T247" s="170">
        <v>0.01</v>
      </c>
      <c r="U247" s="177">
        <v>0</v>
      </c>
      <c r="V247" s="178">
        <v>0</v>
      </c>
      <c r="W247" s="169"/>
      <c r="X247" s="177">
        <v>4687.2063950000002</v>
      </c>
      <c r="Y247" s="168">
        <v>547.81547920843502</v>
      </c>
      <c r="Z247" s="179">
        <v>573</v>
      </c>
      <c r="AA247" s="184">
        <v>0.95604795673374299</v>
      </c>
      <c r="AB247" s="185">
        <v>-666.53067152403105</v>
      </c>
      <c r="AC247" s="170">
        <v>5.0000000000000001E-3</v>
      </c>
      <c r="AD247" s="170"/>
      <c r="AE247" s="178">
        <v>216</v>
      </c>
      <c r="AF247" s="178">
        <v>1197</v>
      </c>
      <c r="AG247" s="169"/>
      <c r="AH247" s="182">
        <v>279.89999999999998</v>
      </c>
      <c r="AI247" s="168">
        <v>32.713206910198501</v>
      </c>
      <c r="AJ247" s="183" t="s">
        <v>53</v>
      </c>
      <c r="AK247" s="175">
        <v>0.51925725254283395</v>
      </c>
      <c r="AL247" s="176">
        <v>-308.73077694766801</v>
      </c>
      <c r="AM247" s="170"/>
      <c r="AN247" s="170"/>
      <c r="AO247" s="178">
        <v>260</v>
      </c>
      <c r="AP247" s="178">
        <v>367</v>
      </c>
      <c r="AQ247" s="169"/>
      <c r="AR247" s="182">
        <v>68.5</v>
      </c>
      <c r="AS247" s="168">
        <v>8.0059116589803505</v>
      </c>
      <c r="AT247" s="183" t="s">
        <v>54</v>
      </c>
      <c r="AU247" s="175">
        <v>0.50036947868627202</v>
      </c>
      <c r="AV247" s="176">
        <v>-80.993530653376098</v>
      </c>
      <c r="AW247" s="170"/>
      <c r="AX247" s="170"/>
      <c r="AY247" s="178">
        <v>69</v>
      </c>
      <c r="AZ247" s="178">
        <v>96</v>
      </c>
      <c r="BA247" s="169"/>
      <c r="BB247" s="186">
        <v>245.6</v>
      </c>
      <c r="BC247" s="182">
        <v>28.704407349570399</v>
      </c>
      <c r="BD247" s="183" t="s">
        <v>55</v>
      </c>
      <c r="BE247" s="190">
        <v>0.89701272967407597</v>
      </c>
      <c r="BF247" s="173">
        <v>-53.387061306752102</v>
      </c>
      <c r="BG247" s="170"/>
      <c r="BH247" s="170"/>
      <c r="BI247" s="178">
        <v>29</v>
      </c>
      <c r="BJ247" s="178">
        <v>83</v>
      </c>
      <c r="BK247" s="171"/>
      <c r="BL247" s="187">
        <v>0.8</v>
      </c>
      <c r="BM247" s="190">
        <v>0.78</v>
      </c>
      <c r="BN247" s="188"/>
      <c r="BO247" s="189">
        <v>0.95</v>
      </c>
      <c r="BP247" s="180">
        <v>1</v>
      </c>
      <c r="BQ247" s="188">
        <v>2.5000000000000001E-3</v>
      </c>
    </row>
    <row r="248" spans="1:69" s="158" customFormat="1" ht="22.35" customHeight="1" x14ac:dyDescent="0.2">
      <c r="A248" s="167" t="s">
        <v>275</v>
      </c>
      <c r="B248" s="167" t="s">
        <v>299</v>
      </c>
      <c r="C248" s="167" t="s">
        <v>316</v>
      </c>
      <c r="D248" s="168">
        <v>7.66372503566667</v>
      </c>
      <c r="E248" s="169"/>
      <c r="F248" s="170">
        <v>0.01</v>
      </c>
      <c r="G248" s="170">
        <v>0.01</v>
      </c>
      <c r="H248" s="171"/>
      <c r="I248" s="172">
        <v>2</v>
      </c>
      <c r="J248" s="172">
        <v>2</v>
      </c>
      <c r="K248" s="169"/>
      <c r="L248" s="173">
        <v>4769.5723099999996</v>
      </c>
      <c r="M248" s="173">
        <v>2064.6492899999998</v>
      </c>
      <c r="N248" s="173">
        <v>6834.2215999999999</v>
      </c>
      <c r="O248" s="168">
        <v>891.76236989111806</v>
      </c>
      <c r="P248" s="174">
        <v>245.339</v>
      </c>
      <c r="Q248" s="180">
        <v>3.6348170078590001</v>
      </c>
      <c r="R248" s="181">
        <v>4781.0315849142398</v>
      </c>
      <c r="S248" s="170">
        <v>0.01</v>
      </c>
      <c r="T248" s="170">
        <v>0.01</v>
      </c>
      <c r="U248" s="177">
        <v>0</v>
      </c>
      <c r="V248" s="178">
        <v>0</v>
      </c>
      <c r="W248" s="169"/>
      <c r="X248" s="177">
        <v>3412.0310599999998</v>
      </c>
      <c r="Y248" s="168">
        <v>445.21835584138898</v>
      </c>
      <c r="Z248" s="179">
        <v>573</v>
      </c>
      <c r="AA248" s="190">
        <v>0.77699538541254498</v>
      </c>
      <c r="AB248" s="173">
        <v>-1383.28431441721</v>
      </c>
      <c r="AC248" s="170"/>
      <c r="AD248" s="170"/>
      <c r="AE248" s="178">
        <v>980</v>
      </c>
      <c r="AF248" s="178">
        <v>1858</v>
      </c>
      <c r="AG248" s="169"/>
      <c r="AH248" s="182">
        <v>311.8</v>
      </c>
      <c r="AI248" s="168">
        <v>40.685175753161197</v>
      </c>
      <c r="AJ248" s="183" t="s">
        <v>53</v>
      </c>
      <c r="AK248" s="175">
        <v>0.64579644052636798</v>
      </c>
      <c r="AL248" s="176">
        <v>-215.43362755372399</v>
      </c>
      <c r="AM248" s="170"/>
      <c r="AN248" s="170"/>
      <c r="AO248" s="178">
        <v>172</v>
      </c>
      <c r="AP248" s="178">
        <v>268</v>
      </c>
      <c r="AQ248" s="169"/>
      <c r="AR248" s="182">
        <v>35.4</v>
      </c>
      <c r="AS248" s="168">
        <v>4.6191636358624297</v>
      </c>
      <c r="AT248" s="183" t="s">
        <v>54</v>
      </c>
      <c r="AU248" s="175">
        <v>0.28869772724140202</v>
      </c>
      <c r="AV248" s="176">
        <v>-98.500603823168007</v>
      </c>
      <c r="AW248" s="170"/>
      <c r="AX248" s="170"/>
      <c r="AY248" s="178">
        <v>88</v>
      </c>
      <c r="AZ248" s="178">
        <v>112</v>
      </c>
      <c r="BA248" s="169"/>
      <c r="BB248" s="186">
        <v>186.2</v>
      </c>
      <c r="BC248" s="182">
        <v>24.2962787852425</v>
      </c>
      <c r="BD248" s="183" t="s">
        <v>55</v>
      </c>
      <c r="BE248" s="190">
        <v>0.759258712038828</v>
      </c>
      <c r="BF248" s="173">
        <v>-81.601207646336107</v>
      </c>
      <c r="BG248" s="170"/>
      <c r="BH248" s="170"/>
      <c r="BI248" s="178">
        <v>60</v>
      </c>
      <c r="BJ248" s="178">
        <v>109</v>
      </c>
      <c r="BK248" s="171"/>
      <c r="BL248" s="187">
        <v>0.8</v>
      </c>
      <c r="BM248" s="190">
        <v>0.76</v>
      </c>
      <c r="BN248" s="188"/>
      <c r="BO248" s="189">
        <v>0.95</v>
      </c>
      <c r="BP248" s="180">
        <v>1</v>
      </c>
      <c r="BQ248" s="188">
        <v>2.5000000000000001E-3</v>
      </c>
    </row>
    <row r="249" spans="1:69" s="158" customFormat="1" ht="22.35" customHeight="1" x14ac:dyDescent="0.2">
      <c r="A249" s="167" t="s">
        <v>275</v>
      </c>
      <c r="B249" s="167" t="s">
        <v>299</v>
      </c>
      <c r="C249" s="167" t="s">
        <v>317</v>
      </c>
      <c r="D249" s="168">
        <v>4.1744710626666697</v>
      </c>
      <c r="E249" s="169"/>
      <c r="F249" s="170">
        <v>1.7999999999999999E-2</v>
      </c>
      <c r="G249" s="170">
        <v>0.01</v>
      </c>
      <c r="H249" s="171"/>
      <c r="I249" s="172">
        <v>5</v>
      </c>
      <c r="J249" s="172">
        <v>3</v>
      </c>
      <c r="K249" s="169"/>
      <c r="L249" s="173">
        <v>1637.40444</v>
      </c>
      <c r="M249" s="173">
        <v>964.05460000000005</v>
      </c>
      <c r="N249" s="173">
        <v>2601.4590400000002</v>
      </c>
      <c r="O249" s="168">
        <v>623.18291370264706</v>
      </c>
      <c r="P249" s="174">
        <v>233.489</v>
      </c>
      <c r="Q249" s="180">
        <v>2.6690033093749501</v>
      </c>
      <c r="R249" s="181">
        <v>1537.09420324553</v>
      </c>
      <c r="S249" s="170">
        <v>0.01</v>
      </c>
      <c r="T249" s="170">
        <v>0.01</v>
      </c>
      <c r="U249" s="177">
        <v>0</v>
      </c>
      <c r="V249" s="178">
        <v>0</v>
      </c>
      <c r="W249" s="169"/>
      <c r="X249" s="177">
        <v>2254.0992249999999</v>
      </c>
      <c r="Y249" s="168">
        <v>539.97241594485399</v>
      </c>
      <c r="Z249" s="179">
        <v>573</v>
      </c>
      <c r="AA249" s="184">
        <v>0.942360237251053</v>
      </c>
      <c r="AB249" s="185">
        <v>-357.93411044753799</v>
      </c>
      <c r="AC249" s="170">
        <v>4.0000000000000001E-3</v>
      </c>
      <c r="AD249" s="170"/>
      <c r="AE249" s="178">
        <v>138</v>
      </c>
      <c r="AF249" s="178">
        <v>617</v>
      </c>
      <c r="AG249" s="169"/>
      <c r="AH249" s="182">
        <v>145.69999999999999</v>
      </c>
      <c r="AI249" s="168">
        <v>34.902625461470201</v>
      </c>
      <c r="AJ249" s="183" t="s">
        <v>53</v>
      </c>
      <c r="AK249" s="175">
        <v>0.55400992795984405</v>
      </c>
      <c r="AL249" s="176">
        <v>-141.48691122721601</v>
      </c>
      <c r="AM249" s="170"/>
      <c r="AN249" s="170"/>
      <c r="AO249" s="178">
        <v>118</v>
      </c>
      <c r="AP249" s="178">
        <v>170</v>
      </c>
      <c r="AQ249" s="169"/>
      <c r="AR249" s="182">
        <v>29.6</v>
      </c>
      <c r="AS249" s="168">
        <v>7.0907186936136997</v>
      </c>
      <c r="AT249" s="183" t="s">
        <v>54</v>
      </c>
      <c r="AU249" s="175">
        <v>0.44316991835085601</v>
      </c>
      <c r="AV249" s="176">
        <v>-43.336358406912098</v>
      </c>
      <c r="AW249" s="170"/>
      <c r="AX249" s="170"/>
      <c r="AY249" s="178">
        <v>38</v>
      </c>
      <c r="AZ249" s="178">
        <v>51</v>
      </c>
      <c r="BA249" s="169"/>
      <c r="BB249" s="186">
        <v>126.4</v>
      </c>
      <c r="BC249" s="182">
        <v>30.279285232188201</v>
      </c>
      <c r="BD249" s="183" t="s">
        <v>55</v>
      </c>
      <c r="BE249" s="184">
        <v>0.94622766350588305</v>
      </c>
      <c r="BF249" s="185">
        <v>-19.4727168138241</v>
      </c>
      <c r="BG249" s="170">
        <v>4.0000000000000001E-3</v>
      </c>
      <c r="BH249" s="170"/>
      <c r="BI249" s="178">
        <v>8</v>
      </c>
      <c r="BJ249" s="178">
        <v>34</v>
      </c>
      <c r="BK249" s="171"/>
      <c r="BL249" s="187">
        <v>0.8</v>
      </c>
      <c r="BM249" s="184">
        <v>0.82</v>
      </c>
      <c r="BN249" s="188">
        <v>7.5000000000000002E-4</v>
      </c>
      <c r="BO249" s="189">
        <v>0.95</v>
      </c>
      <c r="BP249" s="180">
        <v>1</v>
      </c>
      <c r="BQ249" s="188">
        <v>2.5000000000000001E-3</v>
      </c>
    </row>
    <row r="250" spans="1:69" s="158" customFormat="1" ht="22.35" customHeight="1" x14ac:dyDescent="0.2">
      <c r="A250" s="167" t="s">
        <v>275</v>
      </c>
      <c r="B250" s="167" t="s">
        <v>318</v>
      </c>
      <c r="C250" s="167" t="s">
        <v>319</v>
      </c>
      <c r="D250" s="168">
        <v>2.5533062174444399</v>
      </c>
      <c r="E250" s="169"/>
      <c r="F250" s="170">
        <v>7.0000000000000007E-2</v>
      </c>
      <c r="G250" s="170">
        <v>6.4000000000000001E-2</v>
      </c>
      <c r="H250" s="171"/>
      <c r="I250" s="172">
        <v>5</v>
      </c>
      <c r="J250" s="172">
        <v>5</v>
      </c>
      <c r="K250" s="169"/>
      <c r="L250" s="173">
        <v>1344.07455</v>
      </c>
      <c r="M250" s="173">
        <v>-528.81933000000004</v>
      </c>
      <c r="N250" s="173">
        <v>815.25522000000001</v>
      </c>
      <c r="O250" s="168">
        <v>319.29394697357299</v>
      </c>
      <c r="P250" s="174">
        <v>240.12899999999999</v>
      </c>
      <c r="Q250" s="180">
        <v>1.3296767444730699</v>
      </c>
      <c r="R250" s="181">
        <v>145.725047391922</v>
      </c>
      <c r="S250" s="170">
        <v>0.01</v>
      </c>
      <c r="T250" s="170">
        <v>0.01</v>
      </c>
      <c r="U250" s="177">
        <v>0</v>
      </c>
      <c r="V250" s="178">
        <v>0</v>
      </c>
      <c r="W250" s="169"/>
      <c r="X250" s="177">
        <v>1677.2307450000001</v>
      </c>
      <c r="Y250" s="168">
        <v>656.88585785010503</v>
      </c>
      <c r="Z250" s="179">
        <v>573</v>
      </c>
      <c r="AA250" s="180">
        <v>1.14639765767907</v>
      </c>
      <c r="AB250" s="181">
        <v>79.586191845534799</v>
      </c>
      <c r="AC250" s="170">
        <v>0.02</v>
      </c>
      <c r="AD250" s="170">
        <v>1.4999999999999999E-2</v>
      </c>
      <c r="AE250" s="178">
        <v>0</v>
      </c>
      <c r="AF250" s="178">
        <v>79</v>
      </c>
      <c r="AG250" s="169"/>
      <c r="AH250" s="182">
        <v>220.55</v>
      </c>
      <c r="AI250" s="168">
        <v>86.378201914513895</v>
      </c>
      <c r="AJ250" s="183" t="s">
        <v>53</v>
      </c>
      <c r="AK250" s="180">
        <v>1.37108257007165</v>
      </c>
      <c r="AL250" s="181">
        <v>44.892745464692297</v>
      </c>
      <c r="AM250" s="170">
        <v>0.02</v>
      </c>
      <c r="AN250" s="170">
        <v>0.02</v>
      </c>
      <c r="AO250" s="178">
        <v>0</v>
      </c>
      <c r="AP250" s="178">
        <v>0</v>
      </c>
      <c r="AQ250" s="169"/>
      <c r="AR250" s="182">
        <v>11.8</v>
      </c>
      <c r="AS250" s="168">
        <v>4.6214590006405096</v>
      </c>
      <c r="AT250" s="183" t="s">
        <v>54</v>
      </c>
      <c r="AU250" s="175">
        <v>0.28884118754003202</v>
      </c>
      <c r="AV250" s="176">
        <v>-32.811366231189297</v>
      </c>
      <c r="AW250" s="170"/>
      <c r="AX250" s="170"/>
      <c r="AY250" s="178">
        <v>30</v>
      </c>
      <c r="AZ250" s="178">
        <v>38</v>
      </c>
      <c r="BA250" s="169"/>
      <c r="BB250" s="186">
        <v>97.6</v>
      </c>
      <c r="BC250" s="182">
        <v>38.224949022246903</v>
      </c>
      <c r="BD250" s="183" t="s">
        <v>55</v>
      </c>
      <c r="BE250" s="180">
        <v>1.19452965694522</v>
      </c>
      <c r="BF250" s="181">
        <v>8.3772675376214902</v>
      </c>
      <c r="BG250" s="170">
        <v>0.02</v>
      </c>
      <c r="BH250" s="170">
        <v>1.9E-2</v>
      </c>
      <c r="BI250" s="178">
        <v>0</v>
      </c>
      <c r="BJ250" s="178">
        <v>1</v>
      </c>
      <c r="BK250" s="171"/>
      <c r="BL250" s="187">
        <v>0.8</v>
      </c>
      <c r="BM250" s="190">
        <v>0.76</v>
      </c>
      <c r="BN250" s="188"/>
      <c r="BO250" s="189">
        <v>0.95</v>
      </c>
      <c r="BP250" s="180">
        <v>1</v>
      </c>
      <c r="BQ250" s="188">
        <v>2.5000000000000001E-3</v>
      </c>
    </row>
    <row r="251" spans="1:69" s="158" customFormat="1" ht="22.35" customHeight="1" x14ac:dyDescent="0.2">
      <c r="A251" s="167" t="s">
        <v>275</v>
      </c>
      <c r="B251" s="167" t="s">
        <v>318</v>
      </c>
      <c r="C251" s="167" t="s">
        <v>320</v>
      </c>
      <c r="D251" s="168">
        <v>2.2514665105555598</v>
      </c>
      <c r="E251" s="169"/>
      <c r="F251" s="170">
        <v>0.01</v>
      </c>
      <c r="G251" s="170">
        <v>0.01</v>
      </c>
      <c r="H251" s="171"/>
      <c r="I251" s="172">
        <v>3</v>
      </c>
      <c r="J251" s="172">
        <v>3</v>
      </c>
      <c r="K251" s="169"/>
      <c r="L251" s="173">
        <v>920.01224999999999</v>
      </c>
      <c r="M251" s="173">
        <v>638.44590000000005</v>
      </c>
      <c r="N251" s="173">
        <v>1558.4581499999999</v>
      </c>
      <c r="O251" s="168">
        <v>692.19690485888998</v>
      </c>
      <c r="P251" s="174">
        <v>255.477</v>
      </c>
      <c r="Q251" s="180">
        <v>2.7094294392798202</v>
      </c>
      <c r="R251" s="181">
        <v>930.34203258881496</v>
      </c>
      <c r="S251" s="170">
        <v>0.01</v>
      </c>
      <c r="T251" s="170">
        <v>0.01</v>
      </c>
      <c r="U251" s="177">
        <v>0</v>
      </c>
      <c r="V251" s="178">
        <v>0</v>
      </c>
      <c r="W251" s="169"/>
      <c r="X251" s="177">
        <v>1086.08935</v>
      </c>
      <c r="Y251" s="168">
        <v>482.39196315294299</v>
      </c>
      <c r="Z251" s="179">
        <v>573</v>
      </c>
      <c r="AA251" s="190">
        <v>0.84187079084283201</v>
      </c>
      <c r="AB251" s="173">
        <v>-322.68926911878202</v>
      </c>
      <c r="AC251" s="170"/>
      <c r="AD251" s="170"/>
      <c r="AE251" s="178">
        <v>205</v>
      </c>
      <c r="AF251" s="178">
        <v>463</v>
      </c>
      <c r="AG251" s="169"/>
      <c r="AH251" s="182">
        <v>60.3</v>
      </c>
      <c r="AI251" s="168">
        <v>26.782543607597699</v>
      </c>
      <c r="AJ251" s="183" t="s">
        <v>53</v>
      </c>
      <c r="AK251" s="175">
        <v>0.425119739803138</v>
      </c>
      <c r="AL251" s="176">
        <v>-94.591890060180305</v>
      </c>
      <c r="AM251" s="170"/>
      <c r="AN251" s="170"/>
      <c r="AO251" s="178">
        <v>82</v>
      </c>
      <c r="AP251" s="178">
        <v>110</v>
      </c>
      <c r="AQ251" s="169"/>
      <c r="AR251" s="182">
        <v>7.8</v>
      </c>
      <c r="AS251" s="168">
        <v>3.4644086258584101</v>
      </c>
      <c r="AT251" s="183" t="s">
        <v>54</v>
      </c>
      <c r="AU251" s="175">
        <v>0.21652553911615099</v>
      </c>
      <c r="AV251" s="176">
        <v>-31.537622872426699</v>
      </c>
      <c r="AW251" s="170"/>
      <c r="AX251" s="170"/>
      <c r="AY251" s="178">
        <v>29</v>
      </c>
      <c r="AZ251" s="178">
        <v>36</v>
      </c>
      <c r="BA251" s="169"/>
      <c r="BB251" s="186">
        <v>61.6</v>
      </c>
      <c r="BC251" s="182">
        <v>27.359945045240799</v>
      </c>
      <c r="BD251" s="183" t="s">
        <v>55</v>
      </c>
      <c r="BE251" s="190">
        <v>0.85499828266377398</v>
      </c>
      <c r="BF251" s="173">
        <v>-17.0752457448535</v>
      </c>
      <c r="BG251" s="170"/>
      <c r="BH251" s="170"/>
      <c r="BI251" s="178">
        <v>11</v>
      </c>
      <c r="BJ251" s="178">
        <v>25</v>
      </c>
      <c r="BK251" s="171"/>
      <c r="BL251" s="187">
        <v>0.8</v>
      </c>
      <c r="BM251" s="184">
        <v>0.91</v>
      </c>
      <c r="BN251" s="188">
        <v>4.1250000000000002E-3</v>
      </c>
      <c r="BO251" s="189">
        <v>0.95</v>
      </c>
      <c r="BP251" s="180">
        <v>1</v>
      </c>
      <c r="BQ251" s="188">
        <v>2.5000000000000001E-3</v>
      </c>
    </row>
    <row r="252" spans="1:69" s="158" customFormat="1" ht="22.35" customHeight="1" x14ac:dyDescent="0.2">
      <c r="A252" s="167" t="s">
        <v>275</v>
      </c>
      <c r="B252" s="167" t="s">
        <v>318</v>
      </c>
      <c r="C252" s="167" t="s">
        <v>321</v>
      </c>
      <c r="D252" s="168">
        <v>2.8395425426666701</v>
      </c>
      <c r="E252" s="169"/>
      <c r="F252" s="170">
        <v>0.01</v>
      </c>
      <c r="G252" s="170">
        <v>0.01</v>
      </c>
      <c r="H252" s="171"/>
      <c r="I252" s="172">
        <v>3</v>
      </c>
      <c r="J252" s="172">
        <v>3</v>
      </c>
      <c r="K252" s="169"/>
      <c r="L252" s="173">
        <v>698.95641999999998</v>
      </c>
      <c r="M252" s="173">
        <v>1764.1675399999999</v>
      </c>
      <c r="N252" s="173">
        <v>2463.1239599999999</v>
      </c>
      <c r="O252" s="168">
        <v>867.43689273513598</v>
      </c>
      <c r="P252" s="174">
        <v>222.37200000000001</v>
      </c>
      <c r="Q252" s="180">
        <v>3.9008368532690101</v>
      </c>
      <c r="R252" s="181">
        <v>1773.5972083067199</v>
      </c>
      <c r="S252" s="170">
        <v>0.01</v>
      </c>
      <c r="T252" s="170">
        <v>0.01</v>
      </c>
      <c r="U252" s="177">
        <v>0</v>
      </c>
      <c r="V252" s="178">
        <v>0</v>
      </c>
      <c r="W252" s="169"/>
      <c r="X252" s="177">
        <v>906.45474999999999</v>
      </c>
      <c r="Y252" s="168">
        <v>319.22562750151002</v>
      </c>
      <c r="Z252" s="179">
        <v>573</v>
      </c>
      <c r="AA252" s="175">
        <v>0.55711278796075003</v>
      </c>
      <c r="AB252" s="176">
        <v>-870.29245162721804</v>
      </c>
      <c r="AC252" s="170"/>
      <c r="AD252" s="170"/>
      <c r="AE252" s="178">
        <v>721</v>
      </c>
      <c r="AF252" s="178">
        <v>1047</v>
      </c>
      <c r="AG252" s="169"/>
      <c r="AH252" s="182">
        <v>107.05</v>
      </c>
      <c r="AI252" s="168">
        <v>37.699734514090899</v>
      </c>
      <c r="AJ252" s="183" t="s">
        <v>53</v>
      </c>
      <c r="AK252" s="175">
        <v>0.59840848435064897</v>
      </c>
      <c r="AL252" s="176">
        <v>-88.299168765296201</v>
      </c>
      <c r="AM252" s="170"/>
      <c r="AN252" s="170"/>
      <c r="AO252" s="178">
        <v>72</v>
      </c>
      <c r="AP252" s="178">
        <v>108</v>
      </c>
      <c r="AQ252" s="169"/>
      <c r="AR252" s="182">
        <v>7</v>
      </c>
      <c r="AS252" s="168">
        <v>2.4651858159611102</v>
      </c>
      <c r="AT252" s="183" t="s">
        <v>54</v>
      </c>
      <c r="AU252" s="175">
        <v>0.154074113497569</v>
      </c>
      <c r="AV252" s="176">
        <v>-42.612487305472101</v>
      </c>
      <c r="AW252" s="170"/>
      <c r="AX252" s="170"/>
      <c r="AY252" s="178">
        <v>39</v>
      </c>
      <c r="AZ252" s="178">
        <v>48</v>
      </c>
      <c r="BA252" s="169"/>
      <c r="BB252" s="186">
        <v>53.4</v>
      </c>
      <c r="BC252" s="182">
        <v>18.8058460817604</v>
      </c>
      <c r="BD252" s="183" t="s">
        <v>55</v>
      </c>
      <c r="BE252" s="175">
        <v>0.58768269005501295</v>
      </c>
      <c r="BF252" s="176">
        <v>-45.824974610944103</v>
      </c>
      <c r="BG252" s="170"/>
      <c r="BH252" s="170"/>
      <c r="BI252" s="178">
        <v>38</v>
      </c>
      <c r="BJ252" s="178">
        <v>56</v>
      </c>
      <c r="BK252" s="171"/>
      <c r="BL252" s="187">
        <v>0.8</v>
      </c>
      <c r="BM252" s="184">
        <v>0.83</v>
      </c>
      <c r="BN252" s="188">
        <v>1.1249999999999999E-3</v>
      </c>
      <c r="BO252" s="189">
        <v>0.95</v>
      </c>
      <c r="BP252" s="180">
        <v>1</v>
      </c>
      <c r="BQ252" s="188">
        <v>2.5000000000000001E-3</v>
      </c>
    </row>
    <row r="253" spans="1:69" s="158" customFormat="1" ht="22.35" customHeight="1" x14ac:dyDescent="0.2">
      <c r="A253" s="167" t="s">
        <v>275</v>
      </c>
      <c r="B253" s="167" t="s">
        <v>318</v>
      </c>
      <c r="C253" s="167" t="s">
        <v>322</v>
      </c>
      <c r="D253" s="168">
        <v>2.59845626488889</v>
      </c>
      <c r="E253" s="169"/>
      <c r="F253" s="170">
        <v>4.9000000000000002E-2</v>
      </c>
      <c r="G253" s="170">
        <v>0.03</v>
      </c>
      <c r="H253" s="171"/>
      <c r="I253" s="172">
        <v>6</v>
      </c>
      <c r="J253" s="172">
        <v>5</v>
      </c>
      <c r="K253" s="169"/>
      <c r="L253" s="173">
        <v>597.92957999999999</v>
      </c>
      <c r="M253" s="173">
        <v>239.04721000000001</v>
      </c>
      <c r="N253" s="173">
        <v>836.97679000000005</v>
      </c>
      <c r="O253" s="168">
        <v>322.105398235667</v>
      </c>
      <c r="P253" s="174">
        <v>286.47199999999998</v>
      </c>
      <c r="Q253" s="180">
        <v>1.12438701944926</v>
      </c>
      <c r="R253" s="181">
        <v>24.1084102781467</v>
      </c>
      <c r="S253" s="170">
        <v>0.01</v>
      </c>
      <c r="T253" s="170">
        <v>6.0000000000000001E-3</v>
      </c>
      <c r="U253" s="177">
        <v>0</v>
      </c>
      <c r="V253" s="178">
        <v>57</v>
      </c>
      <c r="W253" s="169"/>
      <c r="X253" s="177">
        <v>1959.1198750000001</v>
      </c>
      <c r="Y253" s="168">
        <v>753.95530087314103</v>
      </c>
      <c r="Z253" s="179">
        <v>573</v>
      </c>
      <c r="AA253" s="180">
        <v>1.31580331740513</v>
      </c>
      <c r="AB253" s="181">
        <v>333.22421475878298</v>
      </c>
      <c r="AC253" s="170">
        <v>0.02</v>
      </c>
      <c r="AD253" s="170">
        <v>0.02</v>
      </c>
      <c r="AE253" s="178">
        <v>0</v>
      </c>
      <c r="AF253" s="178">
        <v>0</v>
      </c>
      <c r="AG253" s="169"/>
      <c r="AH253" s="182">
        <v>154.9</v>
      </c>
      <c r="AI253" s="168">
        <v>59.612317549098201</v>
      </c>
      <c r="AJ253" s="183" t="s">
        <v>53</v>
      </c>
      <c r="AK253" s="184">
        <v>0.94622726268409796</v>
      </c>
      <c r="AL253" s="185">
        <v>-23.863397199296099</v>
      </c>
      <c r="AM253" s="170">
        <v>4.0000000000000001E-3</v>
      </c>
      <c r="AN253" s="170"/>
      <c r="AO253" s="178">
        <v>9</v>
      </c>
      <c r="AP253" s="178">
        <v>42</v>
      </c>
      <c r="AQ253" s="169"/>
      <c r="AR253" s="182">
        <v>21.6</v>
      </c>
      <c r="AS253" s="168">
        <v>8.3126278828955495</v>
      </c>
      <c r="AT253" s="183" t="s">
        <v>54</v>
      </c>
      <c r="AU253" s="175">
        <v>0.51953924268097196</v>
      </c>
      <c r="AV253" s="176">
        <v>-23.800227860138701</v>
      </c>
      <c r="AW253" s="170"/>
      <c r="AX253" s="170"/>
      <c r="AY253" s="178">
        <v>20</v>
      </c>
      <c r="AZ253" s="178">
        <v>29</v>
      </c>
      <c r="BA253" s="169"/>
      <c r="BB253" s="186">
        <v>86.8</v>
      </c>
      <c r="BC253" s="182">
        <v>33.404449084969201</v>
      </c>
      <c r="BD253" s="183" t="s">
        <v>55</v>
      </c>
      <c r="BE253" s="184">
        <v>1.04388903390529</v>
      </c>
      <c r="BF253" s="185">
        <v>-4.0004557202774</v>
      </c>
      <c r="BG253" s="170">
        <v>1.4999999999999999E-2</v>
      </c>
      <c r="BH253" s="170">
        <v>4.0000000000000001E-3</v>
      </c>
      <c r="BI253" s="178">
        <v>0</v>
      </c>
      <c r="BJ253" s="178">
        <v>13</v>
      </c>
      <c r="BK253" s="171"/>
      <c r="BL253" s="187">
        <v>0.8</v>
      </c>
      <c r="BM253" s="184">
        <v>0.86</v>
      </c>
      <c r="BN253" s="188">
        <v>2.2499999999999998E-3</v>
      </c>
      <c r="BO253" s="189">
        <v>0.95</v>
      </c>
      <c r="BP253" s="180">
        <v>1</v>
      </c>
      <c r="BQ253" s="188">
        <v>2.5000000000000001E-3</v>
      </c>
    </row>
    <row r="254" spans="1:69" s="158" customFormat="1" ht="22.35" customHeight="1" x14ac:dyDescent="0.2">
      <c r="A254" s="167" t="s">
        <v>275</v>
      </c>
      <c r="B254" s="167" t="s">
        <v>318</v>
      </c>
      <c r="C254" s="167" t="s">
        <v>323</v>
      </c>
      <c r="D254" s="168">
        <v>3.4220960403333298</v>
      </c>
      <c r="E254" s="169"/>
      <c r="F254" s="170">
        <v>0.05</v>
      </c>
      <c r="G254" s="170">
        <v>0.05</v>
      </c>
      <c r="H254" s="171"/>
      <c r="I254" s="172">
        <v>4</v>
      </c>
      <c r="J254" s="172">
        <v>4</v>
      </c>
      <c r="K254" s="169"/>
      <c r="L254" s="173">
        <v>2655.21639</v>
      </c>
      <c r="M254" s="173">
        <v>2103.4872300000002</v>
      </c>
      <c r="N254" s="173">
        <v>4758.7036200000002</v>
      </c>
      <c r="O254" s="168">
        <v>1390.58155116432</v>
      </c>
      <c r="P254" s="174">
        <v>237.096</v>
      </c>
      <c r="Q254" s="180">
        <v>5.8650569860491997</v>
      </c>
      <c r="R254" s="181">
        <v>3872.69273120547</v>
      </c>
      <c r="S254" s="170">
        <v>0.01</v>
      </c>
      <c r="T254" s="170">
        <v>0.01</v>
      </c>
      <c r="U254" s="177">
        <v>0</v>
      </c>
      <c r="V254" s="178">
        <v>0</v>
      </c>
      <c r="W254" s="169"/>
      <c r="X254" s="177">
        <v>2392.0116149999999</v>
      </c>
      <c r="Y254" s="168">
        <v>698.99020565390197</v>
      </c>
      <c r="Z254" s="179">
        <v>573</v>
      </c>
      <c r="AA254" s="180">
        <v>1.21987819485847</v>
      </c>
      <c r="AB254" s="181">
        <v>250.751369026791</v>
      </c>
      <c r="AC254" s="170">
        <v>0.02</v>
      </c>
      <c r="AD254" s="170">
        <v>0.02</v>
      </c>
      <c r="AE254" s="178">
        <v>0</v>
      </c>
      <c r="AF254" s="178">
        <v>0</v>
      </c>
      <c r="AG254" s="169"/>
      <c r="AH254" s="182">
        <v>118.25</v>
      </c>
      <c r="AI254" s="168">
        <v>34.554845511723798</v>
      </c>
      <c r="AJ254" s="183" t="s">
        <v>53</v>
      </c>
      <c r="AK254" s="175">
        <v>0.54848961129720297</v>
      </c>
      <c r="AL254" s="176">
        <v>-117.176519190772</v>
      </c>
      <c r="AM254" s="170"/>
      <c r="AN254" s="170"/>
      <c r="AO254" s="178">
        <v>98</v>
      </c>
      <c r="AP254" s="178">
        <v>141</v>
      </c>
      <c r="AQ254" s="169"/>
      <c r="AR254" s="182">
        <v>15</v>
      </c>
      <c r="AS254" s="168">
        <v>4.3832785004300803</v>
      </c>
      <c r="AT254" s="183" t="s">
        <v>54</v>
      </c>
      <c r="AU254" s="175">
        <v>0.27395490627688002</v>
      </c>
      <c r="AV254" s="176">
        <v>-44.790862016703898</v>
      </c>
      <c r="AW254" s="170"/>
      <c r="AX254" s="170"/>
      <c r="AY254" s="178">
        <v>40</v>
      </c>
      <c r="AZ254" s="178">
        <v>51</v>
      </c>
      <c r="BA254" s="169"/>
      <c r="BB254" s="186">
        <v>144.6</v>
      </c>
      <c r="BC254" s="182">
        <v>42.2548047441459</v>
      </c>
      <c r="BD254" s="183" t="s">
        <v>55</v>
      </c>
      <c r="BE254" s="180">
        <v>1.3204626482545601</v>
      </c>
      <c r="BF254" s="181">
        <v>25.0182759665921</v>
      </c>
      <c r="BG254" s="170">
        <v>0.02</v>
      </c>
      <c r="BH254" s="170">
        <v>0.02</v>
      </c>
      <c r="BI254" s="178">
        <v>0</v>
      </c>
      <c r="BJ254" s="178">
        <v>0</v>
      </c>
      <c r="BK254" s="171"/>
      <c r="BL254" s="187">
        <v>0.8</v>
      </c>
      <c r="BM254" s="190">
        <v>0.77</v>
      </c>
      <c r="BN254" s="188"/>
      <c r="BO254" s="189">
        <v>0.95</v>
      </c>
      <c r="BP254" s="180">
        <v>1</v>
      </c>
      <c r="BQ254" s="188">
        <v>2.5000000000000001E-3</v>
      </c>
    </row>
    <row r="255" spans="1:69" s="158" customFormat="1" ht="22.35" customHeight="1" x14ac:dyDescent="0.2">
      <c r="A255" s="167" t="s">
        <v>275</v>
      </c>
      <c r="B255" s="167" t="s">
        <v>318</v>
      </c>
      <c r="C255" s="167" t="s">
        <v>324</v>
      </c>
      <c r="D255" s="168">
        <v>2.6425147733333301</v>
      </c>
      <c r="E255" s="169"/>
      <c r="F255" s="170">
        <v>0.08</v>
      </c>
      <c r="G255" s="170">
        <v>7.5999999999999998E-2</v>
      </c>
      <c r="H255" s="171"/>
      <c r="I255" s="172">
        <v>6</v>
      </c>
      <c r="J255" s="172">
        <v>6</v>
      </c>
      <c r="K255" s="169"/>
      <c r="L255" s="173">
        <v>2005.5875100000001</v>
      </c>
      <c r="M255" s="173">
        <v>854.26978999999994</v>
      </c>
      <c r="N255" s="173">
        <v>2859.8573000000001</v>
      </c>
      <c r="O255" s="168">
        <v>1082.2483676761101</v>
      </c>
      <c r="P255" s="174">
        <v>265.19900000000001</v>
      </c>
      <c r="Q255" s="180">
        <v>4.0808915858510399</v>
      </c>
      <c r="R255" s="181">
        <v>2094.5921352924402</v>
      </c>
      <c r="S255" s="170">
        <v>0.01</v>
      </c>
      <c r="T255" s="170">
        <v>0.01</v>
      </c>
      <c r="U255" s="177">
        <v>0</v>
      </c>
      <c r="V255" s="178">
        <v>0</v>
      </c>
      <c r="W255" s="169"/>
      <c r="X255" s="177">
        <v>1962.0951299999999</v>
      </c>
      <c r="Y255" s="168">
        <v>742.51056221152703</v>
      </c>
      <c r="Z255" s="179">
        <v>573</v>
      </c>
      <c r="AA255" s="180">
        <v>1.2958299515035401</v>
      </c>
      <c r="AB255" s="181">
        <v>308.631356088963</v>
      </c>
      <c r="AC255" s="170">
        <v>0.02</v>
      </c>
      <c r="AD255" s="170">
        <v>0.02</v>
      </c>
      <c r="AE255" s="178">
        <v>0</v>
      </c>
      <c r="AF255" s="178">
        <v>0</v>
      </c>
      <c r="AG255" s="169"/>
      <c r="AH255" s="182">
        <v>192.8</v>
      </c>
      <c r="AI255" s="168">
        <v>72.960803075018305</v>
      </c>
      <c r="AJ255" s="183" t="s">
        <v>53</v>
      </c>
      <c r="AK255" s="180">
        <v>1.1581079853177501</v>
      </c>
      <c r="AL255" s="181">
        <v>11.005553653760201</v>
      </c>
      <c r="AM255" s="170">
        <v>0.02</v>
      </c>
      <c r="AN255" s="170">
        <v>1.6E-2</v>
      </c>
      <c r="AO255" s="178">
        <v>0</v>
      </c>
      <c r="AP255" s="178">
        <v>7</v>
      </c>
      <c r="AQ255" s="169"/>
      <c r="AR255" s="182">
        <v>56.2</v>
      </c>
      <c r="AS255" s="168">
        <v>21.267619983485599</v>
      </c>
      <c r="AT255" s="183" t="s">
        <v>54</v>
      </c>
      <c r="AU255" s="180">
        <v>1.3292262489678499</v>
      </c>
      <c r="AV255" s="181">
        <v>10.029981880320101</v>
      </c>
      <c r="AW255" s="170">
        <v>0.01</v>
      </c>
      <c r="AX255" s="170">
        <v>0.01</v>
      </c>
      <c r="AY255" s="178">
        <v>0</v>
      </c>
      <c r="AZ255" s="178">
        <v>0</v>
      </c>
      <c r="BA255" s="169"/>
      <c r="BB255" s="186">
        <v>168.8</v>
      </c>
      <c r="BC255" s="182">
        <v>63.878545430825199</v>
      </c>
      <c r="BD255" s="183" t="s">
        <v>55</v>
      </c>
      <c r="BE255" s="180">
        <v>1.9962045447132899</v>
      </c>
      <c r="BF255" s="181">
        <v>76.459963760640093</v>
      </c>
      <c r="BG255" s="170">
        <v>0.02</v>
      </c>
      <c r="BH255" s="170">
        <v>0.02</v>
      </c>
      <c r="BI255" s="178">
        <v>0</v>
      </c>
      <c r="BJ255" s="178">
        <v>0</v>
      </c>
      <c r="BK255" s="171"/>
      <c r="BL255" s="187">
        <v>0.8</v>
      </c>
      <c r="BM255" s="190">
        <v>0.78</v>
      </c>
      <c r="BN255" s="188"/>
      <c r="BO255" s="189">
        <v>0.95</v>
      </c>
      <c r="BP255" s="180">
        <v>1</v>
      </c>
      <c r="BQ255" s="188">
        <v>2.5000000000000001E-3</v>
      </c>
    </row>
    <row r="256" spans="1:69" s="158" customFormat="1" ht="22.35" customHeight="1" x14ac:dyDescent="0.2">
      <c r="A256" s="167" t="s">
        <v>275</v>
      </c>
      <c r="B256" s="167" t="s">
        <v>318</v>
      </c>
      <c r="C256" s="167" t="s">
        <v>325</v>
      </c>
      <c r="D256" s="168">
        <v>3.04966082633333</v>
      </c>
      <c r="E256" s="169"/>
      <c r="F256" s="170">
        <v>3.7999999999999999E-2</v>
      </c>
      <c r="G256" s="170">
        <v>1.7000000000000001E-2</v>
      </c>
      <c r="H256" s="171"/>
      <c r="I256" s="172">
        <v>5</v>
      </c>
      <c r="J256" s="172">
        <v>4</v>
      </c>
      <c r="K256" s="169"/>
      <c r="L256" s="173">
        <v>687.19646</v>
      </c>
      <c r="M256" s="173">
        <v>2370.8344400000001</v>
      </c>
      <c r="N256" s="173">
        <v>3058.0309000000002</v>
      </c>
      <c r="O256" s="168">
        <v>1002.74459165898</v>
      </c>
      <c r="P256" s="174">
        <v>266.08300000000003</v>
      </c>
      <c r="Q256" s="180">
        <v>3.7685406119856601</v>
      </c>
      <c r="R256" s="181">
        <v>2171.9134113946502</v>
      </c>
      <c r="S256" s="170">
        <v>0.01</v>
      </c>
      <c r="T256" s="170">
        <v>0.01</v>
      </c>
      <c r="U256" s="177">
        <v>0</v>
      </c>
      <c r="V256" s="178">
        <v>0</v>
      </c>
      <c r="W256" s="169"/>
      <c r="X256" s="177">
        <v>1874.3177499999999</v>
      </c>
      <c r="Y256" s="168">
        <v>614.59875597166899</v>
      </c>
      <c r="Z256" s="179">
        <v>573</v>
      </c>
      <c r="AA256" s="184">
        <v>1.0725981779610301</v>
      </c>
      <c r="AB256" s="185">
        <v>-33.903823609985899</v>
      </c>
      <c r="AC256" s="170">
        <v>1.7999999999999999E-2</v>
      </c>
      <c r="AD256" s="170">
        <v>7.0000000000000001E-3</v>
      </c>
      <c r="AE256" s="178">
        <v>0</v>
      </c>
      <c r="AF256" s="178">
        <v>223</v>
      </c>
      <c r="AG256" s="169"/>
      <c r="AH256" s="182">
        <v>114.25</v>
      </c>
      <c r="AI256" s="168">
        <v>37.463182467200802</v>
      </c>
      <c r="AJ256" s="183" t="s">
        <v>53</v>
      </c>
      <c r="AK256" s="175">
        <v>0.594653689955568</v>
      </c>
      <c r="AL256" s="176">
        <v>-95.554466208427797</v>
      </c>
      <c r="AM256" s="170"/>
      <c r="AN256" s="170"/>
      <c r="AO256" s="178">
        <v>78</v>
      </c>
      <c r="AP256" s="178">
        <v>117</v>
      </c>
      <c r="AQ256" s="169"/>
      <c r="AR256" s="182">
        <v>5.5</v>
      </c>
      <c r="AS256" s="168">
        <v>1.8034792434976299</v>
      </c>
      <c r="AT256" s="183" t="s">
        <v>54</v>
      </c>
      <c r="AU256" s="175">
        <v>0.11271745271860199</v>
      </c>
      <c r="AV256" s="176">
        <v>-47.783673957695903</v>
      </c>
      <c r="AW256" s="170"/>
      <c r="AX256" s="170"/>
      <c r="AY256" s="178">
        <v>44</v>
      </c>
      <c r="AZ256" s="178">
        <v>54</v>
      </c>
      <c r="BA256" s="169"/>
      <c r="BB256" s="186">
        <v>97.4</v>
      </c>
      <c r="BC256" s="182">
        <v>31.937977875758001</v>
      </c>
      <c r="BD256" s="183" t="s">
        <v>55</v>
      </c>
      <c r="BE256" s="184">
        <v>0.99806180861743898</v>
      </c>
      <c r="BF256" s="185">
        <v>-9.1673479153918898</v>
      </c>
      <c r="BG256" s="170">
        <v>0.01</v>
      </c>
      <c r="BH256" s="170">
        <v>0</v>
      </c>
      <c r="BI256" s="178">
        <v>1</v>
      </c>
      <c r="BJ256" s="178">
        <v>20</v>
      </c>
      <c r="BK256" s="171"/>
      <c r="BL256" s="187">
        <v>0.8</v>
      </c>
      <c r="BM256" s="184">
        <v>0.85</v>
      </c>
      <c r="BN256" s="188">
        <v>1.8749999999999999E-3</v>
      </c>
      <c r="BO256" s="189">
        <v>0.95</v>
      </c>
      <c r="BP256" s="180">
        <v>1</v>
      </c>
      <c r="BQ256" s="188">
        <v>2.5000000000000001E-3</v>
      </c>
    </row>
    <row r="257" spans="1:69" s="158" customFormat="1" ht="22.35" customHeight="1" x14ac:dyDescent="0.2">
      <c r="A257" s="167" t="s">
        <v>275</v>
      </c>
      <c r="B257" s="167" t="s">
        <v>318</v>
      </c>
      <c r="C257" s="167" t="s">
        <v>326</v>
      </c>
      <c r="D257" s="168">
        <v>2.8493458841111101</v>
      </c>
      <c r="E257" s="169"/>
      <c r="F257" s="170">
        <v>0.05</v>
      </c>
      <c r="G257" s="170">
        <v>3.9E-2</v>
      </c>
      <c r="H257" s="171"/>
      <c r="I257" s="172">
        <v>5</v>
      </c>
      <c r="J257" s="172">
        <v>5</v>
      </c>
      <c r="K257" s="169"/>
      <c r="L257" s="173">
        <v>2423.97183</v>
      </c>
      <c r="M257" s="173">
        <v>2422.7262300000002</v>
      </c>
      <c r="N257" s="173">
        <v>4846.6980599999997</v>
      </c>
      <c r="O257" s="168">
        <v>1700.98621126581</v>
      </c>
      <c r="P257" s="174">
        <v>263.75299999999999</v>
      </c>
      <c r="Q257" s="180">
        <v>6.44916346455134</v>
      </c>
      <c r="R257" s="181">
        <v>4026.0343707306201</v>
      </c>
      <c r="S257" s="170">
        <v>0.01</v>
      </c>
      <c r="T257" s="170">
        <v>0.01</v>
      </c>
      <c r="U257" s="177">
        <v>0</v>
      </c>
      <c r="V257" s="178">
        <v>0</v>
      </c>
      <c r="W257" s="169"/>
      <c r="X257" s="177">
        <v>1820.2441100000001</v>
      </c>
      <c r="Y257" s="168">
        <v>638.82876422630204</v>
      </c>
      <c r="Z257" s="179">
        <v>573</v>
      </c>
      <c r="AA257" s="180">
        <v>1.1148844052814999</v>
      </c>
      <c r="AB257" s="181">
        <v>37.362800777532598</v>
      </c>
      <c r="AC257" s="170">
        <v>0.02</v>
      </c>
      <c r="AD257" s="170">
        <v>1.0999999999999999E-2</v>
      </c>
      <c r="AE257" s="178">
        <v>0</v>
      </c>
      <c r="AF257" s="178">
        <v>139</v>
      </c>
      <c r="AG257" s="169"/>
      <c r="AH257" s="182">
        <v>156.25</v>
      </c>
      <c r="AI257" s="168">
        <v>54.837147315565097</v>
      </c>
      <c r="AJ257" s="183" t="s">
        <v>53</v>
      </c>
      <c r="AK257" s="190">
        <v>0.87043090977087401</v>
      </c>
      <c r="AL257" s="173">
        <v>-39.773599443307901</v>
      </c>
      <c r="AM257" s="170"/>
      <c r="AN257" s="170"/>
      <c r="AO257" s="178">
        <v>24</v>
      </c>
      <c r="AP257" s="178">
        <v>60</v>
      </c>
      <c r="AQ257" s="169"/>
      <c r="AR257" s="182">
        <v>29.9</v>
      </c>
      <c r="AS257" s="168">
        <v>10.4936365103065</v>
      </c>
      <c r="AT257" s="183" t="s">
        <v>54</v>
      </c>
      <c r="AU257" s="175">
        <v>0.65585228189415801</v>
      </c>
      <c r="AV257" s="176">
        <v>-19.883771287189301</v>
      </c>
      <c r="AW257" s="170"/>
      <c r="AX257" s="170"/>
      <c r="AY257" s="178">
        <v>16</v>
      </c>
      <c r="AZ257" s="178">
        <v>25</v>
      </c>
      <c r="BA257" s="169"/>
      <c r="BB257" s="186">
        <v>108</v>
      </c>
      <c r="BC257" s="182">
        <v>37.9034362245186</v>
      </c>
      <c r="BD257" s="183" t="s">
        <v>55</v>
      </c>
      <c r="BE257" s="180">
        <v>1.18448238201621</v>
      </c>
      <c r="BF257" s="181">
        <v>8.4324574256213705</v>
      </c>
      <c r="BG257" s="170">
        <v>0.02</v>
      </c>
      <c r="BH257" s="170">
        <v>1.7999999999999999E-2</v>
      </c>
      <c r="BI257" s="178">
        <v>0</v>
      </c>
      <c r="BJ257" s="178">
        <v>2</v>
      </c>
      <c r="BK257" s="171"/>
      <c r="BL257" s="187">
        <v>0.8</v>
      </c>
      <c r="BM257" s="184">
        <v>0.87</v>
      </c>
      <c r="BN257" s="188">
        <v>2.6250000000000002E-3</v>
      </c>
      <c r="BO257" s="189">
        <v>0.95</v>
      </c>
      <c r="BP257" s="180">
        <v>1</v>
      </c>
      <c r="BQ257" s="188">
        <v>2.5000000000000001E-3</v>
      </c>
    </row>
    <row r="258" spans="1:69" s="158" customFormat="1" ht="22.35" customHeight="1" x14ac:dyDescent="0.2">
      <c r="A258" s="167" t="s">
        <v>275</v>
      </c>
      <c r="B258" s="167" t="s">
        <v>318</v>
      </c>
      <c r="C258" s="167" t="s">
        <v>327</v>
      </c>
      <c r="D258" s="168">
        <v>7.8533208782222204</v>
      </c>
      <c r="E258" s="169"/>
      <c r="F258" s="170">
        <v>3.5000000000000003E-2</v>
      </c>
      <c r="G258" s="170">
        <v>1.6E-2</v>
      </c>
      <c r="H258" s="171"/>
      <c r="I258" s="172">
        <v>5</v>
      </c>
      <c r="J258" s="172">
        <v>4</v>
      </c>
      <c r="K258" s="169"/>
      <c r="L258" s="173">
        <v>4301.7128700000003</v>
      </c>
      <c r="M258" s="173">
        <v>-1270.0618999999999</v>
      </c>
      <c r="N258" s="173">
        <v>3031.6509700000001</v>
      </c>
      <c r="O258" s="168">
        <v>386.03426716040201</v>
      </c>
      <c r="P258" s="174">
        <v>267.36500000000001</v>
      </c>
      <c r="Q258" s="180">
        <v>1.4438474264036101</v>
      </c>
      <c r="R258" s="181">
        <v>738.77514482637503</v>
      </c>
      <c r="S258" s="170">
        <v>0.01</v>
      </c>
      <c r="T258" s="170">
        <v>0.01</v>
      </c>
      <c r="U258" s="177">
        <v>0</v>
      </c>
      <c r="V258" s="178">
        <v>0</v>
      </c>
      <c r="W258" s="169"/>
      <c r="X258" s="177">
        <v>4756.6229499999999</v>
      </c>
      <c r="Y258" s="168">
        <v>605.68300006566994</v>
      </c>
      <c r="Z258" s="179">
        <v>573</v>
      </c>
      <c r="AA258" s="184">
        <v>1.0570383945299699</v>
      </c>
      <c r="AB258" s="185">
        <v>-157.32557663769501</v>
      </c>
      <c r="AC258" s="170">
        <v>1.6E-2</v>
      </c>
      <c r="AD258" s="170">
        <v>6.0000000000000001E-3</v>
      </c>
      <c r="AE258" s="178">
        <v>0</v>
      </c>
      <c r="AF258" s="178">
        <v>644</v>
      </c>
      <c r="AG258" s="169"/>
      <c r="AH258" s="182">
        <v>415.3</v>
      </c>
      <c r="AI258" s="168">
        <v>52.882087264720603</v>
      </c>
      <c r="AJ258" s="183" t="s">
        <v>53</v>
      </c>
      <c r="AK258" s="190">
        <v>0.83939821055112096</v>
      </c>
      <c r="AL258" s="173">
        <v>-124.97706313817601</v>
      </c>
      <c r="AM258" s="170"/>
      <c r="AN258" s="170"/>
      <c r="AO258" s="178">
        <v>80</v>
      </c>
      <c r="AP258" s="178">
        <v>179</v>
      </c>
      <c r="AQ258" s="169"/>
      <c r="AR258" s="182">
        <v>61.6</v>
      </c>
      <c r="AS258" s="168">
        <v>7.8438154960433204</v>
      </c>
      <c r="AT258" s="183" t="s">
        <v>54</v>
      </c>
      <c r="AU258" s="175">
        <v>0.49023846850270802</v>
      </c>
      <c r="AV258" s="176">
        <v>-75.613222384298595</v>
      </c>
      <c r="AW258" s="170"/>
      <c r="AX258" s="170"/>
      <c r="AY258" s="178">
        <v>65</v>
      </c>
      <c r="AZ258" s="178">
        <v>90</v>
      </c>
      <c r="BA258" s="169"/>
      <c r="BB258" s="186">
        <v>250.2</v>
      </c>
      <c r="BC258" s="182">
        <v>31.859133719318798</v>
      </c>
      <c r="BD258" s="183" t="s">
        <v>55</v>
      </c>
      <c r="BE258" s="184">
        <v>0.995597928728713</v>
      </c>
      <c r="BF258" s="185">
        <v>-24.226444768597201</v>
      </c>
      <c r="BG258" s="170">
        <v>8.9999999999999993E-3</v>
      </c>
      <c r="BH258" s="170">
        <v>0</v>
      </c>
      <c r="BI258" s="178">
        <v>2</v>
      </c>
      <c r="BJ258" s="178">
        <v>52</v>
      </c>
      <c r="BK258" s="171"/>
      <c r="BL258" s="187">
        <v>0.8</v>
      </c>
      <c r="BM258" s="184">
        <v>0.81</v>
      </c>
      <c r="BN258" s="188">
        <v>3.7500000000000001E-4</v>
      </c>
      <c r="BO258" s="189">
        <v>0.95</v>
      </c>
      <c r="BP258" s="180">
        <v>1</v>
      </c>
      <c r="BQ258" s="188">
        <v>2.5000000000000001E-3</v>
      </c>
    </row>
    <row r="259" spans="1:69" s="158" customFormat="1" ht="22.35" customHeight="1" x14ac:dyDescent="0.2">
      <c r="A259" s="167" t="s">
        <v>275</v>
      </c>
      <c r="B259" s="167" t="s">
        <v>318</v>
      </c>
      <c r="C259" s="167" t="s">
        <v>328</v>
      </c>
      <c r="D259" s="168">
        <v>8.9100383940000007</v>
      </c>
      <c r="E259" s="169"/>
      <c r="F259" s="170">
        <v>3.0000000000000001E-3</v>
      </c>
      <c r="G259" s="170"/>
      <c r="H259" s="171"/>
      <c r="I259" s="172">
        <v>2</v>
      </c>
      <c r="J259" s="172">
        <v>1</v>
      </c>
      <c r="K259" s="169"/>
      <c r="L259" s="173">
        <v>4024.8695699999998</v>
      </c>
      <c r="M259" s="173">
        <v>-1955.86383</v>
      </c>
      <c r="N259" s="173">
        <v>2069.0057400000001</v>
      </c>
      <c r="O259" s="168">
        <v>232.21064248087501</v>
      </c>
      <c r="P259" s="174">
        <v>266.08300000000003</v>
      </c>
      <c r="Q259" s="190">
        <v>0.87270003149721898</v>
      </c>
      <c r="R259" s="173">
        <v>-519.91850262184698</v>
      </c>
      <c r="S259" s="170"/>
      <c r="T259" s="170"/>
      <c r="U259" s="177">
        <v>302</v>
      </c>
      <c r="V259" s="178">
        <v>776</v>
      </c>
      <c r="W259" s="169"/>
      <c r="X259" s="177">
        <v>3567.6172350000002</v>
      </c>
      <c r="Y259" s="168">
        <v>400.40424936916401</v>
      </c>
      <c r="Z259" s="179">
        <v>573</v>
      </c>
      <c r="AA259" s="175">
        <v>0.69878577551337495</v>
      </c>
      <c r="AB259" s="176">
        <v>-2007.5363487401</v>
      </c>
      <c r="AC259" s="170"/>
      <c r="AD259" s="170"/>
      <c r="AE259" s="178">
        <v>1538</v>
      </c>
      <c r="AF259" s="178">
        <v>2559</v>
      </c>
      <c r="AG259" s="169"/>
      <c r="AH259" s="182">
        <v>404.45</v>
      </c>
      <c r="AI259" s="168">
        <v>45.392621458551197</v>
      </c>
      <c r="AJ259" s="183" t="s">
        <v>53</v>
      </c>
      <c r="AK259" s="175">
        <v>0.720517800929385</v>
      </c>
      <c r="AL259" s="176">
        <v>-208.52500135362399</v>
      </c>
      <c r="AM259" s="170"/>
      <c r="AN259" s="170"/>
      <c r="AO259" s="178">
        <v>157</v>
      </c>
      <c r="AP259" s="178">
        <v>270</v>
      </c>
      <c r="AQ259" s="169"/>
      <c r="AR259" s="182">
        <v>60.6</v>
      </c>
      <c r="AS259" s="168">
        <v>6.8013174938514203</v>
      </c>
      <c r="AT259" s="183" t="s">
        <v>54</v>
      </c>
      <c r="AU259" s="175">
        <v>0.42508234336571399</v>
      </c>
      <c r="AV259" s="176">
        <v>-95.076190819968005</v>
      </c>
      <c r="AW259" s="170"/>
      <c r="AX259" s="170"/>
      <c r="AY259" s="178">
        <v>82</v>
      </c>
      <c r="AZ259" s="178">
        <v>111</v>
      </c>
      <c r="BA259" s="169"/>
      <c r="BB259" s="186">
        <v>267.2</v>
      </c>
      <c r="BC259" s="182">
        <v>29.9886474316353</v>
      </c>
      <c r="BD259" s="183" t="s">
        <v>55</v>
      </c>
      <c r="BE259" s="184">
        <v>0.93714523223860302</v>
      </c>
      <c r="BF259" s="185">
        <v>-44.152381639936003</v>
      </c>
      <c r="BG259" s="170">
        <v>3.0000000000000001E-3</v>
      </c>
      <c r="BH259" s="170"/>
      <c r="BI259" s="178">
        <v>18</v>
      </c>
      <c r="BJ259" s="178">
        <v>75</v>
      </c>
      <c r="BK259" s="171"/>
      <c r="BL259" s="187">
        <v>0.8</v>
      </c>
      <c r="BM259" s="190">
        <v>0.73</v>
      </c>
      <c r="BN259" s="188"/>
      <c r="BO259" s="189">
        <v>0.95</v>
      </c>
      <c r="BP259" s="180">
        <v>1</v>
      </c>
      <c r="BQ259" s="188">
        <v>2.5000000000000001E-3</v>
      </c>
    </row>
    <row r="260" spans="1:69" s="158" customFormat="1" ht="22.35" customHeight="1" x14ac:dyDescent="0.2">
      <c r="A260" s="167" t="s">
        <v>275</v>
      </c>
      <c r="B260" s="167" t="s">
        <v>318</v>
      </c>
      <c r="C260" s="167" t="s">
        <v>329</v>
      </c>
      <c r="D260" s="168">
        <v>3.7235578407777798</v>
      </c>
      <c r="E260" s="169"/>
      <c r="F260" s="170">
        <v>5.8000000000000003E-2</v>
      </c>
      <c r="G260" s="170">
        <v>0.05</v>
      </c>
      <c r="H260" s="171"/>
      <c r="I260" s="172">
        <v>5</v>
      </c>
      <c r="J260" s="172">
        <v>4</v>
      </c>
      <c r="K260" s="169"/>
      <c r="L260" s="173">
        <v>1445.00873</v>
      </c>
      <c r="M260" s="173">
        <v>1335.5442399999999</v>
      </c>
      <c r="N260" s="173">
        <v>2780.5529700000002</v>
      </c>
      <c r="O260" s="168">
        <v>746.74628108346997</v>
      </c>
      <c r="P260" s="174">
        <v>287.5</v>
      </c>
      <c r="Q260" s="180">
        <v>2.59737836898598</v>
      </c>
      <c r="R260" s="181">
        <v>1611.5419858878199</v>
      </c>
      <c r="S260" s="170">
        <v>0.01</v>
      </c>
      <c r="T260" s="170">
        <v>0.01</v>
      </c>
      <c r="U260" s="177">
        <v>0</v>
      </c>
      <c r="V260" s="178">
        <v>0</v>
      </c>
      <c r="W260" s="169"/>
      <c r="X260" s="177">
        <v>2821.0601550000001</v>
      </c>
      <c r="Y260" s="168">
        <v>757.62490489760603</v>
      </c>
      <c r="Z260" s="179">
        <v>573</v>
      </c>
      <c r="AA260" s="180">
        <v>1.3222075129103099</v>
      </c>
      <c r="AB260" s="181">
        <v>491.17043709989002</v>
      </c>
      <c r="AC260" s="170">
        <v>0.02</v>
      </c>
      <c r="AD260" s="170">
        <v>0.02</v>
      </c>
      <c r="AE260" s="178">
        <v>0</v>
      </c>
      <c r="AF260" s="178">
        <v>0</v>
      </c>
      <c r="AG260" s="169"/>
      <c r="AH260" s="182">
        <v>230.55</v>
      </c>
      <c r="AI260" s="168">
        <v>61.916588880446298</v>
      </c>
      <c r="AJ260" s="183" t="s">
        <v>53</v>
      </c>
      <c r="AK260" s="184">
        <v>0.98280299810232197</v>
      </c>
      <c r="AL260" s="185">
        <v>-25.6158852141482</v>
      </c>
      <c r="AM260" s="170">
        <v>8.0000000000000002E-3</v>
      </c>
      <c r="AN260" s="170"/>
      <c r="AO260" s="178">
        <v>5</v>
      </c>
      <c r="AP260" s="178">
        <v>51</v>
      </c>
      <c r="AQ260" s="169"/>
      <c r="AR260" s="182">
        <v>29.2</v>
      </c>
      <c r="AS260" s="168">
        <v>7.8419622438040903</v>
      </c>
      <c r="AT260" s="183" t="s">
        <v>54</v>
      </c>
      <c r="AU260" s="175">
        <v>0.49012264023775598</v>
      </c>
      <c r="AV260" s="176">
        <v>-35.858002594069397</v>
      </c>
      <c r="AW260" s="170"/>
      <c r="AX260" s="170"/>
      <c r="AY260" s="178">
        <v>31</v>
      </c>
      <c r="AZ260" s="178">
        <v>43</v>
      </c>
      <c r="BA260" s="169"/>
      <c r="BB260" s="186">
        <v>153.80000000000001</v>
      </c>
      <c r="BC260" s="182">
        <v>41.304581955379</v>
      </c>
      <c r="BD260" s="183" t="s">
        <v>55</v>
      </c>
      <c r="BE260" s="180">
        <v>1.2907681861056</v>
      </c>
      <c r="BF260" s="181">
        <v>23.6839948118613</v>
      </c>
      <c r="BG260" s="170">
        <v>0.02</v>
      </c>
      <c r="BH260" s="170">
        <v>0.02</v>
      </c>
      <c r="BI260" s="178">
        <v>0</v>
      </c>
      <c r="BJ260" s="178">
        <v>0</v>
      </c>
      <c r="BK260" s="171"/>
      <c r="BL260" s="187">
        <v>0.8</v>
      </c>
      <c r="BM260" s="190">
        <v>0.78</v>
      </c>
      <c r="BN260" s="188"/>
      <c r="BO260" s="189">
        <v>0.95</v>
      </c>
      <c r="BP260" s="180">
        <v>1</v>
      </c>
      <c r="BQ260" s="188">
        <v>2.5000000000000001E-3</v>
      </c>
    </row>
    <row r="261" spans="1:69" s="158" customFormat="1" ht="22.35" customHeight="1" x14ac:dyDescent="0.2">
      <c r="A261" s="167" t="s">
        <v>275</v>
      </c>
      <c r="B261" s="167" t="s">
        <v>318</v>
      </c>
      <c r="C261" s="167" t="s">
        <v>330</v>
      </c>
      <c r="D261" s="168">
        <v>2.4875433197777799</v>
      </c>
      <c r="E261" s="169"/>
      <c r="F261" s="170">
        <v>3.4000000000000002E-2</v>
      </c>
      <c r="G261" s="170">
        <v>2.4E-2</v>
      </c>
      <c r="H261" s="171"/>
      <c r="I261" s="172">
        <v>6</v>
      </c>
      <c r="J261" s="172">
        <v>4</v>
      </c>
      <c r="K261" s="169"/>
      <c r="L261" s="173">
        <v>486.73545999999999</v>
      </c>
      <c r="M261" s="173">
        <v>822.65927999999997</v>
      </c>
      <c r="N261" s="173">
        <v>1309.39474</v>
      </c>
      <c r="O261" s="168">
        <v>526.38067831396495</v>
      </c>
      <c r="P261" s="174">
        <v>263.75299999999999</v>
      </c>
      <c r="Q261" s="180">
        <v>1.99573342602346</v>
      </c>
      <c r="R261" s="181">
        <v>592.93680156228697</v>
      </c>
      <c r="S261" s="170">
        <v>0.01</v>
      </c>
      <c r="T261" s="170">
        <v>0.01</v>
      </c>
      <c r="U261" s="177">
        <v>0</v>
      </c>
      <c r="V261" s="178">
        <v>0</v>
      </c>
      <c r="W261" s="169"/>
      <c r="X261" s="177">
        <v>1308.4677750000001</v>
      </c>
      <c r="Y261" s="168">
        <v>526.00803555730295</v>
      </c>
      <c r="Z261" s="179">
        <v>573</v>
      </c>
      <c r="AA261" s="184">
        <v>0.91798959085044096</v>
      </c>
      <c r="AB261" s="185">
        <v>-248.027880878074</v>
      </c>
      <c r="AC261" s="170">
        <v>1E-3</v>
      </c>
      <c r="AD261" s="170"/>
      <c r="AE261" s="178">
        <v>117</v>
      </c>
      <c r="AF261" s="178">
        <v>402</v>
      </c>
      <c r="AG261" s="169"/>
      <c r="AH261" s="182">
        <v>147.6</v>
      </c>
      <c r="AI261" s="168">
        <v>59.335650087567402</v>
      </c>
      <c r="AJ261" s="183" t="s">
        <v>53</v>
      </c>
      <c r="AK261" s="184">
        <v>0.94183571567567304</v>
      </c>
      <c r="AL261" s="185">
        <v>-23.533030227432199</v>
      </c>
      <c r="AM261" s="170">
        <v>3.0000000000000001E-3</v>
      </c>
      <c r="AN261" s="170"/>
      <c r="AO261" s="178">
        <v>10</v>
      </c>
      <c r="AP261" s="178">
        <v>41</v>
      </c>
      <c r="AQ261" s="169"/>
      <c r="AR261" s="182">
        <v>16.399999999999999</v>
      </c>
      <c r="AS261" s="168">
        <v>6.5928500097297098</v>
      </c>
      <c r="AT261" s="183" t="s">
        <v>54</v>
      </c>
      <c r="AU261" s="175">
        <v>0.41205312560810697</v>
      </c>
      <c r="AV261" s="176">
        <v>-27.062356883157399</v>
      </c>
      <c r="AW261" s="170"/>
      <c r="AX261" s="170"/>
      <c r="AY261" s="178">
        <v>24</v>
      </c>
      <c r="AZ261" s="178">
        <v>32</v>
      </c>
      <c r="BA261" s="169"/>
      <c r="BB261" s="186">
        <v>90.6</v>
      </c>
      <c r="BC261" s="182">
        <v>36.421476273262897</v>
      </c>
      <c r="BD261" s="183" t="s">
        <v>55</v>
      </c>
      <c r="BE261" s="180">
        <v>1.13817113353947</v>
      </c>
      <c r="BF261" s="181">
        <v>3.6752862336852399</v>
      </c>
      <c r="BG261" s="170">
        <v>0.02</v>
      </c>
      <c r="BH261" s="170">
        <v>1.4E-2</v>
      </c>
      <c r="BI261" s="178">
        <v>0</v>
      </c>
      <c r="BJ261" s="178">
        <v>5</v>
      </c>
      <c r="BK261" s="171"/>
      <c r="BL261" s="187">
        <v>0.8</v>
      </c>
      <c r="BM261" s="184">
        <v>0.9</v>
      </c>
      <c r="BN261" s="188">
        <v>3.7499999999999999E-3</v>
      </c>
      <c r="BO261" s="189">
        <v>0.95</v>
      </c>
      <c r="BP261" s="180">
        <v>1</v>
      </c>
      <c r="BQ261" s="188">
        <v>2.5000000000000001E-3</v>
      </c>
    </row>
    <row r="262" spans="1:69" s="158" customFormat="1" ht="22.35" customHeight="1" x14ac:dyDescent="0.2">
      <c r="A262" s="167" t="s">
        <v>275</v>
      </c>
      <c r="B262" s="167" t="s">
        <v>318</v>
      </c>
      <c r="C262" s="167" t="s">
        <v>331</v>
      </c>
      <c r="D262" s="168">
        <v>2.6455275504444402</v>
      </c>
      <c r="E262" s="169"/>
      <c r="F262" s="170">
        <v>7.0000000000000007E-2</v>
      </c>
      <c r="G262" s="170">
        <v>6.8000000000000005E-2</v>
      </c>
      <c r="H262" s="171"/>
      <c r="I262" s="172">
        <v>6</v>
      </c>
      <c r="J262" s="172">
        <v>6</v>
      </c>
      <c r="K262" s="169"/>
      <c r="L262" s="173">
        <v>594.21762999999999</v>
      </c>
      <c r="M262" s="173">
        <v>221.00318999999999</v>
      </c>
      <c r="N262" s="173">
        <v>815.22082</v>
      </c>
      <c r="O262" s="168">
        <v>308.15056900958899</v>
      </c>
      <c r="P262" s="174">
        <v>266.08300000000003</v>
      </c>
      <c r="Q262" s="180">
        <v>1.15809942390002</v>
      </c>
      <c r="R262" s="181">
        <v>46.529361332240697</v>
      </c>
      <c r="S262" s="170">
        <v>0.01</v>
      </c>
      <c r="T262" s="170">
        <v>8.0000000000000002E-3</v>
      </c>
      <c r="U262" s="177">
        <v>0</v>
      </c>
      <c r="V262" s="178">
        <v>30</v>
      </c>
      <c r="W262" s="169"/>
      <c r="X262" s="177">
        <v>1911.418365</v>
      </c>
      <c r="Y262" s="168">
        <v>722.50934021794001</v>
      </c>
      <c r="Z262" s="179">
        <v>573</v>
      </c>
      <c r="AA262" s="180">
        <v>1.2609238049178699</v>
      </c>
      <c r="AB262" s="181">
        <v>256.06944824610702</v>
      </c>
      <c r="AC262" s="170">
        <v>0.02</v>
      </c>
      <c r="AD262" s="170">
        <v>0.02</v>
      </c>
      <c r="AE262" s="178">
        <v>0</v>
      </c>
      <c r="AF262" s="178">
        <v>0</v>
      </c>
      <c r="AG262" s="169"/>
      <c r="AH262" s="182">
        <v>269.45</v>
      </c>
      <c r="AI262" s="168">
        <v>101.85114116643101</v>
      </c>
      <c r="AJ262" s="183" t="s">
        <v>53</v>
      </c>
      <c r="AK262" s="180">
        <v>1.6166847804195399</v>
      </c>
      <c r="AL262" s="181">
        <v>87.4482866396243</v>
      </c>
      <c r="AM262" s="170">
        <v>0.02</v>
      </c>
      <c r="AN262" s="170">
        <v>0.02</v>
      </c>
      <c r="AO262" s="178">
        <v>0</v>
      </c>
      <c r="AP262" s="178">
        <v>0</v>
      </c>
      <c r="AQ262" s="169"/>
      <c r="AR262" s="182">
        <v>31.2</v>
      </c>
      <c r="AS262" s="168">
        <v>11.793488975292799</v>
      </c>
      <c r="AT262" s="183" t="s">
        <v>54</v>
      </c>
      <c r="AU262" s="190">
        <v>0.73709306095580096</v>
      </c>
      <c r="AV262" s="173">
        <v>-15.022657361365299</v>
      </c>
      <c r="AW262" s="170"/>
      <c r="AX262" s="170"/>
      <c r="AY262" s="178">
        <v>12</v>
      </c>
      <c r="AZ262" s="178">
        <v>20</v>
      </c>
      <c r="BA262" s="169"/>
      <c r="BB262" s="186">
        <v>167.8</v>
      </c>
      <c r="BC262" s="182">
        <v>63.427802886350499</v>
      </c>
      <c r="BD262" s="183" t="s">
        <v>55</v>
      </c>
      <c r="BE262" s="180">
        <v>1.98211884019845</v>
      </c>
      <c r="BF262" s="181">
        <v>75.354685277269496</v>
      </c>
      <c r="BG262" s="170">
        <v>0.02</v>
      </c>
      <c r="BH262" s="170">
        <v>0.02</v>
      </c>
      <c r="BI262" s="178">
        <v>0</v>
      </c>
      <c r="BJ262" s="178">
        <v>0</v>
      </c>
      <c r="BK262" s="171"/>
      <c r="BL262" s="187">
        <v>0.8</v>
      </c>
      <c r="BM262" s="184">
        <v>0.81</v>
      </c>
      <c r="BN262" s="188">
        <v>3.7500000000000001E-4</v>
      </c>
      <c r="BO262" s="189">
        <v>0.95</v>
      </c>
      <c r="BP262" s="180">
        <v>1</v>
      </c>
      <c r="BQ262" s="188">
        <v>2.5000000000000001E-3</v>
      </c>
    </row>
    <row r="263" spans="1:69" s="158" customFormat="1" ht="22.35" customHeight="1" x14ac:dyDescent="0.2">
      <c r="A263" s="167" t="s">
        <v>275</v>
      </c>
      <c r="B263" s="167" t="s">
        <v>318</v>
      </c>
      <c r="C263" s="167" t="s">
        <v>332</v>
      </c>
      <c r="D263" s="168">
        <v>2.5458872463333302</v>
      </c>
      <c r="E263" s="169"/>
      <c r="F263" s="170">
        <v>3.1E-2</v>
      </c>
      <c r="G263" s="170">
        <v>1.9E-2</v>
      </c>
      <c r="H263" s="171"/>
      <c r="I263" s="172">
        <v>4</v>
      </c>
      <c r="J263" s="172">
        <v>3</v>
      </c>
      <c r="K263" s="169"/>
      <c r="L263" s="173">
        <v>1751.53935</v>
      </c>
      <c r="M263" s="173">
        <v>1246.39967</v>
      </c>
      <c r="N263" s="173">
        <v>2997.9390199999998</v>
      </c>
      <c r="O263" s="168">
        <v>1177.5615845979501</v>
      </c>
      <c r="P263" s="174">
        <v>287.5</v>
      </c>
      <c r="Q263" s="180">
        <v>4.0958663812102598</v>
      </c>
      <c r="R263" s="181">
        <v>2198.65771901365</v>
      </c>
      <c r="S263" s="170">
        <v>0.01</v>
      </c>
      <c r="T263" s="170">
        <v>0.01</v>
      </c>
      <c r="U263" s="177">
        <v>0</v>
      </c>
      <c r="V263" s="178">
        <v>0</v>
      </c>
      <c r="W263" s="169"/>
      <c r="X263" s="177">
        <v>1334.525445</v>
      </c>
      <c r="Y263" s="168">
        <v>524.18874674124902</v>
      </c>
      <c r="Z263" s="179">
        <v>573</v>
      </c>
      <c r="AA263" s="184">
        <v>0.91481456673865502</v>
      </c>
      <c r="AB263" s="185">
        <v>-258.47693922670601</v>
      </c>
      <c r="AC263" s="170">
        <v>1E-3</v>
      </c>
      <c r="AD263" s="170"/>
      <c r="AE263" s="178">
        <v>125</v>
      </c>
      <c r="AF263" s="178">
        <v>417</v>
      </c>
      <c r="AG263" s="169"/>
      <c r="AH263" s="182">
        <v>115.95</v>
      </c>
      <c r="AI263" s="168">
        <v>45.544043699105202</v>
      </c>
      <c r="AJ263" s="183" t="s">
        <v>53</v>
      </c>
      <c r="AK263" s="175">
        <v>0.72292132855722602</v>
      </c>
      <c r="AL263" s="176">
        <v>-59.1968589987478</v>
      </c>
      <c r="AM263" s="170"/>
      <c r="AN263" s="170"/>
      <c r="AO263" s="178">
        <v>45</v>
      </c>
      <c r="AP263" s="178">
        <v>77</v>
      </c>
      <c r="AQ263" s="169"/>
      <c r="AR263" s="182">
        <v>9.8000000000000007</v>
      </c>
      <c r="AS263" s="168">
        <v>3.8493456511533499</v>
      </c>
      <c r="AT263" s="183" t="s">
        <v>54</v>
      </c>
      <c r="AU263" s="175">
        <v>0.24058410319708401</v>
      </c>
      <c r="AV263" s="176">
        <v>-34.681741967935899</v>
      </c>
      <c r="AW263" s="170"/>
      <c r="AX263" s="170"/>
      <c r="AY263" s="178">
        <v>31</v>
      </c>
      <c r="AZ263" s="178">
        <v>40</v>
      </c>
      <c r="BA263" s="169"/>
      <c r="BB263" s="186">
        <v>88.6</v>
      </c>
      <c r="BC263" s="182">
        <v>34.801227009406801</v>
      </c>
      <c r="BD263" s="183" t="s">
        <v>55</v>
      </c>
      <c r="BE263" s="180">
        <v>1.0875383440439601</v>
      </c>
      <c r="BF263" s="181">
        <v>-0.36348393587188399</v>
      </c>
      <c r="BG263" s="170">
        <v>0.02</v>
      </c>
      <c r="BH263" s="170">
        <v>8.9999999999999993E-3</v>
      </c>
      <c r="BI263" s="178">
        <v>0</v>
      </c>
      <c r="BJ263" s="178">
        <v>10</v>
      </c>
      <c r="BK263" s="171"/>
      <c r="BL263" s="187">
        <v>0.8</v>
      </c>
      <c r="BM263" s="190">
        <v>0.8</v>
      </c>
      <c r="BN263" s="188">
        <v>0</v>
      </c>
      <c r="BO263" s="189">
        <v>0.95</v>
      </c>
      <c r="BP263" s="180">
        <v>1</v>
      </c>
      <c r="BQ263" s="188">
        <v>2.5000000000000001E-3</v>
      </c>
    </row>
    <row r="264" spans="1:69" s="158" customFormat="1" ht="22.35" customHeight="1" x14ac:dyDescent="0.2">
      <c r="A264" s="167" t="s">
        <v>275</v>
      </c>
      <c r="B264" s="167" t="s">
        <v>318</v>
      </c>
      <c r="C264" s="167" t="s">
        <v>333</v>
      </c>
      <c r="D264" s="168">
        <v>2.3152426593333302</v>
      </c>
      <c r="E264" s="169"/>
      <c r="F264" s="170">
        <v>0.03</v>
      </c>
      <c r="G264" s="170">
        <v>1.9E-2</v>
      </c>
      <c r="H264" s="171"/>
      <c r="I264" s="172">
        <v>4</v>
      </c>
      <c r="J264" s="172">
        <v>4</v>
      </c>
      <c r="K264" s="169"/>
      <c r="L264" s="173">
        <v>1949.9929</v>
      </c>
      <c r="M264" s="173">
        <v>-1191.20679</v>
      </c>
      <c r="N264" s="173">
        <v>758.78611000000001</v>
      </c>
      <c r="O264" s="168">
        <v>327.73502463819102</v>
      </c>
      <c r="P264" s="174">
        <v>247.95</v>
      </c>
      <c r="Q264" s="180">
        <v>1.32177868375959</v>
      </c>
      <c r="R264" s="181">
        <v>131.907766219184</v>
      </c>
      <c r="S264" s="170">
        <v>0.01</v>
      </c>
      <c r="T264" s="170">
        <v>0.01</v>
      </c>
      <c r="U264" s="177">
        <v>0</v>
      </c>
      <c r="V264" s="178">
        <v>0</v>
      </c>
      <c r="W264" s="169"/>
      <c r="X264" s="177">
        <v>1445.844525</v>
      </c>
      <c r="Y264" s="168">
        <v>624.48941115154003</v>
      </c>
      <c r="Z264" s="179">
        <v>573</v>
      </c>
      <c r="AA264" s="180">
        <v>1.08985935628541</v>
      </c>
      <c r="AB264" s="181">
        <v>-2.83985082741401</v>
      </c>
      <c r="AC264" s="170">
        <v>0.02</v>
      </c>
      <c r="AD264" s="170">
        <v>8.9999999999999993E-3</v>
      </c>
      <c r="AE264" s="178">
        <v>0</v>
      </c>
      <c r="AF264" s="178">
        <v>147</v>
      </c>
      <c r="AG264" s="169"/>
      <c r="AH264" s="182">
        <v>68.349999999999994</v>
      </c>
      <c r="AI264" s="168">
        <v>29.521743530624601</v>
      </c>
      <c r="AJ264" s="183" t="s">
        <v>53</v>
      </c>
      <c r="AK264" s="175">
        <v>0.46859910366070801</v>
      </c>
      <c r="AL264" s="176">
        <v>-90.929433991495799</v>
      </c>
      <c r="AM264" s="170"/>
      <c r="AN264" s="170"/>
      <c r="AO264" s="178">
        <v>78</v>
      </c>
      <c r="AP264" s="178">
        <v>107</v>
      </c>
      <c r="AQ264" s="169"/>
      <c r="AR264" s="182">
        <v>6</v>
      </c>
      <c r="AS264" s="168">
        <v>2.5915210121982102</v>
      </c>
      <c r="AT264" s="183" t="s">
        <v>54</v>
      </c>
      <c r="AU264" s="175">
        <v>0.161970063262388</v>
      </c>
      <c r="AV264" s="176">
        <v>-34.451919743871898</v>
      </c>
      <c r="AW264" s="170"/>
      <c r="AX264" s="170"/>
      <c r="AY264" s="178">
        <v>32</v>
      </c>
      <c r="AZ264" s="178">
        <v>39</v>
      </c>
      <c r="BA264" s="169"/>
      <c r="BB264" s="186">
        <v>61</v>
      </c>
      <c r="BC264" s="182">
        <v>26.3471302906818</v>
      </c>
      <c r="BD264" s="183" t="s">
        <v>55</v>
      </c>
      <c r="BE264" s="190">
        <v>0.82334782158380704</v>
      </c>
      <c r="BF264" s="173">
        <v>-19.903839487743902</v>
      </c>
      <c r="BG264" s="170"/>
      <c r="BH264" s="170"/>
      <c r="BI264" s="178">
        <v>14</v>
      </c>
      <c r="BJ264" s="178">
        <v>28</v>
      </c>
      <c r="BK264" s="171"/>
      <c r="BL264" s="187">
        <v>0.8</v>
      </c>
      <c r="BM264" s="184">
        <v>0.86</v>
      </c>
      <c r="BN264" s="188">
        <v>2.2499999999999998E-3</v>
      </c>
      <c r="BO264" s="189">
        <v>0.95</v>
      </c>
      <c r="BP264" s="180">
        <v>1</v>
      </c>
      <c r="BQ264" s="188">
        <v>2.5000000000000001E-3</v>
      </c>
    </row>
    <row r="265" spans="1:69" s="158" customFormat="1" ht="22.35" customHeight="1" x14ac:dyDescent="0.2">
      <c r="A265" s="167" t="s">
        <v>275</v>
      </c>
      <c r="B265" s="167" t="s">
        <v>318</v>
      </c>
      <c r="C265" s="167" t="s">
        <v>334</v>
      </c>
      <c r="D265" s="168">
        <v>8.72427697</v>
      </c>
      <c r="E265" s="169"/>
      <c r="F265" s="170">
        <v>1.4999999999999999E-2</v>
      </c>
      <c r="G265" s="170">
        <v>0.01</v>
      </c>
      <c r="H265" s="171"/>
      <c r="I265" s="172">
        <v>3</v>
      </c>
      <c r="J265" s="172">
        <v>2</v>
      </c>
      <c r="K265" s="169"/>
      <c r="L265" s="173">
        <v>9726.3323999999993</v>
      </c>
      <c r="M265" s="173">
        <v>919.89266999999995</v>
      </c>
      <c r="N265" s="173">
        <v>10646.22507</v>
      </c>
      <c r="O265" s="168">
        <v>1220.2988404206999</v>
      </c>
      <c r="P265" s="174">
        <v>287.5</v>
      </c>
      <c r="Q265" s="180">
        <v>4.2445177058111296</v>
      </c>
      <c r="R265" s="181">
        <v>7907.2383152684997</v>
      </c>
      <c r="S265" s="170">
        <v>0.01</v>
      </c>
      <c r="T265" s="170">
        <v>0.01</v>
      </c>
      <c r="U265" s="177">
        <v>0</v>
      </c>
      <c r="V265" s="178">
        <v>0</v>
      </c>
      <c r="W265" s="169"/>
      <c r="X265" s="177">
        <v>3451.98261</v>
      </c>
      <c r="Y265" s="168">
        <v>395.67549515796702</v>
      </c>
      <c r="Z265" s="179">
        <v>573</v>
      </c>
      <c r="AA265" s="175">
        <v>0.69053315036294405</v>
      </c>
      <c r="AB265" s="176">
        <v>-2006.9370785605199</v>
      </c>
      <c r="AC265" s="170"/>
      <c r="AD265" s="170"/>
      <c r="AE265" s="178">
        <v>1548</v>
      </c>
      <c r="AF265" s="178">
        <v>2547</v>
      </c>
      <c r="AG265" s="169"/>
      <c r="AH265" s="182">
        <v>489.75</v>
      </c>
      <c r="AI265" s="168">
        <v>56.136457116629103</v>
      </c>
      <c r="AJ265" s="183" t="s">
        <v>53</v>
      </c>
      <c r="AK265" s="190">
        <v>0.89105487486712898</v>
      </c>
      <c r="AL265" s="173">
        <v>-110.44535842812</v>
      </c>
      <c r="AM265" s="170"/>
      <c r="AN265" s="170"/>
      <c r="AO265" s="178">
        <v>60</v>
      </c>
      <c r="AP265" s="178">
        <v>170</v>
      </c>
      <c r="AQ265" s="169"/>
      <c r="AR265" s="182">
        <v>24.6</v>
      </c>
      <c r="AS265" s="168">
        <v>2.8197179072365</v>
      </c>
      <c r="AT265" s="183" t="s">
        <v>54</v>
      </c>
      <c r="AU265" s="175">
        <v>0.176232369202281</v>
      </c>
      <c r="AV265" s="176">
        <v>-127.83056721984001</v>
      </c>
      <c r="AW265" s="170"/>
      <c r="AX265" s="170"/>
      <c r="AY265" s="178">
        <v>115</v>
      </c>
      <c r="AZ265" s="178">
        <v>143</v>
      </c>
      <c r="BA265" s="169"/>
      <c r="BB265" s="186">
        <v>267</v>
      </c>
      <c r="BC265" s="182">
        <v>30.604255334640101</v>
      </c>
      <c r="BD265" s="183" t="s">
        <v>55</v>
      </c>
      <c r="BE265" s="184">
        <v>0.95638297920750204</v>
      </c>
      <c r="BF265" s="185">
        <v>-37.861134439680001</v>
      </c>
      <c r="BG265" s="170">
        <v>5.0000000000000001E-3</v>
      </c>
      <c r="BH265" s="170"/>
      <c r="BI265" s="178">
        <v>13</v>
      </c>
      <c r="BJ265" s="178">
        <v>69</v>
      </c>
      <c r="BK265" s="171"/>
      <c r="BL265" s="187">
        <v>0.8</v>
      </c>
      <c r="BM265" s="190">
        <v>0.73</v>
      </c>
      <c r="BN265" s="188"/>
      <c r="BO265" s="189">
        <v>0.95</v>
      </c>
      <c r="BP265" s="180">
        <v>1</v>
      </c>
      <c r="BQ265" s="188">
        <v>2.5000000000000001E-3</v>
      </c>
    </row>
    <row r="266" spans="1:69" s="158" customFormat="1" ht="22.35" customHeight="1" x14ac:dyDescent="0.2">
      <c r="A266" s="167" t="s">
        <v>275</v>
      </c>
      <c r="B266" s="167" t="s">
        <v>318</v>
      </c>
      <c r="C266" s="167" t="s">
        <v>335</v>
      </c>
      <c r="D266" s="168">
        <v>1.9537440934444401</v>
      </c>
      <c r="E266" s="169"/>
      <c r="F266" s="170">
        <v>0.08</v>
      </c>
      <c r="G266" s="170">
        <v>0.08</v>
      </c>
      <c r="H266" s="171"/>
      <c r="I266" s="172">
        <v>7</v>
      </c>
      <c r="J266" s="172">
        <v>7</v>
      </c>
      <c r="K266" s="169"/>
      <c r="L266" s="173">
        <v>1677.0603699999999</v>
      </c>
      <c r="M266" s="173">
        <v>3248.50621</v>
      </c>
      <c r="N266" s="173">
        <v>4925.5665799999997</v>
      </c>
      <c r="O266" s="168">
        <v>2521.0909640250002</v>
      </c>
      <c r="P266" s="174">
        <v>242.66300000000001</v>
      </c>
      <c r="Q266" s="180">
        <v>10.3892680961869</v>
      </c>
      <c r="R266" s="181">
        <v>4407.8478479813202</v>
      </c>
      <c r="S266" s="170">
        <v>0.01</v>
      </c>
      <c r="T266" s="170">
        <v>0.01</v>
      </c>
      <c r="U266" s="177">
        <v>0</v>
      </c>
      <c r="V266" s="178">
        <v>0</v>
      </c>
      <c r="W266" s="169"/>
      <c r="X266" s="177">
        <v>1773.9150950000001</v>
      </c>
      <c r="Y266" s="168">
        <v>907.95672829013802</v>
      </c>
      <c r="Z266" s="179">
        <v>573</v>
      </c>
      <c r="AA266" s="180">
        <v>1.5845667160386401</v>
      </c>
      <c r="AB266" s="181">
        <v>551.42615582631902</v>
      </c>
      <c r="AC266" s="170">
        <v>0.02</v>
      </c>
      <c r="AD266" s="170">
        <v>0.02</v>
      </c>
      <c r="AE266" s="178">
        <v>0</v>
      </c>
      <c r="AF266" s="178">
        <v>0</v>
      </c>
      <c r="AG266" s="169"/>
      <c r="AH266" s="182">
        <v>159.5</v>
      </c>
      <c r="AI266" s="168">
        <v>81.638122687194894</v>
      </c>
      <c r="AJ266" s="183" t="s">
        <v>53</v>
      </c>
      <c r="AK266" s="180">
        <v>1.29584321725706</v>
      </c>
      <c r="AL266" s="181">
        <v>25.090221347396302</v>
      </c>
      <c r="AM266" s="170">
        <v>0.02</v>
      </c>
      <c r="AN266" s="170">
        <v>0.02</v>
      </c>
      <c r="AO266" s="178">
        <v>0</v>
      </c>
      <c r="AP266" s="178">
        <v>0</v>
      </c>
      <c r="AQ266" s="169"/>
      <c r="AR266" s="182">
        <v>43.7</v>
      </c>
      <c r="AS266" s="168">
        <v>22.367310103011999</v>
      </c>
      <c r="AT266" s="183" t="s">
        <v>54</v>
      </c>
      <c r="AU266" s="180">
        <v>1.3979568814382499</v>
      </c>
      <c r="AV266" s="181">
        <v>9.5641831993387498</v>
      </c>
      <c r="AW266" s="170">
        <v>0.01</v>
      </c>
      <c r="AX266" s="170">
        <v>0.01</v>
      </c>
      <c r="AY266" s="178">
        <v>0</v>
      </c>
      <c r="AZ266" s="178">
        <v>0</v>
      </c>
      <c r="BA266" s="169"/>
      <c r="BB266" s="186">
        <v>101.8</v>
      </c>
      <c r="BC266" s="182">
        <v>52.105083947062298</v>
      </c>
      <c r="BD266" s="183" t="s">
        <v>55</v>
      </c>
      <c r="BE266" s="180">
        <v>1.6282838733456999</v>
      </c>
      <c r="BF266" s="181">
        <v>33.528366398677498</v>
      </c>
      <c r="BG266" s="170">
        <v>0.02</v>
      </c>
      <c r="BH266" s="170">
        <v>0.02</v>
      </c>
      <c r="BI266" s="178">
        <v>0</v>
      </c>
      <c r="BJ266" s="178">
        <v>0</v>
      </c>
      <c r="BK266" s="171"/>
      <c r="BL266" s="187">
        <v>0.8</v>
      </c>
      <c r="BM266" s="184">
        <v>0.87</v>
      </c>
      <c r="BN266" s="188">
        <v>2.6250000000000002E-3</v>
      </c>
      <c r="BO266" s="189">
        <v>0.95</v>
      </c>
      <c r="BP266" s="180">
        <v>1</v>
      </c>
      <c r="BQ266" s="188">
        <v>2.5000000000000001E-3</v>
      </c>
    </row>
    <row r="267" spans="1:69" s="158" customFormat="1" ht="22.35" customHeight="1" x14ac:dyDescent="0.2">
      <c r="A267" s="167" t="s">
        <v>275</v>
      </c>
      <c r="B267" s="167" t="s">
        <v>318</v>
      </c>
      <c r="C267" s="167" t="s">
        <v>336</v>
      </c>
      <c r="D267" s="168">
        <v>1.6595588506666701</v>
      </c>
      <c r="E267" s="169"/>
      <c r="F267" s="170"/>
      <c r="G267" s="170"/>
      <c r="H267" s="171"/>
      <c r="I267" s="172">
        <v>1</v>
      </c>
      <c r="J267" s="172">
        <v>1</v>
      </c>
      <c r="K267" s="169"/>
      <c r="L267" s="173"/>
      <c r="M267" s="173">
        <v>149.07517000000001</v>
      </c>
      <c r="N267" s="173">
        <v>149.07517000000001</v>
      </c>
      <c r="O267" s="168">
        <v>89.828191353451899</v>
      </c>
      <c r="P267" s="174">
        <v>287.5</v>
      </c>
      <c r="Q267" s="175">
        <v>0.31244588296852799</v>
      </c>
      <c r="R267" s="176">
        <v>-371.94333116680099</v>
      </c>
      <c r="S267" s="170"/>
      <c r="T267" s="170"/>
      <c r="U267" s="177">
        <v>329</v>
      </c>
      <c r="V267" s="178">
        <v>424</v>
      </c>
      <c r="W267" s="169"/>
      <c r="X267" s="177">
        <v>186.24148</v>
      </c>
      <c r="Y267" s="168">
        <v>112.223486335049</v>
      </c>
      <c r="Z267" s="179">
        <v>573</v>
      </c>
      <c r="AA267" s="175">
        <v>0.19585250669293</v>
      </c>
      <c r="AB267" s="176">
        <v>-852.17104580374598</v>
      </c>
      <c r="AC267" s="170"/>
      <c r="AD267" s="170"/>
      <c r="AE267" s="178">
        <v>765</v>
      </c>
      <c r="AF267" s="178">
        <v>955</v>
      </c>
      <c r="AG267" s="169"/>
      <c r="AH267" s="182">
        <v>13.8</v>
      </c>
      <c r="AI267" s="168">
        <v>8.3154628680123999</v>
      </c>
      <c r="AJ267" s="183" t="s">
        <v>53</v>
      </c>
      <c r="AK267" s="175">
        <v>0.13199147409543499</v>
      </c>
      <c r="AL267" s="176">
        <v>-100.371010690464</v>
      </c>
      <c r="AM267" s="170"/>
      <c r="AN267" s="170"/>
      <c r="AO267" s="178">
        <v>91</v>
      </c>
      <c r="AP267" s="178">
        <v>112</v>
      </c>
      <c r="AQ267" s="169"/>
      <c r="AR267" s="182"/>
      <c r="AS267" s="168" t="s">
        <v>145</v>
      </c>
      <c r="AT267" s="183" t="s">
        <v>54</v>
      </c>
      <c r="AU267" s="175"/>
      <c r="AV267" s="176"/>
      <c r="AW267" s="170"/>
      <c r="AX267" s="170"/>
      <c r="AY267" s="178">
        <v>27</v>
      </c>
      <c r="AZ267" s="178">
        <v>32</v>
      </c>
      <c r="BA267" s="169"/>
      <c r="BB267" s="186">
        <v>1</v>
      </c>
      <c r="BC267" s="182">
        <v>0.60256977304437698</v>
      </c>
      <c r="BD267" s="183" t="s">
        <v>55</v>
      </c>
      <c r="BE267" s="175">
        <v>1.8830305407636801E-2</v>
      </c>
      <c r="BF267" s="176">
        <v>-56.991624477696099</v>
      </c>
      <c r="BG267" s="170"/>
      <c r="BH267" s="170"/>
      <c r="BI267" s="178">
        <v>53</v>
      </c>
      <c r="BJ267" s="178">
        <v>63</v>
      </c>
      <c r="BK267" s="171"/>
      <c r="BL267" s="187">
        <v>0.8</v>
      </c>
      <c r="BM267" s="175"/>
      <c r="BN267" s="188"/>
      <c r="BO267" s="189">
        <v>0.95</v>
      </c>
      <c r="BP267" s="180">
        <v>1</v>
      </c>
      <c r="BQ267" s="188">
        <v>2.5000000000000001E-3</v>
      </c>
    </row>
    <row r="268" spans="1:69" s="158" customFormat="1" ht="22.35" customHeight="1" x14ac:dyDescent="0.2">
      <c r="A268" s="167" t="s">
        <v>275</v>
      </c>
      <c r="B268" s="167" t="s">
        <v>318</v>
      </c>
      <c r="C268" s="167" t="s">
        <v>337</v>
      </c>
      <c r="D268" s="168">
        <v>1.9110045248888901</v>
      </c>
      <c r="E268" s="169"/>
      <c r="F268" s="170">
        <v>7.6999999999999999E-2</v>
      </c>
      <c r="G268" s="170">
        <v>7.1999999999999995E-2</v>
      </c>
      <c r="H268" s="171"/>
      <c r="I268" s="172">
        <v>6</v>
      </c>
      <c r="J268" s="172">
        <v>6</v>
      </c>
      <c r="K268" s="169"/>
      <c r="L268" s="173">
        <v>1157.6691499999999</v>
      </c>
      <c r="M268" s="173">
        <v>1313.32446</v>
      </c>
      <c r="N268" s="173">
        <v>2470.99361</v>
      </c>
      <c r="O268" s="168">
        <v>1293.03388757997</v>
      </c>
      <c r="P268" s="174">
        <v>245.202</v>
      </c>
      <c r="Q268" s="180">
        <v>5.2733415207868202</v>
      </c>
      <c r="R268" s="181">
        <v>1959.3019223891099</v>
      </c>
      <c r="S268" s="170">
        <v>0.01</v>
      </c>
      <c r="T268" s="170">
        <v>0.01</v>
      </c>
      <c r="U268" s="177">
        <v>0</v>
      </c>
      <c r="V268" s="178">
        <v>0</v>
      </c>
      <c r="W268" s="169"/>
      <c r="X268" s="177">
        <v>1369.4345249999999</v>
      </c>
      <c r="Y268" s="168">
        <v>716.60454340348701</v>
      </c>
      <c r="Z268" s="179">
        <v>573</v>
      </c>
      <c r="AA268" s="180">
        <v>1.2506187493952701</v>
      </c>
      <c r="AB268" s="181">
        <v>173.68841770462299</v>
      </c>
      <c r="AC268" s="170">
        <v>0.02</v>
      </c>
      <c r="AD268" s="170">
        <v>0.02</v>
      </c>
      <c r="AE268" s="178">
        <v>0</v>
      </c>
      <c r="AF268" s="178">
        <v>0</v>
      </c>
      <c r="AG268" s="169"/>
      <c r="AH268" s="182">
        <v>155.69999999999999</v>
      </c>
      <c r="AI268" s="168">
        <v>81.475474271340502</v>
      </c>
      <c r="AJ268" s="183" t="s">
        <v>53</v>
      </c>
      <c r="AK268" s="180">
        <v>1.29326149637048</v>
      </c>
      <c r="AL268" s="181">
        <v>24.230532705743901</v>
      </c>
      <c r="AM268" s="170">
        <v>0.02</v>
      </c>
      <c r="AN268" s="170">
        <v>0.02</v>
      </c>
      <c r="AO268" s="178">
        <v>0</v>
      </c>
      <c r="AP268" s="178">
        <v>0</v>
      </c>
      <c r="AQ268" s="169"/>
      <c r="AR268" s="182">
        <v>31.8</v>
      </c>
      <c r="AS268" s="168">
        <v>16.640462953298801</v>
      </c>
      <c r="AT268" s="183" t="s">
        <v>54</v>
      </c>
      <c r="AU268" s="184">
        <v>1.04002893458118</v>
      </c>
      <c r="AV268" s="185">
        <v>-1.5890710588586801</v>
      </c>
      <c r="AW268" s="170">
        <v>7.0000000000000001E-3</v>
      </c>
      <c r="AX268" s="170">
        <v>2E-3</v>
      </c>
      <c r="AY268" s="178">
        <v>0</v>
      </c>
      <c r="AZ268" s="178">
        <v>5</v>
      </c>
      <c r="BA268" s="169"/>
      <c r="BB268" s="186">
        <v>129</v>
      </c>
      <c r="BC268" s="182">
        <v>67.5037648105519</v>
      </c>
      <c r="BD268" s="183" t="s">
        <v>55</v>
      </c>
      <c r="BE268" s="180">
        <v>2.10949265032975</v>
      </c>
      <c r="BF268" s="181">
        <v>62.221857882282599</v>
      </c>
      <c r="BG268" s="170">
        <v>0.02</v>
      </c>
      <c r="BH268" s="170">
        <v>0.02</v>
      </c>
      <c r="BI268" s="178">
        <v>0</v>
      </c>
      <c r="BJ268" s="178">
        <v>0</v>
      </c>
      <c r="BK268" s="171"/>
      <c r="BL268" s="187">
        <v>0.8</v>
      </c>
      <c r="BM268" s="190">
        <v>0.76</v>
      </c>
      <c r="BN268" s="188"/>
      <c r="BO268" s="189">
        <v>0.95</v>
      </c>
      <c r="BP268" s="180">
        <v>1</v>
      </c>
      <c r="BQ268" s="188">
        <v>2.5000000000000001E-3</v>
      </c>
    </row>
    <row r="269" spans="1:69" s="158" customFormat="1" ht="22.35" customHeight="1" x14ac:dyDescent="0.2">
      <c r="A269" s="167" t="s">
        <v>275</v>
      </c>
      <c r="B269" s="167" t="s">
        <v>318</v>
      </c>
      <c r="C269" s="167" t="s">
        <v>338</v>
      </c>
      <c r="D269" s="168">
        <v>4.3293466174444397</v>
      </c>
      <c r="E269" s="169"/>
      <c r="F269" s="170">
        <v>3.4000000000000002E-2</v>
      </c>
      <c r="G269" s="170">
        <v>0.02</v>
      </c>
      <c r="H269" s="171"/>
      <c r="I269" s="172">
        <v>4</v>
      </c>
      <c r="J269" s="172">
        <v>3</v>
      </c>
      <c r="K269" s="169"/>
      <c r="L269" s="173">
        <v>2114.3624199999999</v>
      </c>
      <c r="M269" s="173">
        <v>1298.0138899999999</v>
      </c>
      <c r="N269" s="173">
        <v>3412.3763100000001</v>
      </c>
      <c r="O269" s="168">
        <v>788.19660598445705</v>
      </c>
      <c r="P269" s="174">
        <v>287.5</v>
      </c>
      <c r="Q269" s="180">
        <v>2.7415534121198499</v>
      </c>
      <c r="R269" s="181">
        <v>2053.1779394533201</v>
      </c>
      <c r="S269" s="170">
        <v>0.01</v>
      </c>
      <c r="T269" s="170">
        <v>0.01</v>
      </c>
      <c r="U269" s="177">
        <v>0</v>
      </c>
      <c r="V269" s="178">
        <v>0</v>
      </c>
      <c r="W269" s="169"/>
      <c r="X269" s="177">
        <v>2340.9368049999998</v>
      </c>
      <c r="Y269" s="168">
        <v>540.71364846777396</v>
      </c>
      <c r="Z269" s="179">
        <v>573</v>
      </c>
      <c r="AA269" s="184">
        <v>0.94365383676749304</v>
      </c>
      <c r="AB269" s="185">
        <v>-368.00464308086498</v>
      </c>
      <c r="AC269" s="170">
        <v>4.0000000000000001E-3</v>
      </c>
      <c r="AD269" s="170"/>
      <c r="AE269" s="178">
        <v>140</v>
      </c>
      <c r="AF269" s="178">
        <v>636</v>
      </c>
      <c r="AG269" s="169"/>
      <c r="AH269" s="182">
        <v>210.1</v>
      </c>
      <c r="AI269" s="168">
        <v>48.529262857687101</v>
      </c>
      <c r="AJ269" s="183" t="s">
        <v>53</v>
      </c>
      <c r="AK269" s="190">
        <v>0.77030575964582704</v>
      </c>
      <c r="AL269" s="173">
        <v>-87.741729893707699</v>
      </c>
      <c r="AM269" s="170"/>
      <c r="AN269" s="170"/>
      <c r="AO269" s="178">
        <v>63</v>
      </c>
      <c r="AP269" s="178">
        <v>118</v>
      </c>
      <c r="AQ269" s="169"/>
      <c r="AR269" s="182">
        <v>30.6</v>
      </c>
      <c r="AS269" s="168">
        <v>7.0680411396726601</v>
      </c>
      <c r="AT269" s="183" t="s">
        <v>54</v>
      </c>
      <c r="AU269" s="175">
        <v>0.44175257122954098</v>
      </c>
      <c r="AV269" s="176">
        <v>-45.0423440999893</v>
      </c>
      <c r="AW269" s="170"/>
      <c r="AX269" s="170"/>
      <c r="AY269" s="178">
        <v>39</v>
      </c>
      <c r="AZ269" s="178">
        <v>53</v>
      </c>
      <c r="BA269" s="169"/>
      <c r="BB269" s="186">
        <v>152.80000000000001</v>
      </c>
      <c r="BC269" s="182">
        <v>35.294009351045197</v>
      </c>
      <c r="BD269" s="183" t="s">
        <v>55</v>
      </c>
      <c r="BE269" s="180">
        <v>1.10293779222016</v>
      </c>
      <c r="BF269" s="181">
        <v>1.51531180002149</v>
      </c>
      <c r="BG269" s="170">
        <v>0.02</v>
      </c>
      <c r="BH269" s="170">
        <v>0.01</v>
      </c>
      <c r="BI269" s="178">
        <v>0</v>
      </c>
      <c r="BJ269" s="178">
        <v>14</v>
      </c>
      <c r="BK269" s="171"/>
      <c r="BL269" s="187">
        <v>0.8</v>
      </c>
      <c r="BM269" s="190">
        <v>0.79</v>
      </c>
      <c r="BN269" s="188"/>
      <c r="BO269" s="189">
        <v>0.95</v>
      </c>
      <c r="BP269" s="180">
        <v>1</v>
      </c>
      <c r="BQ269" s="188">
        <v>2.5000000000000001E-3</v>
      </c>
    </row>
    <row r="270" spans="1:69" s="158" customFormat="1" ht="22.35" customHeight="1" x14ac:dyDescent="0.2">
      <c r="A270" s="167" t="s">
        <v>339</v>
      </c>
      <c r="B270" s="167" t="s">
        <v>340</v>
      </c>
      <c r="C270" s="167" t="s">
        <v>341</v>
      </c>
      <c r="D270" s="168">
        <v>3.4371100664444398</v>
      </c>
      <c r="E270" s="169"/>
      <c r="F270" s="170">
        <v>0.01</v>
      </c>
      <c r="G270" s="170">
        <v>0.01</v>
      </c>
      <c r="H270" s="171"/>
      <c r="I270" s="172">
        <v>3</v>
      </c>
      <c r="J270" s="172">
        <v>3</v>
      </c>
      <c r="K270" s="169"/>
      <c r="L270" s="173">
        <v>1791.69309</v>
      </c>
      <c r="M270" s="173">
        <v>2750.7207800000001</v>
      </c>
      <c r="N270" s="173">
        <v>4542.4138700000003</v>
      </c>
      <c r="O270" s="168">
        <v>1321.57940309981</v>
      </c>
      <c r="P270" s="174">
        <v>242.35900000000001</v>
      </c>
      <c r="Q270" s="180">
        <v>5.4529825717213303</v>
      </c>
      <c r="R270" s="181">
        <v>3632.7619720160001</v>
      </c>
      <c r="S270" s="170">
        <v>0.01</v>
      </c>
      <c r="T270" s="170">
        <v>0.01</v>
      </c>
      <c r="U270" s="177">
        <v>0</v>
      </c>
      <c r="V270" s="178">
        <v>0</v>
      </c>
      <c r="W270" s="169"/>
      <c r="X270" s="177">
        <v>1356.5941499999999</v>
      </c>
      <c r="Y270" s="168">
        <v>394.69034269343098</v>
      </c>
      <c r="Z270" s="179">
        <v>573</v>
      </c>
      <c r="AA270" s="175">
        <v>0.68881386159412095</v>
      </c>
      <c r="AB270" s="176">
        <v>-794.06061233534899</v>
      </c>
      <c r="AC270" s="170"/>
      <c r="AD270" s="170"/>
      <c r="AE270" s="178">
        <v>613</v>
      </c>
      <c r="AF270" s="178">
        <v>1007</v>
      </c>
      <c r="AG270" s="169"/>
      <c r="AH270" s="182">
        <v>125.8</v>
      </c>
      <c r="AI270" s="168">
        <v>36.600515423742401</v>
      </c>
      <c r="AJ270" s="183" t="s">
        <v>53</v>
      </c>
      <c r="AK270" s="175">
        <v>0.58096056228162496</v>
      </c>
      <c r="AL270" s="176">
        <v>-110.659424131112</v>
      </c>
      <c r="AM270" s="170"/>
      <c r="AN270" s="170"/>
      <c r="AO270" s="178">
        <v>91</v>
      </c>
      <c r="AP270" s="178">
        <v>135</v>
      </c>
      <c r="AQ270" s="169"/>
      <c r="AR270" s="182">
        <v>15.8</v>
      </c>
      <c r="AS270" s="168">
        <v>4.5968850850169298</v>
      </c>
      <c r="AT270" s="183" t="s">
        <v>54</v>
      </c>
      <c r="AU270" s="175">
        <v>0.287305317813558</v>
      </c>
      <c r="AV270" s="176">
        <v>-44.2531870809173</v>
      </c>
      <c r="AW270" s="170"/>
      <c r="AX270" s="170"/>
      <c r="AY270" s="178">
        <v>40</v>
      </c>
      <c r="AZ270" s="178">
        <v>51</v>
      </c>
      <c r="BA270" s="169"/>
      <c r="BB270" s="186">
        <v>93.6</v>
      </c>
      <c r="BC270" s="182">
        <v>27.232179997315399</v>
      </c>
      <c r="BD270" s="183" t="s">
        <v>55</v>
      </c>
      <c r="BE270" s="190">
        <v>0.85100562491610798</v>
      </c>
      <c r="BF270" s="173">
        <v>-26.506374161834501</v>
      </c>
      <c r="BG270" s="170"/>
      <c r="BH270" s="170"/>
      <c r="BI270" s="178">
        <v>17</v>
      </c>
      <c r="BJ270" s="178">
        <v>39</v>
      </c>
      <c r="BK270" s="171"/>
      <c r="BL270" s="187">
        <v>0.8</v>
      </c>
      <c r="BM270" s="184">
        <v>0.83</v>
      </c>
      <c r="BN270" s="188">
        <v>1.1249999999999999E-3</v>
      </c>
      <c r="BO270" s="189">
        <v>0.95</v>
      </c>
      <c r="BP270" s="180">
        <v>1</v>
      </c>
      <c r="BQ270" s="188">
        <v>2.5000000000000001E-3</v>
      </c>
    </row>
    <row r="271" spans="1:69" s="158" customFormat="1" ht="22.35" customHeight="1" x14ac:dyDescent="0.2">
      <c r="A271" s="167" t="s">
        <v>339</v>
      </c>
      <c r="B271" s="167" t="s">
        <v>340</v>
      </c>
      <c r="C271" s="167" t="s">
        <v>342</v>
      </c>
      <c r="D271" s="168">
        <v>2.6865209235555598</v>
      </c>
      <c r="E271" s="169"/>
      <c r="F271" s="170">
        <v>0.05</v>
      </c>
      <c r="G271" s="170">
        <v>3.7999999999999999E-2</v>
      </c>
      <c r="H271" s="171"/>
      <c r="I271" s="172">
        <v>4</v>
      </c>
      <c r="J271" s="172">
        <v>4</v>
      </c>
      <c r="K271" s="169"/>
      <c r="L271" s="173">
        <v>1001.21659</v>
      </c>
      <c r="M271" s="173">
        <v>-29.028079999999999</v>
      </c>
      <c r="N271" s="173">
        <v>972.18850999999995</v>
      </c>
      <c r="O271" s="168">
        <v>361.876396150799</v>
      </c>
      <c r="P271" s="174">
        <v>212.5</v>
      </c>
      <c r="Q271" s="180">
        <v>1.70294774659199</v>
      </c>
      <c r="R271" s="181">
        <v>348.78132968893198</v>
      </c>
      <c r="S271" s="170">
        <v>0.01</v>
      </c>
      <c r="T271" s="170">
        <v>0.01</v>
      </c>
      <c r="U271" s="177">
        <v>0</v>
      </c>
      <c r="V271" s="178">
        <v>0</v>
      </c>
      <c r="W271" s="169"/>
      <c r="X271" s="177">
        <v>1819.8643300000001</v>
      </c>
      <c r="Y271" s="168">
        <v>677.40560441697505</v>
      </c>
      <c r="Z271" s="179">
        <v>573</v>
      </c>
      <c r="AA271" s="180">
        <v>1.182208733712</v>
      </c>
      <c r="AB271" s="181">
        <v>138.86520379650901</v>
      </c>
      <c r="AC271" s="170">
        <v>0.02</v>
      </c>
      <c r="AD271" s="170">
        <v>1.7999999999999999E-2</v>
      </c>
      <c r="AE271" s="178">
        <v>0</v>
      </c>
      <c r="AF271" s="178">
        <v>28</v>
      </c>
      <c r="AG271" s="169"/>
      <c r="AH271" s="182">
        <v>150.9</v>
      </c>
      <c r="AI271" s="168">
        <v>56.169300107399501</v>
      </c>
      <c r="AJ271" s="183" t="s">
        <v>53</v>
      </c>
      <c r="AK271" s="190">
        <v>0.89157619218094397</v>
      </c>
      <c r="AL271" s="173">
        <v>-33.921893456928302</v>
      </c>
      <c r="AM271" s="170"/>
      <c r="AN271" s="170"/>
      <c r="AO271" s="178">
        <v>19</v>
      </c>
      <c r="AP271" s="178">
        <v>53</v>
      </c>
      <c r="AQ271" s="169"/>
      <c r="AR271" s="182">
        <v>15</v>
      </c>
      <c r="AS271" s="168">
        <v>5.58342943413514</v>
      </c>
      <c r="AT271" s="183" t="s">
        <v>54</v>
      </c>
      <c r="AU271" s="175">
        <v>0.34896433963344597</v>
      </c>
      <c r="AV271" s="176">
        <v>-31.938893576362702</v>
      </c>
      <c r="AW271" s="170"/>
      <c r="AX271" s="170"/>
      <c r="AY271" s="178">
        <v>28</v>
      </c>
      <c r="AZ271" s="178">
        <v>37</v>
      </c>
      <c r="BA271" s="169"/>
      <c r="BB271" s="186">
        <v>94.4</v>
      </c>
      <c r="BC271" s="182">
        <v>35.138382572157099</v>
      </c>
      <c r="BD271" s="183" t="s">
        <v>55</v>
      </c>
      <c r="BE271" s="180">
        <v>1.09807445537991</v>
      </c>
      <c r="BF271" s="181">
        <v>0.522212847274517</v>
      </c>
      <c r="BG271" s="170">
        <v>0.02</v>
      </c>
      <c r="BH271" s="170">
        <v>0.01</v>
      </c>
      <c r="BI271" s="178">
        <v>0</v>
      </c>
      <c r="BJ271" s="178">
        <v>9</v>
      </c>
      <c r="BK271" s="171"/>
      <c r="BL271" s="187">
        <v>0.8</v>
      </c>
      <c r="BM271" s="190">
        <v>0.75</v>
      </c>
      <c r="BN271" s="188"/>
      <c r="BO271" s="189">
        <v>0.95</v>
      </c>
      <c r="BP271" s="180">
        <v>1</v>
      </c>
      <c r="BQ271" s="188">
        <v>2.5000000000000001E-3</v>
      </c>
    </row>
    <row r="272" spans="1:69" s="158" customFormat="1" ht="22.35" customHeight="1" x14ac:dyDescent="0.2">
      <c r="A272" s="167" t="s">
        <v>339</v>
      </c>
      <c r="B272" s="167" t="s">
        <v>340</v>
      </c>
      <c r="C272" s="167" t="s">
        <v>343</v>
      </c>
      <c r="D272" s="168">
        <v>1</v>
      </c>
      <c r="E272" s="169"/>
      <c r="F272" s="170">
        <v>0.03</v>
      </c>
      <c r="G272" s="170">
        <v>0.03</v>
      </c>
      <c r="H272" s="171"/>
      <c r="I272" s="172">
        <v>4</v>
      </c>
      <c r="J272" s="172">
        <v>4</v>
      </c>
      <c r="K272" s="169"/>
      <c r="L272" s="173">
        <v>514.62725</v>
      </c>
      <c r="M272" s="173">
        <v>225.52687</v>
      </c>
      <c r="N272" s="173">
        <v>740.15412000000003</v>
      </c>
      <c r="O272" s="168">
        <v>740.15412000000003</v>
      </c>
      <c r="P272" s="174">
        <v>212.5</v>
      </c>
      <c r="Q272" s="180">
        <v>3.4830782117647101</v>
      </c>
      <c r="R272" s="181">
        <v>508.10412000000002</v>
      </c>
      <c r="S272" s="170">
        <v>0.01</v>
      </c>
      <c r="T272" s="170">
        <v>0.01</v>
      </c>
      <c r="U272" s="177">
        <v>0</v>
      </c>
      <c r="V272" s="178">
        <v>0</v>
      </c>
      <c r="W272" s="169"/>
      <c r="X272" s="177">
        <v>350.16750500000001</v>
      </c>
      <c r="Y272" s="168">
        <v>350.16750500000001</v>
      </c>
      <c r="Z272" s="179">
        <v>573</v>
      </c>
      <c r="AA272" s="175">
        <v>0.61111257417103004</v>
      </c>
      <c r="AB272" s="176">
        <v>-275.548495</v>
      </c>
      <c r="AC272" s="170"/>
      <c r="AD272" s="170"/>
      <c r="AE272" s="178">
        <v>223</v>
      </c>
      <c r="AF272" s="178">
        <v>338</v>
      </c>
      <c r="AG272" s="169"/>
      <c r="AH272" s="182">
        <v>51.7</v>
      </c>
      <c r="AI272" s="168">
        <v>51.7</v>
      </c>
      <c r="AJ272" s="183" t="s">
        <v>53</v>
      </c>
      <c r="AK272" s="190">
        <v>0.82063492063492105</v>
      </c>
      <c r="AL272" s="173">
        <v>-17.096</v>
      </c>
      <c r="AM272" s="170"/>
      <c r="AN272" s="170"/>
      <c r="AO272" s="178">
        <v>12</v>
      </c>
      <c r="AP272" s="178">
        <v>24</v>
      </c>
      <c r="AQ272" s="169"/>
      <c r="AR272" s="182">
        <v>1</v>
      </c>
      <c r="AS272" s="168">
        <v>1</v>
      </c>
      <c r="AT272" s="183" t="s">
        <v>54</v>
      </c>
      <c r="AU272" s="175">
        <v>6.25E-2</v>
      </c>
      <c r="AV272" s="176">
        <v>-16.472000000000001</v>
      </c>
      <c r="AW272" s="170"/>
      <c r="AX272" s="170"/>
      <c r="AY272" s="178">
        <v>15</v>
      </c>
      <c r="AZ272" s="178">
        <v>19</v>
      </c>
      <c r="BA272" s="169"/>
      <c r="BB272" s="186">
        <v>47.2</v>
      </c>
      <c r="BC272" s="182">
        <v>47.2</v>
      </c>
      <c r="BD272" s="183" t="s">
        <v>55</v>
      </c>
      <c r="BE272" s="180">
        <v>1.4750000000000001</v>
      </c>
      <c r="BF272" s="181">
        <v>12.256</v>
      </c>
      <c r="BG272" s="170">
        <v>0.02</v>
      </c>
      <c r="BH272" s="170">
        <v>0.02</v>
      </c>
      <c r="BI272" s="178">
        <v>0</v>
      </c>
      <c r="BJ272" s="178">
        <v>0</v>
      </c>
      <c r="BK272" s="171"/>
      <c r="BL272" s="187">
        <v>0.8</v>
      </c>
      <c r="BM272" s="184">
        <v>0.85</v>
      </c>
      <c r="BN272" s="188">
        <v>1.8749999999999999E-3</v>
      </c>
      <c r="BO272" s="189">
        <v>0.95</v>
      </c>
      <c r="BP272" s="180">
        <v>1</v>
      </c>
      <c r="BQ272" s="188">
        <v>2.5000000000000001E-3</v>
      </c>
    </row>
    <row r="273" spans="1:69" s="158" customFormat="1" ht="22.35" customHeight="1" x14ac:dyDescent="0.2">
      <c r="A273" s="167" t="s">
        <v>339</v>
      </c>
      <c r="B273" s="167" t="s">
        <v>340</v>
      </c>
      <c r="C273" s="167" t="s">
        <v>344</v>
      </c>
      <c r="D273" s="168">
        <v>2.6251377059999998</v>
      </c>
      <c r="E273" s="169"/>
      <c r="F273" s="170"/>
      <c r="G273" s="170"/>
      <c r="H273" s="171"/>
      <c r="I273" s="172">
        <v>2</v>
      </c>
      <c r="J273" s="172">
        <v>2</v>
      </c>
      <c r="K273" s="169"/>
      <c r="L273" s="173">
        <v>833.91980000000001</v>
      </c>
      <c r="M273" s="173">
        <v>-663.44854999999995</v>
      </c>
      <c r="N273" s="173">
        <v>170.47125</v>
      </c>
      <c r="O273" s="168">
        <v>64.938021959904006</v>
      </c>
      <c r="P273" s="174">
        <v>212.5</v>
      </c>
      <c r="Q273" s="175">
        <v>0.30559069157601898</v>
      </c>
      <c r="R273" s="176">
        <v>-438.69195467729998</v>
      </c>
      <c r="S273" s="170"/>
      <c r="T273" s="170"/>
      <c r="U273" s="177">
        <v>388</v>
      </c>
      <c r="V273" s="178">
        <v>499</v>
      </c>
      <c r="W273" s="169"/>
      <c r="X273" s="177">
        <v>1338.6740299999999</v>
      </c>
      <c r="Y273" s="168">
        <v>509.94430766063601</v>
      </c>
      <c r="Z273" s="179">
        <v>573</v>
      </c>
      <c r="AA273" s="190">
        <v>0.88995516171140598</v>
      </c>
      <c r="AB273" s="173">
        <v>-303.91663484749603</v>
      </c>
      <c r="AC273" s="170"/>
      <c r="AD273" s="170"/>
      <c r="AE273" s="178">
        <v>166</v>
      </c>
      <c r="AF273" s="178">
        <v>467</v>
      </c>
      <c r="AG273" s="169"/>
      <c r="AH273" s="182">
        <v>78.2</v>
      </c>
      <c r="AI273" s="168">
        <v>29.7889134810972</v>
      </c>
      <c r="AJ273" s="183" t="s">
        <v>53</v>
      </c>
      <c r="AK273" s="175">
        <v>0.47283989652535202</v>
      </c>
      <c r="AL273" s="176">
        <v>-102.398973621976</v>
      </c>
      <c r="AM273" s="170"/>
      <c r="AN273" s="170"/>
      <c r="AO273" s="178">
        <v>88</v>
      </c>
      <c r="AP273" s="178">
        <v>121</v>
      </c>
      <c r="AQ273" s="169"/>
      <c r="AR273" s="182">
        <v>6</v>
      </c>
      <c r="AS273" s="168">
        <v>2.28559438473892</v>
      </c>
      <c r="AT273" s="183" t="s">
        <v>54</v>
      </c>
      <c r="AU273" s="175">
        <v>0.142849649046182</v>
      </c>
      <c r="AV273" s="176">
        <v>-39.866405999232001</v>
      </c>
      <c r="AW273" s="170"/>
      <c r="AX273" s="170"/>
      <c r="AY273" s="178">
        <v>37</v>
      </c>
      <c r="AZ273" s="178">
        <v>45</v>
      </c>
      <c r="BA273" s="169"/>
      <c r="BB273" s="186">
        <v>43.6</v>
      </c>
      <c r="BC273" s="182">
        <v>16.608652529102802</v>
      </c>
      <c r="BD273" s="183" t="s">
        <v>55</v>
      </c>
      <c r="BE273" s="175">
        <v>0.519020391534462</v>
      </c>
      <c r="BF273" s="176">
        <v>-48.132811998464</v>
      </c>
      <c r="BG273" s="170"/>
      <c r="BH273" s="170"/>
      <c r="BI273" s="178">
        <v>41</v>
      </c>
      <c r="BJ273" s="178">
        <v>58</v>
      </c>
      <c r="BK273" s="171"/>
      <c r="BL273" s="187">
        <v>0.8</v>
      </c>
      <c r="BM273" s="184">
        <v>0.82</v>
      </c>
      <c r="BN273" s="188">
        <v>7.5000000000000002E-4</v>
      </c>
      <c r="BO273" s="189">
        <v>0.95</v>
      </c>
      <c r="BP273" s="180">
        <v>1</v>
      </c>
      <c r="BQ273" s="188">
        <v>2.5000000000000001E-3</v>
      </c>
    </row>
    <row r="274" spans="1:69" s="158" customFormat="1" ht="22.35" customHeight="1" x14ac:dyDescent="0.2">
      <c r="A274" s="167" t="s">
        <v>339</v>
      </c>
      <c r="B274" s="167" t="s">
        <v>340</v>
      </c>
      <c r="C274" s="167" t="s">
        <v>345</v>
      </c>
      <c r="D274" s="168">
        <v>4.5014537384444404</v>
      </c>
      <c r="E274" s="169"/>
      <c r="F274" s="170">
        <v>0.01</v>
      </c>
      <c r="G274" s="170">
        <v>0.01</v>
      </c>
      <c r="H274" s="171"/>
      <c r="I274" s="172">
        <v>3</v>
      </c>
      <c r="J274" s="172">
        <v>3</v>
      </c>
      <c r="K274" s="169"/>
      <c r="L274" s="173">
        <v>3027.5766699999999</v>
      </c>
      <c r="M274" s="173">
        <v>-333.04876000000002</v>
      </c>
      <c r="N274" s="173">
        <v>2694.5279099999998</v>
      </c>
      <c r="O274" s="168">
        <v>598.59060351715198</v>
      </c>
      <c r="P274" s="174">
        <v>218.52799999999999</v>
      </c>
      <c r="Q274" s="180">
        <v>2.7391940781829001</v>
      </c>
      <c r="R274" s="181">
        <v>1620.33440865017</v>
      </c>
      <c r="S274" s="170">
        <v>0.01</v>
      </c>
      <c r="T274" s="170">
        <v>0.01</v>
      </c>
      <c r="U274" s="177">
        <v>0</v>
      </c>
      <c r="V274" s="178">
        <v>0</v>
      </c>
      <c r="W274" s="169"/>
      <c r="X274" s="177">
        <v>2284.5295099999998</v>
      </c>
      <c r="Y274" s="168">
        <v>507.50927205784399</v>
      </c>
      <c r="Z274" s="179">
        <v>573</v>
      </c>
      <c r="AA274" s="190">
        <v>0.88570553587756295</v>
      </c>
      <c r="AB274" s="173">
        <v>-532.10211740450097</v>
      </c>
      <c r="AC274" s="170"/>
      <c r="AD274" s="170"/>
      <c r="AE274" s="178">
        <v>295</v>
      </c>
      <c r="AF274" s="178">
        <v>811</v>
      </c>
      <c r="AG274" s="169"/>
      <c r="AH274" s="182">
        <v>167.9</v>
      </c>
      <c r="AI274" s="168">
        <v>37.299061537844601</v>
      </c>
      <c r="AJ274" s="183" t="s">
        <v>53</v>
      </c>
      <c r="AK274" s="175">
        <v>0.59204859583880298</v>
      </c>
      <c r="AL274" s="176">
        <v>-141.782011390024</v>
      </c>
      <c r="AM274" s="170"/>
      <c r="AN274" s="170"/>
      <c r="AO274" s="178">
        <v>116</v>
      </c>
      <c r="AP274" s="178">
        <v>173</v>
      </c>
      <c r="AQ274" s="169"/>
      <c r="AR274" s="182">
        <v>19.3</v>
      </c>
      <c r="AS274" s="168">
        <v>4.2875037979773696</v>
      </c>
      <c r="AT274" s="183" t="s">
        <v>54</v>
      </c>
      <c r="AU274" s="175">
        <v>0.26796898737358599</v>
      </c>
      <c r="AV274" s="176">
        <v>-59.349399718101303</v>
      </c>
      <c r="AW274" s="170"/>
      <c r="AX274" s="170"/>
      <c r="AY274" s="178">
        <v>53</v>
      </c>
      <c r="AZ274" s="178">
        <v>68</v>
      </c>
      <c r="BA274" s="169"/>
      <c r="BB274" s="186">
        <v>122.4</v>
      </c>
      <c r="BC274" s="182">
        <v>27.191215796499002</v>
      </c>
      <c r="BD274" s="183" t="s">
        <v>55</v>
      </c>
      <c r="BE274" s="190">
        <v>0.84972549364059302</v>
      </c>
      <c r="BF274" s="173">
        <v>-34.898799436202502</v>
      </c>
      <c r="BG274" s="170"/>
      <c r="BH274" s="170"/>
      <c r="BI274" s="178">
        <v>22</v>
      </c>
      <c r="BJ274" s="178">
        <v>51</v>
      </c>
      <c r="BK274" s="171"/>
      <c r="BL274" s="187">
        <v>0.8</v>
      </c>
      <c r="BM274" s="184">
        <v>0.85</v>
      </c>
      <c r="BN274" s="188">
        <v>1.8749999999999999E-3</v>
      </c>
      <c r="BO274" s="189">
        <v>0.95</v>
      </c>
      <c r="BP274" s="180">
        <v>1</v>
      </c>
      <c r="BQ274" s="188">
        <v>2.5000000000000001E-3</v>
      </c>
    </row>
    <row r="275" spans="1:69" s="158" customFormat="1" ht="22.35" customHeight="1" x14ac:dyDescent="0.2">
      <c r="A275" s="167" t="s">
        <v>339</v>
      </c>
      <c r="B275" s="167" t="s">
        <v>340</v>
      </c>
      <c r="C275" s="167" t="s">
        <v>346</v>
      </c>
      <c r="D275" s="168">
        <v>8.6759634033333306</v>
      </c>
      <c r="E275" s="169"/>
      <c r="F275" s="170">
        <v>0.03</v>
      </c>
      <c r="G275" s="170">
        <v>0.03</v>
      </c>
      <c r="H275" s="171"/>
      <c r="I275" s="172">
        <v>3</v>
      </c>
      <c r="J275" s="172">
        <v>3</v>
      </c>
      <c r="K275" s="169"/>
      <c r="L275" s="173">
        <v>7631.9891200000002</v>
      </c>
      <c r="M275" s="173">
        <v>3454.4063599999999</v>
      </c>
      <c r="N275" s="173">
        <v>11086.395479999999</v>
      </c>
      <c r="O275" s="168">
        <v>1277.8287510687901</v>
      </c>
      <c r="P275" s="174">
        <v>246.08699999999999</v>
      </c>
      <c r="Q275" s="180">
        <v>5.1925894137796398</v>
      </c>
      <c r="R275" s="181">
        <v>8754.9298278085898</v>
      </c>
      <c r="S275" s="170">
        <v>0.01</v>
      </c>
      <c r="T275" s="170">
        <v>0.01</v>
      </c>
      <c r="U275" s="177">
        <v>0</v>
      </c>
      <c r="V275" s="178">
        <v>0</v>
      </c>
      <c r="W275" s="169"/>
      <c r="X275" s="177">
        <v>4102.5174299999999</v>
      </c>
      <c r="Y275" s="168">
        <v>472.86015849534402</v>
      </c>
      <c r="Z275" s="179">
        <v>573</v>
      </c>
      <c r="AA275" s="190">
        <v>0.82523587870042503</v>
      </c>
      <c r="AB275" s="173">
        <v>-1326.17168688012</v>
      </c>
      <c r="AC275" s="170"/>
      <c r="AD275" s="170"/>
      <c r="AE275" s="178">
        <v>869</v>
      </c>
      <c r="AF275" s="178">
        <v>1864</v>
      </c>
      <c r="AG275" s="169"/>
      <c r="AH275" s="182">
        <v>474.15</v>
      </c>
      <c r="AI275" s="168">
        <v>54.650991245286903</v>
      </c>
      <c r="AJ275" s="183" t="s">
        <v>53</v>
      </c>
      <c r="AK275" s="190">
        <v>0.86747605151249096</v>
      </c>
      <c r="AL275" s="173">
        <v>-122.72157829571999</v>
      </c>
      <c r="AM275" s="170"/>
      <c r="AN275" s="170"/>
      <c r="AO275" s="178">
        <v>73</v>
      </c>
      <c r="AP275" s="178">
        <v>182</v>
      </c>
      <c r="AQ275" s="169"/>
      <c r="AR275" s="182">
        <v>49.7</v>
      </c>
      <c r="AS275" s="168">
        <v>5.7284704521581</v>
      </c>
      <c r="AT275" s="183" t="s">
        <v>54</v>
      </c>
      <c r="AU275" s="175">
        <v>0.35802940325988097</v>
      </c>
      <c r="AV275" s="176">
        <v>-101.88643258304</v>
      </c>
      <c r="AW275" s="170"/>
      <c r="AX275" s="170"/>
      <c r="AY275" s="178">
        <v>90</v>
      </c>
      <c r="AZ275" s="178">
        <v>117</v>
      </c>
      <c r="BA275" s="169"/>
      <c r="BB275" s="186">
        <v>535.79999999999995</v>
      </c>
      <c r="BC275" s="182">
        <v>61.756830347410599</v>
      </c>
      <c r="BD275" s="183" t="s">
        <v>55</v>
      </c>
      <c r="BE275" s="180">
        <v>1.9299009483565801</v>
      </c>
      <c r="BF275" s="181">
        <v>232.62713483392</v>
      </c>
      <c r="BG275" s="170">
        <v>0.02</v>
      </c>
      <c r="BH275" s="170">
        <v>0.02</v>
      </c>
      <c r="BI275" s="178">
        <v>0</v>
      </c>
      <c r="BJ275" s="178">
        <v>0</v>
      </c>
      <c r="BK275" s="171"/>
      <c r="BL275" s="187">
        <v>0.8</v>
      </c>
      <c r="BM275" s="190">
        <v>0.74</v>
      </c>
      <c r="BN275" s="188"/>
      <c r="BO275" s="189">
        <v>0.95</v>
      </c>
      <c r="BP275" s="180">
        <v>1</v>
      </c>
      <c r="BQ275" s="188">
        <v>2.5000000000000001E-3</v>
      </c>
    </row>
    <row r="276" spans="1:69" s="158" customFormat="1" ht="22.35" customHeight="1" x14ac:dyDescent="0.2">
      <c r="A276" s="167" t="s">
        <v>339</v>
      </c>
      <c r="B276" s="167" t="s">
        <v>340</v>
      </c>
      <c r="C276" s="167" t="s">
        <v>347</v>
      </c>
      <c r="D276" s="168">
        <v>1.8989247312222199</v>
      </c>
      <c r="E276" s="169"/>
      <c r="F276" s="170">
        <v>0.03</v>
      </c>
      <c r="G276" s="170">
        <v>0.03</v>
      </c>
      <c r="H276" s="171"/>
      <c r="I276" s="172">
        <v>3</v>
      </c>
      <c r="J276" s="172">
        <v>3</v>
      </c>
      <c r="K276" s="169"/>
      <c r="L276" s="173">
        <v>713.65629000000001</v>
      </c>
      <c r="M276" s="173">
        <v>582.46632999999997</v>
      </c>
      <c r="N276" s="173">
        <v>1296.1226200000001</v>
      </c>
      <c r="O276" s="168">
        <v>682.55607960077703</v>
      </c>
      <c r="P276" s="174">
        <v>246.08699999999999</v>
      </c>
      <c r="Q276" s="180">
        <v>2.7736372892545198</v>
      </c>
      <c r="R276" s="181">
        <v>785.830266157148</v>
      </c>
      <c r="S276" s="170">
        <v>0.01</v>
      </c>
      <c r="T276" s="170">
        <v>0.01</v>
      </c>
      <c r="U276" s="177">
        <v>0</v>
      </c>
      <c r="V276" s="178">
        <v>0</v>
      </c>
      <c r="W276" s="169"/>
      <c r="X276" s="177">
        <v>967.91809499999999</v>
      </c>
      <c r="Y276" s="168">
        <v>509.71904209021</v>
      </c>
      <c r="Z276" s="179">
        <v>573</v>
      </c>
      <c r="AA276" s="190">
        <v>0.889562028080645</v>
      </c>
      <c r="AB276" s="173">
        <v>-220.26949212144299</v>
      </c>
      <c r="AC276" s="170"/>
      <c r="AD276" s="170"/>
      <c r="AE276" s="178">
        <v>121</v>
      </c>
      <c r="AF276" s="178">
        <v>338</v>
      </c>
      <c r="AG276" s="169"/>
      <c r="AH276" s="182">
        <v>101.7</v>
      </c>
      <c r="AI276" s="168">
        <v>53.556625140450898</v>
      </c>
      <c r="AJ276" s="183" t="s">
        <v>53</v>
      </c>
      <c r="AK276" s="190">
        <v>0.85010516095953803</v>
      </c>
      <c r="AL276" s="173">
        <v>-28.938425809163899</v>
      </c>
      <c r="AM276" s="170"/>
      <c r="AN276" s="170"/>
      <c r="AO276" s="178">
        <v>18</v>
      </c>
      <c r="AP276" s="178">
        <v>42</v>
      </c>
      <c r="AQ276" s="169"/>
      <c r="AR276" s="182">
        <v>15.8</v>
      </c>
      <c r="AS276" s="168">
        <v>8.320498301073</v>
      </c>
      <c r="AT276" s="183" t="s">
        <v>54</v>
      </c>
      <c r="AU276" s="175">
        <v>0.52003114381706295</v>
      </c>
      <c r="AV276" s="176">
        <v>-17.378012903914598</v>
      </c>
      <c r="AW276" s="170"/>
      <c r="AX276" s="170"/>
      <c r="AY276" s="178">
        <v>15</v>
      </c>
      <c r="AZ276" s="178">
        <v>21</v>
      </c>
      <c r="BA276" s="169"/>
      <c r="BB276" s="186">
        <v>83.4</v>
      </c>
      <c r="BC276" s="182">
        <v>43.919592298068899</v>
      </c>
      <c r="BD276" s="183" t="s">
        <v>55</v>
      </c>
      <c r="BE276" s="180">
        <v>1.37248725931465</v>
      </c>
      <c r="BF276" s="181">
        <v>17.043974192170801</v>
      </c>
      <c r="BG276" s="170">
        <v>0.02</v>
      </c>
      <c r="BH276" s="170">
        <v>0.02</v>
      </c>
      <c r="BI276" s="178">
        <v>0</v>
      </c>
      <c r="BJ276" s="178">
        <v>0</v>
      </c>
      <c r="BK276" s="171"/>
      <c r="BL276" s="187">
        <v>0.8</v>
      </c>
      <c r="BM276" s="190">
        <v>0.78</v>
      </c>
      <c r="BN276" s="188"/>
      <c r="BO276" s="189">
        <v>0.95</v>
      </c>
      <c r="BP276" s="180">
        <v>1</v>
      </c>
      <c r="BQ276" s="188">
        <v>2.5000000000000001E-3</v>
      </c>
    </row>
    <row r="277" spans="1:69" s="158" customFormat="1" ht="22.35" customHeight="1" x14ac:dyDescent="0.2">
      <c r="A277" s="167" t="s">
        <v>339</v>
      </c>
      <c r="B277" s="167" t="s">
        <v>340</v>
      </c>
      <c r="C277" s="167" t="s">
        <v>348</v>
      </c>
      <c r="D277" s="168">
        <v>1.8613756613333301</v>
      </c>
      <c r="E277" s="169"/>
      <c r="F277" s="170">
        <v>0.08</v>
      </c>
      <c r="G277" s="170">
        <v>0.08</v>
      </c>
      <c r="H277" s="171"/>
      <c r="I277" s="172">
        <v>7</v>
      </c>
      <c r="J277" s="172">
        <v>7</v>
      </c>
      <c r="K277" s="169"/>
      <c r="L277" s="173">
        <v>1223.3950199999999</v>
      </c>
      <c r="M277" s="173">
        <v>2838.4063099999998</v>
      </c>
      <c r="N277" s="173">
        <v>4061.8013299999998</v>
      </c>
      <c r="O277" s="168">
        <v>2182.15023134581</v>
      </c>
      <c r="P277" s="174">
        <v>246.08699999999999</v>
      </c>
      <c r="Q277" s="180">
        <v>8.8673933663534008</v>
      </c>
      <c r="R277" s="181">
        <v>3561.5994252113801</v>
      </c>
      <c r="S277" s="170">
        <v>0.01</v>
      </c>
      <c r="T277" s="170">
        <v>0.01</v>
      </c>
      <c r="U277" s="177">
        <v>0</v>
      </c>
      <c r="V277" s="178">
        <v>0</v>
      </c>
      <c r="W277" s="169"/>
      <c r="X277" s="177">
        <v>1735.7796249999999</v>
      </c>
      <c r="Y277" s="168">
        <v>932.52515387282597</v>
      </c>
      <c r="Z277" s="179">
        <v>573</v>
      </c>
      <c r="AA277" s="180">
        <v>1.62744354951628</v>
      </c>
      <c r="AB277" s="181">
        <v>571.08709169315398</v>
      </c>
      <c r="AC277" s="170">
        <v>0.02</v>
      </c>
      <c r="AD277" s="170">
        <v>0.02</v>
      </c>
      <c r="AE277" s="178">
        <v>0</v>
      </c>
      <c r="AF277" s="178">
        <v>0</v>
      </c>
      <c r="AG277" s="169"/>
      <c r="AH277" s="182">
        <v>140.80000000000001</v>
      </c>
      <c r="AI277" s="168">
        <v>75.642978967041302</v>
      </c>
      <c r="AJ277" s="183" t="s">
        <v>53</v>
      </c>
      <c r="AK277" s="180">
        <v>1.20068220582605</v>
      </c>
      <c r="AL277" s="181">
        <v>12.7448000029122</v>
      </c>
      <c r="AM277" s="170">
        <v>0.02</v>
      </c>
      <c r="AN277" s="170">
        <v>0.02</v>
      </c>
      <c r="AO277" s="178">
        <v>0</v>
      </c>
      <c r="AP277" s="178">
        <v>0</v>
      </c>
      <c r="AQ277" s="169"/>
      <c r="AR277" s="182">
        <v>47</v>
      </c>
      <c r="AS277" s="168">
        <v>25.250142126782301</v>
      </c>
      <c r="AT277" s="183" t="s">
        <v>54</v>
      </c>
      <c r="AU277" s="180">
        <v>1.57813388292389</v>
      </c>
      <c r="AV277" s="181">
        <v>14.4780444451841</v>
      </c>
      <c r="AW277" s="170">
        <v>0.01</v>
      </c>
      <c r="AX277" s="170">
        <v>0.01</v>
      </c>
      <c r="AY277" s="178">
        <v>0</v>
      </c>
      <c r="AZ277" s="178">
        <v>0</v>
      </c>
      <c r="BA277" s="169"/>
      <c r="BB277" s="186">
        <v>105.8</v>
      </c>
      <c r="BC277" s="182">
        <v>56.839681638586498</v>
      </c>
      <c r="BD277" s="183" t="s">
        <v>55</v>
      </c>
      <c r="BE277" s="180">
        <v>1.7762400512058301</v>
      </c>
      <c r="BF277" s="181">
        <v>40.756088890368098</v>
      </c>
      <c r="BG277" s="170">
        <v>0.02</v>
      </c>
      <c r="BH277" s="170">
        <v>0.02</v>
      </c>
      <c r="BI277" s="178">
        <v>0</v>
      </c>
      <c r="BJ277" s="178">
        <v>0</v>
      </c>
      <c r="BK277" s="171"/>
      <c r="BL277" s="187">
        <v>0.8</v>
      </c>
      <c r="BM277" s="184">
        <v>0.87</v>
      </c>
      <c r="BN277" s="188">
        <v>2.6250000000000002E-3</v>
      </c>
      <c r="BO277" s="189">
        <v>0.95</v>
      </c>
      <c r="BP277" s="180">
        <v>1</v>
      </c>
      <c r="BQ277" s="188">
        <v>2.5000000000000001E-3</v>
      </c>
    </row>
    <row r="278" spans="1:69" s="158" customFormat="1" ht="22.35" customHeight="1" x14ac:dyDescent="0.2">
      <c r="A278" s="167" t="s">
        <v>339</v>
      </c>
      <c r="B278" s="167" t="s">
        <v>340</v>
      </c>
      <c r="C278" s="167" t="s">
        <v>349</v>
      </c>
      <c r="D278" s="168">
        <v>4.0649831650000001</v>
      </c>
      <c r="E278" s="169"/>
      <c r="F278" s="170">
        <v>2.9000000000000001E-2</v>
      </c>
      <c r="G278" s="170">
        <v>1.7999999999999999E-2</v>
      </c>
      <c r="H278" s="171"/>
      <c r="I278" s="172">
        <v>3</v>
      </c>
      <c r="J278" s="172">
        <v>3</v>
      </c>
      <c r="K278" s="169"/>
      <c r="L278" s="173">
        <v>986.04044999999996</v>
      </c>
      <c r="M278" s="173">
        <v>616.46918000000005</v>
      </c>
      <c r="N278" s="173">
        <v>1602.50963</v>
      </c>
      <c r="O278" s="168">
        <v>394.22294384828001</v>
      </c>
      <c r="P278" s="174">
        <v>212.5</v>
      </c>
      <c r="Q278" s="180">
        <v>1.85516679458014</v>
      </c>
      <c r="R278" s="181">
        <v>659.23028656174995</v>
      </c>
      <c r="S278" s="170">
        <v>0.01</v>
      </c>
      <c r="T278" s="170">
        <v>0.01</v>
      </c>
      <c r="U278" s="177">
        <v>0</v>
      </c>
      <c r="V278" s="178">
        <v>0</v>
      </c>
      <c r="W278" s="169"/>
      <c r="X278" s="177">
        <v>1478.75477</v>
      </c>
      <c r="Y278" s="168">
        <v>363.77881776541102</v>
      </c>
      <c r="Z278" s="179">
        <v>573</v>
      </c>
      <c r="AA278" s="175">
        <v>0.63486704671101402</v>
      </c>
      <c r="AB278" s="176">
        <v>-1064.7702360711401</v>
      </c>
      <c r="AC278" s="170"/>
      <c r="AD278" s="170"/>
      <c r="AE278" s="178">
        <v>851</v>
      </c>
      <c r="AF278" s="178">
        <v>1317</v>
      </c>
      <c r="AG278" s="169"/>
      <c r="AH278" s="182">
        <v>153.5</v>
      </c>
      <c r="AI278" s="168">
        <v>37.761534001334503</v>
      </c>
      <c r="AJ278" s="183" t="s">
        <v>53</v>
      </c>
      <c r="AK278" s="175">
        <v>0.59938942859261202</v>
      </c>
      <c r="AL278" s="176">
        <v>-126.15458181934</v>
      </c>
      <c r="AM278" s="170"/>
      <c r="AN278" s="170"/>
      <c r="AO278" s="178">
        <v>103</v>
      </c>
      <c r="AP278" s="178">
        <v>154</v>
      </c>
      <c r="AQ278" s="169"/>
      <c r="AR278" s="182">
        <v>23.4</v>
      </c>
      <c r="AS278" s="168">
        <v>5.7564814047636998</v>
      </c>
      <c r="AT278" s="183" t="s">
        <v>54</v>
      </c>
      <c r="AU278" s="175">
        <v>0.35978008779773102</v>
      </c>
      <c r="AV278" s="176">
        <v>-47.623385858879999</v>
      </c>
      <c r="AW278" s="170"/>
      <c r="AX278" s="170"/>
      <c r="AY278" s="178">
        <v>42</v>
      </c>
      <c r="AZ278" s="178">
        <v>55</v>
      </c>
      <c r="BA278" s="169"/>
      <c r="BB278" s="186">
        <v>140.4</v>
      </c>
      <c r="BC278" s="182">
        <v>34.538888428582197</v>
      </c>
      <c r="BD278" s="183" t="s">
        <v>55</v>
      </c>
      <c r="BE278" s="184">
        <v>1.0793402633931899</v>
      </c>
      <c r="BF278" s="185">
        <v>-1.6467717177600001</v>
      </c>
      <c r="BG278" s="170">
        <v>1.9E-2</v>
      </c>
      <c r="BH278" s="170">
        <v>8.0000000000000002E-3</v>
      </c>
      <c r="BI278" s="178">
        <v>0</v>
      </c>
      <c r="BJ278" s="178">
        <v>16</v>
      </c>
      <c r="BK278" s="171"/>
      <c r="BL278" s="187">
        <v>0.8</v>
      </c>
      <c r="BM278" s="190">
        <v>0.79</v>
      </c>
      <c r="BN278" s="188"/>
      <c r="BO278" s="189">
        <v>0.95</v>
      </c>
      <c r="BP278" s="180">
        <v>1</v>
      </c>
      <c r="BQ278" s="188">
        <v>2.5000000000000001E-3</v>
      </c>
    </row>
    <row r="279" spans="1:69" s="158" customFormat="1" ht="22.35" customHeight="1" x14ac:dyDescent="0.2">
      <c r="A279" s="167" t="s">
        <v>339</v>
      </c>
      <c r="B279" s="167" t="s">
        <v>340</v>
      </c>
      <c r="C279" s="167" t="s">
        <v>350</v>
      </c>
      <c r="D279" s="168">
        <v>2.7843147968888902</v>
      </c>
      <c r="E279" s="169"/>
      <c r="F279" s="170">
        <v>1.0999999999999999E-2</v>
      </c>
      <c r="G279" s="170">
        <v>0.01</v>
      </c>
      <c r="H279" s="171"/>
      <c r="I279" s="172">
        <v>4</v>
      </c>
      <c r="J279" s="172">
        <v>3</v>
      </c>
      <c r="K279" s="169"/>
      <c r="L279" s="173">
        <v>1261.4038700000001</v>
      </c>
      <c r="M279" s="173">
        <v>495.44992000000002</v>
      </c>
      <c r="N279" s="173">
        <v>1756.8537899999999</v>
      </c>
      <c r="O279" s="168">
        <v>630.98245642448796</v>
      </c>
      <c r="P279" s="174">
        <v>243.43</v>
      </c>
      <c r="Q279" s="180">
        <v>2.59204887000159</v>
      </c>
      <c r="R279" s="181">
        <v>1016.71174990072</v>
      </c>
      <c r="S279" s="170">
        <v>0.01</v>
      </c>
      <c r="T279" s="170">
        <v>0.01</v>
      </c>
      <c r="U279" s="177">
        <v>0</v>
      </c>
      <c r="V279" s="178">
        <v>0</v>
      </c>
      <c r="W279" s="169"/>
      <c r="X279" s="177">
        <v>762.15051500000004</v>
      </c>
      <c r="Y279" s="168">
        <v>273.73000921146001</v>
      </c>
      <c r="Z279" s="179">
        <v>573</v>
      </c>
      <c r="AA279" s="175">
        <v>0.47771380316136097</v>
      </c>
      <c r="AB279" s="176">
        <v>-980.03980245012895</v>
      </c>
      <c r="AC279" s="170"/>
      <c r="AD279" s="170"/>
      <c r="AE279" s="178">
        <v>834</v>
      </c>
      <c r="AF279" s="178">
        <v>1153</v>
      </c>
      <c r="AG279" s="169"/>
      <c r="AH279" s="182">
        <v>150.19999999999999</v>
      </c>
      <c r="AI279" s="168">
        <v>53.945049664581397</v>
      </c>
      <c r="AJ279" s="183" t="s">
        <v>53</v>
      </c>
      <c r="AK279" s="190">
        <v>0.85627062959653</v>
      </c>
      <c r="AL279" s="173">
        <v>-41.349720766768101</v>
      </c>
      <c r="AM279" s="170"/>
      <c r="AN279" s="170"/>
      <c r="AO279" s="178">
        <v>26</v>
      </c>
      <c r="AP279" s="178">
        <v>61</v>
      </c>
      <c r="AQ279" s="169"/>
      <c r="AR279" s="182">
        <v>8.8000000000000007</v>
      </c>
      <c r="AS279" s="168">
        <v>3.1605621641032999</v>
      </c>
      <c r="AT279" s="183" t="s">
        <v>54</v>
      </c>
      <c r="AU279" s="175">
        <v>0.197535135256456</v>
      </c>
      <c r="AV279" s="176">
        <v>-39.847548131242696</v>
      </c>
      <c r="AW279" s="170"/>
      <c r="AX279" s="170"/>
      <c r="AY279" s="178">
        <v>36</v>
      </c>
      <c r="AZ279" s="178">
        <v>45</v>
      </c>
      <c r="BA279" s="169"/>
      <c r="BB279" s="186">
        <v>81.8</v>
      </c>
      <c r="BC279" s="182">
        <v>29.3788619345057</v>
      </c>
      <c r="BD279" s="183" t="s">
        <v>55</v>
      </c>
      <c r="BE279" s="184">
        <v>0.91808943545330302</v>
      </c>
      <c r="BF279" s="185">
        <v>-15.495096262485401</v>
      </c>
      <c r="BG279" s="170">
        <v>1E-3</v>
      </c>
      <c r="BH279" s="170"/>
      <c r="BI279" s="178">
        <v>8</v>
      </c>
      <c r="BJ279" s="178">
        <v>26</v>
      </c>
      <c r="BK279" s="171"/>
      <c r="BL279" s="187">
        <v>0.8</v>
      </c>
      <c r="BM279" s="184">
        <v>0.82</v>
      </c>
      <c r="BN279" s="188">
        <v>7.5000000000000002E-4</v>
      </c>
      <c r="BO279" s="189">
        <v>0.95</v>
      </c>
      <c r="BP279" s="180">
        <v>1</v>
      </c>
      <c r="BQ279" s="188">
        <v>2.5000000000000001E-3</v>
      </c>
    </row>
    <row r="280" spans="1:69" s="158" customFormat="1" ht="22.35" customHeight="1" x14ac:dyDescent="0.2">
      <c r="A280" s="167" t="s">
        <v>339</v>
      </c>
      <c r="B280" s="167" t="s">
        <v>340</v>
      </c>
      <c r="C280" s="167" t="s">
        <v>351</v>
      </c>
      <c r="D280" s="168">
        <v>4.6097894054444399</v>
      </c>
      <c r="E280" s="169"/>
      <c r="F280" s="170"/>
      <c r="G280" s="170"/>
      <c r="H280" s="171"/>
      <c r="I280" s="172">
        <v>1</v>
      </c>
      <c r="J280" s="172">
        <v>1</v>
      </c>
      <c r="K280" s="169"/>
      <c r="L280" s="173">
        <v>1167.36924</v>
      </c>
      <c r="M280" s="173">
        <v>-320.76745</v>
      </c>
      <c r="N280" s="173">
        <v>846.60179000000005</v>
      </c>
      <c r="O280" s="168">
        <v>183.65302957226399</v>
      </c>
      <c r="P280" s="174">
        <v>254.44499999999999</v>
      </c>
      <c r="Q280" s="175">
        <v>0.72177888963141101</v>
      </c>
      <c r="R280" s="176">
        <v>-434.24635887299502</v>
      </c>
      <c r="S280" s="170"/>
      <c r="T280" s="170"/>
      <c r="U280" s="177">
        <v>327</v>
      </c>
      <c r="V280" s="178">
        <v>561</v>
      </c>
      <c r="W280" s="169"/>
      <c r="X280" s="177">
        <v>1691.20444</v>
      </c>
      <c r="Y280" s="168">
        <v>366.87238640502397</v>
      </c>
      <c r="Z280" s="179">
        <v>573</v>
      </c>
      <c r="AA280" s="175">
        <v>0.64026594486042598</v>
      </c>
      <c r="AB280" s="176">
        <v>-1193.2145476170699</v>
      </c>
      <c r="AC280" s="170"/>
      <c r="AD280" s="170"/>
      <c r="AE280" s="178">
        <v>951</v>
      </c>
      <c r="AF280" s="178">
        <v>1479</v>
      </c>
      <c r="AG280" s="169"/>
      <c r="AH280" s="182">
        <v>238.2</v>
      </c>
      <c r="AI280" s="168">
        <v>51.672642511319701</v>
      </c>
      <c r="AJ280" s="183" t="s">
        <v>53</v>
      </c>
      <c r="AK280" s="190">
        <v>0.82020067478285297</v>
      </c>
      <c r="AL280" s="173">
        <v>-78.935071936955694</v>
      </c>
      <c r="AM280" s="170"/>
      <c r="AN280" s="170"/>
      <c r="AO280" s="178">
        <v>53</v>
      </c>
      <c r="AP280" s="178">
        <v>111</v>
      </c>
      <c r="AQ280" s="169"/>
      <c r="AR280" s="182">
        <v>13</v>
      </c>
      <c r="AS280" s="168">
        <v>2.8200854435229101</v>
      </c>
      <c r="AT280" s="183" t="s">
        <v>54</v>
      </c>
      <c r="AU280" s="175">
        <v>0.17625534022018199</v>
      </c>
      <c r="AV280" s="176">
        <v>-67.542240491925298</v>
      </c>
      <c r="AW280" s="170"/>
      <c r="AX280" s="170"/>
      <c r="AY280" s="178">
        <v>61</v>
      </c>
      <c r="AZ280" s="178">
        <v>76</v>
      </c>
      <c r="BA280" s="169"/>
      <c r="BB280" s="186">
        <v>133.19999999999999</v>
      </c>
      <c r="BC280" s="182">
        <v>28.895029313634701</v>
      </c>
      <c r="BD280" s="183" t="s">
        <v>55</v>
      </c>
      <c r="BE280" s="190">
        <v>0.90296966605108497</v>
      </c>
      <c r="BF280" s="173">
        <v>-27.884480983850501</v>
      </c>
      <c r="BG280" s="170"/>
      <c r="BH280" s="170"/>
      <c r="BI280" s="178">
        <v>15</v>
      </c>
      <c r="BJ280" s="178">
        <v>44</v>
      </c>
      <c r="BK280" s="171"/>
      <c r="BL280" s="187">
        <v>0.8</v>
      </c>
      <c r="BM280" s="190">
        <v>0.78</v>
      </c>
      <c r="BN280" s="188"/>
      <c r="BO280" s="189">
        <v>0.95</v>
      </c>
      <c r="BP280" s="180">
        <v>1</v>
      </c>
      <c r="BQ280" s="188">
        <v>2.5000000000000001E-3</v>
      </c>
    </row>
    <row r="281" spans="1:69" s="158" customFormat="1" ht="22.35" customHeight="1" x14ac:dyDescent="0.2">
      <c r="A281" s="167" t="s">
        <v>339</v>
      </c>
      <c r="B281" s="167" t="s">
        <v>340</v>
      </c>
      <c r="C281" s="167" t="s">
        <v>352</v>
      </c>
      <c r="D281" s="168">
        <v>4.6161616162222199</v>
      </c>
      <c r="E281" s="169"/>
      <c r="F281" s="170">
        <v>2.4E-2</v>
      </c>
      <c r="G281" s="170">
        <v>1.0999999999999999E-2</v>
      </c>
      <c r="H281" s="171"/>
      <c r="I281" s="172">
        <v>4</v>
      </c>
      <c r="J281" s="172">
        <v>3</v>
      </c>
      <c r="K281" s="169"/>
      <c r="L281" s="173">
        <v>2390.1131</v>
      </c>
      <c r="M281" s="173">
        <v>2576.4576900000002</v>
      </c>
      <c r="N281" s="173">
        <v>4966.5707899999998</v>
      </c>
      <c r="O281" s="168">
        <v>1075.90920832285</v>
      </c>
      <c r="P281" s="174">
        <v>212.5</v>
      </c>
      <c r="Q281" s="180">
        <v>5.06310215681341</v>
      </c>
      <c r="R281" s="181">
        <v>3895.39048695563</v>
      </c>
      <c r="S281" s="170">
        <v>0.01</v>
      </c>
      <c r="T281" s="170">
        <v>0.01</v>
      </c>
      <c r="U281" s="177">
        <v>0</v>
      </c>
      <c r="V281" s="178">
        <v>0</v>
      </c>
      <c r="W281" s="169"/>
      <c r="X281" s="177">
        <v>2481.2841250000001</v>
      </c>
      <c r="Y281" s="168">
        <v>537.52106864720997</v>
      </c>
      <c r="Z281" s="179">
        <v>573</v>
      </c>
      <c r="AA281" s="184">
        <v>0.93808214423596803</v>
      </c>
      <c r="AB281" s="185">
        <v>-407.12205685610297</v>
      </c>
      <c r="AC281" s="170">
        <v>3.0000000000000001E-3</v>
      </c>
      <c r="AD281" s="170"/>
      <c r="AE281" s="178">
        <v>164</v>
      </c>
      <c r="AF281" s="178">
        <v>693</v>
      </c>
      <c r="AG281" s="169"/>
      <c r="AH281" s="182">
        <v>169.95</v>
      </c>
      <c r="AI281" s="168">
        <v>36.816301968882101</v>
      </c>
      <c r="AJ281" s="183" t="s">
        <v>53</v>
      </c>
      <c r="AK281" s="175">
        <v>0.58438574553780998</v>
      </c>
      <c r="AL281" s="176">
        <v>-147.623454549624</v>
      </c>
      <c r="AM281" s="170"/>
      <c r="AN281" s="170"/>
      <c r="AO281" s="178">
        <v>121</v>
      </c>
      <c r="AP281" s="178">
        <v>180</v>
      </c>
      <c r="AQ281" s="169"/>
      <c r="AR281" s="182">
        <v>38.799999999999997</v>
      </c>
      <c r="AS281" s="168">
        <v>8.4052516410274993</v>
      </c>
      <c r="AT281" s="183" t="s">
        <v>54</v>
      </c>
      <c r="AU281" s="175">
        <v>0.52532822756421904</v>
      </c>
      <c r="AV281" s="176">
        <v>-41.853575758634598</v>
      </c>
      <c r="AW281" s="170"/>
      <c r="AX281" s="170"/>
      <c r="AY281" s="178">
        <v>36</v>
      </c>
      <c r="AZ281" s="178">
        <v>50</v>
      </c>
      <c r="BA281" s="169"/>
      <c r="BB281" s="186">
        <v>149.19999999999999</v>
      </c>
      <c r="BC281" s="182">
        <v>32.321225382507798</v>
      </c>
      <c r="BD281" s="183" t="s">
        <v>55</v>
      </c>
      <c r="BE281" s="184">
        <v>1.01003829320337</v>
      </c>
      <c r="BF281" s="185">
        <v>-12.1071515172692</v>
      </c>
      <c r="BG281" s="170">
        <v>1.0999999999999999E-2</v>
      </c>
      <c r="BH281" s="170">
        <v>1E-3</v>
      </c>
      <c r="BI281" s="178">
        <v>0</v>
      </c>
      <c r="BJ281" s="178">
        <v>29</v>
      </c>
      <c r="BK281" s="171"/>
      <c r="BL281" s="187">
        <v>0.8</v>
      </c>
      <c r="BM281" s="190">
        <v>0.76</v>
      </c>
      <c r="BN281" s="188"/>
      <c r="BO281" s="189">
        <v>0.95</v>
      </c>
      <c r="BP281" s="180">
        <v>1</v>
      </c>
      <c r="BQ281" s="188">
        <v>2.5000000000000001E-3</v>
      </c>
    </row>
    <row r="282" spans="1:69" s="158" customFormat="1" ht="22.35" customHeight="1" x14ac:dyDescent="0.2">
      <c r="A282" s="167" t="s">
        <v>339</v>
      </c>
      <c r="B282" s="167" t="s">
        <v>340</v>
      </c>
      <c r="C282" s="167" t="s">
        <v>353</v>
      </c>
      <c r="D282" s="168">
        <v>6.3981030344444401</v>
      </c>
      <c r="E282" s="169"/>
      <c r="F282" s="170">
        <v>0.03</v>
      </c>
      <c r="G282" s="170">
        <v>2.4E-2</v>
      </c>
      <c r="H282" s="171"/>
      <c r="I282" s="172">
        <v>3</v>
      </c>
      <c r="J282" s="172">
        <v>3</v>
      </c>
      <c r="K282" s="169"/>
      <c r="L282" s="173">
        <v>2133.5116899999998</v>
      </c>
      <c r="M282" s="173">
        <v>3332.8605299999999</v>
      </c>
      <c r="N282" s="173">
        <v>5466.3722200000002</v>
      </c>
      <c r="O282" s="168">
        <v>854.37389653957803</v>
      </c>
      <c r="P282" s="174">
        <v>250.489</v>
      </c>
      <c r="Q282" s="180">
        <v>3.4108240143861699</v>
      </c>
      <c r="R282" s="181">
        <v>3716.2735813535101</v>
      </c>
      <c r="S282" s="170">
        <v>0.01</v>
      </c>
      <c r="T282" s="170">
        <v>0.01</v>
      </c>
      <c r="U282" s="177">
        <v>0</v>
      </c>
      <c r="V282" s="178">
        <v>0</v>
      </c>
      <c r="W282" s="169"/>
      <c r="X282" s="177">
        <v>2497.36319</v>
      </c>
      <c r="Y282" s="168">
        <v>390.328692200695</v>
      </c>
      <c r="Z282" s="179">
        <v>573</v>
      </c>
      <c r="AA282" s="175">
        <v>0.681201906109416</v>
      </c>
      <c r="AB282" s="176">
        <v>-1506.03224830044</v>
      </c>
      <c r="AC282" s="170"/>
      <c r="AD282" s="170"/>
      <c r="AE282" s="178">
        <v>1169</v>
      </c>
      <c r="AF282" s="178">
        <v>1902</v>
      </c>
      <c r="AG282" s="169"/>
      <c r="AH282" s="182">
        <v>242.9</v>
      </c>
      <c r="AI282" s="168">
        <v>37.964377674497896</v>
      </c>
      <c r="AJ282" s="183" t="s">
        <v>53</v>
      </c>
      <c r="AK282" s="175">
        <v>0.60260916943647502</v>
      </c>
      <c r="AL282" s="176">
        <v>-197.26389635763999</v>
      </c>
      <c r="AM282" s="170"/>
      <c r="AN282" s="170"/>
      <c r="AO282" s="178">
        <v>161</v>
      </c>
      <c r="AP282" s="178">
        <v>241</v>
      </c>
      <c r="AQ282" s="169"/>
      <c r="AR282" s="182">
        <v>47.4</v>
      </c>
      <c r="AS282" s="168">
        <v>7.4084458697867497</v>
      </c>
      <c r="AT282" s="183" t="s">
        <v>54</v>
      </c>
      <c r="AU282" s="175">
        <v>0.46302786686167202</v>
      </c>
      <c r="AV282" s="176">
        <v>-64.387656217813301</v>
      </c>
      <c r="AW282" s="170"/>
      <c r="AX282" s="170"/>
      <c r="AY282" s="178">
        <v>55</v>
      </c>
      <c r="AZ282" s="178">
        <v>76</v>
      </c>
      <c r="BA282" s="169"/>
      <c r="BB282" s="186">
        <v>233.8</v>
      </c>
      <c r="BC282" s="182">
        <v>36.542081104559898</v>
      </c>
      <c r="BD282" s="183" t="s">
        <v>55</v>
      </c>
      <c r="BE282" s="180">
        <v>1.1419400345174999</v>
      </c>
      <c r="BF282" s="181">
        <v>10.2246875643735</v>
      </c>
      <c r="BG282" s="170">
        <v>0.02</v>
      </c>
      <c r="BH282" s="170">
        <v>1.4E-2</v>
      </c>
      <c r="BI282" s="178">
        <v>0</v>
      </c>
      <c r="BJ282" s="178">
        <v>12</v>
      </c>
      <c r="BK282" s="171"/>
      <c r="BL282" s="187">
        <v>0.8</v>
      </c>
      <c r="BM282" s="190">
        <v>0.77</v>
      </c>
      <c r="BN282" s="188"/>
      <c r="BO282" s="189">
        <v>0.95</v>
      </c>
      <c r="BP282" s="180">
        <v>1</v>
      </c>
      <c r="BQ282" s="188">
        <v>2.5000000000000001E-3</v>
      </c>
    </row>
    <row r="283" spans="1:69" s="158" customFormat="1" ht="22.35" customHeight="1" x14ac:dyDescent="0.2">
      <c r="A283" s="167" t="s">
        <v>339</v>
      </c>
      <c r="B283" s="167" t="s">
        <v>340</v>
      </c>
      <c r="C283" s="167" t="s">
        <v>354</v>
      </c>
      <c r="D283" s="168">
        <v>5.0444772765555603</v>
      </c>
      <c r="E283" s="169"/>
      <c r="F283" s="170">
        <v>4.5999999999999999E-2</v>
      </c>
      <c r="G283" s="170">
        <v>2.9000000000000001E-2</v>
      </c>
      <c r="H283" s="171"/>
      <c r="I283" s="172">
        <v>4</v>
      </c>
      <c r="J283" s="172">
        <v>4</v>
      </c>
      <c r="K283" s="169"/>
      <c r="L283" s="173">
        <v>1628.31556</v>
      </c>
      <c r="M283" s="173">
        <v>1098.26316</v>
      </c>
      <c r="N283" s="173">
        <v>2726.57872</v>
      </c>
      <c r="O283" s="168">
        <v>540.50768206884402</v>
      </c>
      <c r="P283" s="174">
        <v>216.363</v>
      </c>
      <c r="Q283" s="180">
        <v>2.49815209656385</v>
      </c>
      <c r="R283" s="181">
        <v>1534.7281652097699</v>
      </c>
      <c r="S283" s="170">
        <v>0.01</v>
      </c>
      <c r="T283" s="170">
        <v>0.01</v>
      </c>
      <c r="U283" s="177">
        <v>0</v>
      </c>
      <c r="V283" s="178">
        <v>0</v>
      </c>
      <c r="W283" s="169"/>
      <c r="X283" s="177">
        <v>3063.7462500000001</v>
      </c>
      <c r="Y283" s="168">
        <v>607.34662523685097</v>
      </c>
      <c r="Z283" s="179">
        <v>573</v>
      </c>
      <c r="AA283" s="184">
        <v>1.05994175434005</v>
      </c>
      <c r="AB283" s="185">
        <v>-92.663893577238497</v>
      </c>
      <c r="AC283" s="170">
        <v>1.6E-2</v>
      </c>
      <c r="AD283" s="170">
        <v>6.0000000000000001E-3</v>
      </c>
      <c r="AE283" s="178">
        <v>0</v>
      </c>
      <c r="AF283" s="178">
        <v>405</v>
      </c>
      <c r="AG283" s="169"/>
      <c r="AH283" s="182">
        <v>192.1</v>
      </c>
      <c r="AI283" s="168">
        <v>38.081249942941298</v>
      </c>
      <c r="AJ283" s="183" t="s">
        <v>53</v>
      </c>
      <c r="AK283" s="175">
        <v>0.60446428480859205</v>
      </c>
      <c r="AL283" s="176">
        <v>-154.939858717916</v>
      </c>
      <c r="AM283" s="170"/>
      <c r="AN283" s="170"/>
      <c r="AO283" s="178">
        <v>126</v>
      </c>
      <c r="AP283" s="178">
        <v>190</v>
      </c>
      <c r="AQ283" s="169"/>
      <c r="AR283" s="182">
        <v>26.8</v>
      </c>
      <c r="AS283" s="168">
        <v>5.3127407520605301</v>
      </c>
      <c r="AT283" s="183" t="s">
        <v>54</v>
      </c>
      <c r="AU283" s="175">
        <v>0.33204629700378302</v>
      </c>
      <c r="AV283" s="176">
        <v>-61.337106975978699</v>
      </c>
      <c r="AW283" s="170"/>
      <c r="AX283" s="170"/>
      <c r="AY283" s="178">
        <v>54</v>
      </c>
      <c r="AZ283" s="178">
        <v>71</v>
      </c>
      <c r="BA283" s="169"/>
      <c r="BB283" s="186">
        <v>182.2</v>
      </c>
      <c r="BC283" s="182">
        <v>36.118707650202502</v>
      </c>
      <c r="BD283" s="183" t="s">
        <v>55</v>
      </c>
      <c r="BE283" s="180">
        <v>1.12870961406883</v>
      </c>
      <c r="BF283" s="181">
        <v>5.9257860480425402</v>
      </c>
      <c r="BG283" s="170">
        <v>0.02</v>
      </c>
      <c r="BH283" s="170">
        <v>1.2999999999999999E-2</v>
      </c>
      <c r="BI283" s="178">
        <v>0</v>
      </c>
      <c r="BJ283" s="178">
        <v>12</v>
      </c>
      <c r="BK283" s="171"/>
      <c r="BL283" s="187">
        <v>0.8</v>
      </c>
      <c r="BM283" s="190">
        <v>0.79</v>
      </c>
      <c r="BN283" s="188"/>
      <c r="BO283" s="189">
        <v>0.95</v>
      </c>
      <c r="BP283" s="180">
        <v>1</v>
      </c>
      <c r="BQ283" s="188">
        <v>2.5000000000000001E-3</v>
      </c>
    </row>
    <row r="284" spans="1:69" s="158" customFormat="1" ht="22.35" customHeight="1" x14ac:dyDescent="0.2">
      <c r="A284" s="167" t="s">
        <v>339</v>
      </c>
      <c r="B284" s="167" t="s">
        <v>340</v>
      </c>
      <c r="C284" s="167" t="s">
        <v>355</v>
      </c>
      <c r="D284" s="168">
        <v>3.2630691803333298</v>
      </c>
      <c r="E284" s="169"/>
      <c r="F284" s="170">
        <v>4.3999999999999997E-2</v>
      </c>
      <c r="G284" s="170">
        <v>2.8000000000000001E-2</v>
      </c>
      <c r="H284" s="171"/>
      <c r="I284" s="172">
        <v>6</v>
      </c>
      <c r="J284" s="172">
        <v>5</v>
      </c>
      <c r="K284" s="169"/>
      <c r="L284" s="173">
        <v>2012.2664299999999</v>
      </c>
      <c r="M284" s="173">
        <v>806.86382000000003</v>
      </c>
      <c r="N284" s="173">
        <v>2819.1302500000002</v>
      </c>
      <c r="O284" s="168">
        <v>863.95050003567997</v>
      </c>
      <c r="P284" s="174">
        <v>249.714</v>
      </c>
      <c r="Q284" s="180">
        <v>3.4597599655433</v>
      </c>
      <c r="R284" s="181">
        <v>1929.3314594308499</v>
      </c>
      <c r="S284" s="170">
        <v>0.01</v>
      </c>
      <c r="T284" s="170">
        <v>0.01</v>
      </c>
      <c r="U284" s="177">
        <v>0</v>
      </c>
      <c r="V284" s="178">
        <v>0</v>
      </c>
      <c r="W284" s="169"/>
      <c r="X284" s="177">
        <v>1763.1288999999999</v>
      </c>
      <c r="Y284" s="168">
        <v>540.328384891886</v>
      </c>
      <c r="Z284" s="179">
        <v>573</v>
      </c>
      <c r="AA284" s="184">
        <v>0.94298147450590897</v>
      </c>
      <c r="AB284" s="185">
        <v>-278.62569524144999</v>
      </c>
      <c r="AC284" s="170">
        <v>4.0000000000000001E-3</v>
      </c>
      <c r="AD284" s="170"/>
      <c r="AE284" s="178">
        <v>107</v>
      </c>
      <c r="AF284" s="178">
        <v>481</v>
      </c>
      <c r="AG284" s="169"/>
      <c r="AH284" s="182">
        <v>205.8</v>
      </c>
      <c r="AI284" s="168">
        <v>63.069456584115997</v>
      </c>
      <c r="AJ284" s="183" t="s">
        <v>53</v>
      </c>
      <c r="AK284" s="184">
        <v>1.00110248546216</v>
      </c>
      <c r="AL284" s="185">
        <v>-18.686107330211801</v>
      </c>
      <c r="AM284" s="170">
        <v>0.01</v>
      </c>
      <c r="AN284" s="170">
        <v>1E-3</v>
      </c>
      <c r="AO284" s="178">
        <v>0</v>
      </c>
      <c r="AP284" s="178">
        <v>41</v>
      </c>
      <c r="AQ284" s="169"/>
      <c r="AR284" s="182">
        <v>13.3</v>
      </c>
      <c r="AS284" s="168">
        <v>4.0759172622387903</v>
      </c>
      <c r="AT284" s="183" t="s">
        <v>54</v>
      </c>
      <c r="AU284" s="175">
        <v>0.254744828889924</v>
      </c>
      <c r="AV284" s="176">
        <v>-43.712344718783903</v>
      </c>
      <c r="AW284" s="170"/>
      <c r="AX284" s="170"/>
      <c r="AY284" s="178">
        <v>39</v>
      </c>
      <c r="AZ284" s="178">
        <v>50</v>
      </c>
      <c r="BA284" s="169"/>
      <c r="BB284" s="186">
        <v>122.2</v>
      </c>
      <c r="BC284" s="182">
        <v>37.449405221472098</v>
      </c>
      <c r="BD284" s="183" t="s">
        <v>55</v>
      </c>
      <c r="BE284" s="180">
        <v>1.170293913171</v>
      </c>
      <c r="BF284" s="181">
        <v>8.1753105624321201</v>
      </c>
      <c r="BG284" s="170">
        <v>0.02</v>
      </c>
      <c r="BH284" s="170">
        <v>1.7000000000000001E-2</v>
      </c>
      <c r="BI284" s="178">
        <v>0</v>
      </c>
      <c r="BJ284" s="178">
        <v>4</v>
      </c>
      <c r="BK284" s="171"/>
      <c r="BL284" s="187">
        <v>0.8</v>
      </c>
      <c r="BM284" s="184">
        <v>0.84</v>
      </c>
      <c r="BN284" s="188">
        <v>1.5E-3</v>
      </c>
      <c r="BO284" s="189">
        <v>0.95</v>
      </c>
      <c r="BP284" s="180">
        <v>1</v>
      </c>
      <c r="BQ284" s="188">
        <v>2.5000000000000001E-3</v>
      </c>
    </row>
    <row r="285" spans="1:69" s="158" customFormat="1" ht="22.35" customHeight="1" x14ac:dyDescent="0.2">
      <c r="A285" s="167" t="s">
        <v>339</v>
      </c>
      <c r="B285" s="167" t="s">
        <v>340</v>
      </c>
      <c r="C285" s="167" t="s">
        <v>356</v>
      </c>
      <c r="D285" s="168">
        <v>2.6091871092222201</v>
      </c>
      <c r="E285" s="169"/>
      <c r="F285" s="170">
        <v>6.0999999999999999E-2</v>
      </c>
      <c r="G285" s="170">
        <v>5.0999999999999997E-2</v>
      </c>
      <c r="H285" s="171"/>
      <c r="I285" s="172">
        <v>6</v>
      </c>
      <c r="J285" s="172">
        <v>6</v>
      </c>
      <c r="K285" s="169"/>
      <c r="L285" s="173">
        <v>770.84589000000005</v>
      </c>
      <c r="M285" s="173">
        <v>230.63695999999999</v>
      </c>
      <c r="N285" s="173">
        <v>1001.48285</v>
      </c>
      <c r="O285" s="168">
        <v>383.829448819611</v>
      </c>
      <c r="P285" s="174">
        <v>212.5</v>
      </c>
      <c r="Q285" s="180">
        <v>1.8062562297393501</v>
      </c>
      <c r="R285" s="181">
        <v>396.02098130498399</v>
      </c>
      <c r="S285" s="170">
        <v>0.01</v>
      </c>
      <c r="T285" s="170">
        <v>0.01</v>
      </c>
      <c r="U285" s="177">
        <v>0</v>
      </c>
      <c r="V285" s="178">
        <v>0</v>
      </c>
      <c r="W285" s="169"/>
      <c r="X285" s="177">
        <v>1860.5121549999999</v>
      </c>
      <c r="Y285" s="168">
        <v>713.06199100247898</v>
      </c>
      <c r="Z285" s="179">
        <v>573</v>
      </c>
      <c r="AA285" s="180">
        <v>1.24443628447204</v>
      </c>
      <c r="AB285" s="181">
        <v>227.90203376590901</v>
      </c>
      <c r="AC285" s="170">
        <v>0.02</v>
      </c>
      <c r="AD285" s="170">
        <v>0.02</v>
      </c>
      <c r="AE285" s="178">
        <v>0</v>
      </c>
      <c r="AF285" s="178">
        <v>0</v>
      </c>
      <c r="AG285" s="169"/>
      <c r="AH285" s="182">
        <v>165.4</v>
      </c>
      <c r="AI285" s="168">
        <v>63.391390910751703</v>
      </c>
      <c r="AJ285" s="183" t="s">
        <v>53</v>
      </c>
      <c r="AK285" s="184">
        <v>1.00621255413892</v>
      </c>
      <c r="AL285" s="185">
        <v>-14.101636366051901</v>
      </c>
      <c r="AM285" s="170">
        <v>1.0999999999999999E-2</v>
      </c>
      <c r="AN285" s="170">
        <v>1E-3</v>
      </c>
      <c r="AO285" s="178">
        <v>0</v>
      </c>
      <c r="AP285" s="178">
        <v>32</v>
      </c>
      <c r="AQ285" s="169"/>
      <c r="AR285" s="182">
        <v>12.2</v>
      </c>
      <c r="AS285" s="168">
        <v>4.6757857866455304</v>
      </c>
      <c r="AT285" s="183" t="s">
        <v>54</v>
      </c>
      <c r="AU285" s="175">
        <v>0.29223661166534598</v>
      </c>
      <c r="AV285" s="176">
        <v>-33.387717172330603</v>
      </c>
      <c r="AW285" s="170"/>
      <c r="AX285" s="170"/>
      <c r="AY285" s="178">
        <v>30</v>
      </c>
      <c r="AZ285" s="178">
        <v>38</v>
      </c>
      <c r="BA285" s="169"/>
      <c r="BB285" s="186">
        <v>117</v>
      </c>
      <c r="BC285" s="182">
        <v>44.841552216190699</v>
      </c>
      <c r="BD285" s="183" t="s">
        <v>55</v>
      </c>
      <c r="BE285" s="180">
        <v>1.40129850675596</v>
      </c>
      <c r="BF285" s="181">
        <v>25.824565655338699</v>
      </c>
      <c r="BG285" s="170">
        <v>0.02</v>
      </c>
      <c r="BH285" s="170">
        <v>0.02</v>
      </c>
      <c r="BI285" s="178">
        <v>0</v>
      </c>
      <c r="BJ285" s="178">
        <v>0</v>
      </c>
      <c r="BK285" s="171"/>
      <c r="BL285" s="187">
        <v>0.8</v>
      </c>
      <c r="BM285" s="184">
        <v>0.85</v>
      </c>
      <c r="BN285" s="188">
        <v>1.8749999999999999E-3</v>
      </c>
      <c r="BO285" s="189">
        <v>0.95</v>
      </c>
      <c r="BP285" s="180">
        <v>1</v>
      </c>
      <c r="BQ285" s="188">
        <v>2.5000000000000001E-3</v>
      </c>
    </row>
    <row r="286" spans="1:69" s="158" customFormat="1" ht="22.35" customHeight="1" x14ac:dyDescent="0.2">
      <c r="A286" s="167" t="s">
        <v>339</v>
      </c>
      <c r="B286" s="167" t="s">
        <v>357</v>
      </c>
      <c r="C286" s="167" t="s">
        <v>358</v>
      </c>
      <c r="D286" s="168">
        <v>2.5673660413333299</v>
      </c>
      <c r="E286" s="169"/>
      <c r="F286" s="170">
        <v>7.0000000000000007E-2</v>
      </c>
      <c r="G286" s="170">
        <v>7.0000000000000007E-2</v>
      </c>
      <c r="H286" s="171"/>
      <c r="I286" s="172">
        <v>6</v>
      </c>
      <c r="J286" s="172">
        <v>6</v>
      </c>
      <c r="K286" s="169"/>
      <c r="L286" s="173">
        <v>2034.1059399999999</v>
      </c>
      <c r="M286" s="173">
        <v>1300.2124899999999</v>
      </c>
      <c r="N286" s="173">
        <v>3334.3184299999998</v>
      </c>
      <c r="O286" s="168">
        <v>1298.7312195920299</v>
      </c>
      <c r="P286" s="174">
        <v>212.5</v>
      </c>
      <c r="Q286" s="180">
        <v>6.1116763274919101</v>
      </c>
      <c r="R286" s="181">
        <v>2738.5611401085998</v>
      </c>
      <c r="S286" s="170">
        <v>0.01</v>
      </c>
      <c r="T286" s="170">
        <v>0.01</v>
      </c>
      <c r="U286" s="177">
        <v>0</v>
      </c>
      <c r="V286" s="178">
        <v>0</v>
      </c>
      <c r="W286" s="169"/>
      <c r="X286" s="177">
        <v>2171.9652900000001</v>
      </c>
      <c r="Y286" s="168">
        <v>845.98972450068504</v>
      </c>
      <c r="Z286" s="179">
        <v>573</v>
      </c>
      <c r="AA286" s="180">
        <v>1.47642185776734</v>
      </c>
      <c r="AB286" s="181">
        <v>565.52328008107395</v>
      </c>
      <c r="AC286" s="170">
        <v>0.02</v>
      </c>
      <c r="AD286" s="170">
        <v>0.02</v>
      </c>
      <c r="AE286" s="178">
        <v>0</v>
      </c>
      <c r="AF286" s="178">
        <v>0</v>
      </c>
      <c r="AG286" s="169"/>
      <c r="AH286" s="182">
        <v>211.3</v>
      </c>
      <c r="AI286" s="168">
        <v>82.302249308502795</v>
      </c>
      <c r="AJ286" s="183" t="s">
        <v>53</v>
      </c>
      <c r="AK286" s="180">
        <v>1.3063849096587801</v>
      </c>
      <c r="AL286" s="181">
        <v>34.675485820432201</v>
      </c>
      <c r="AM286" s="170">
        <v>0.02</v>
      </c>
      <c r="AN286" s="170">
        <v>0.02</v>
      </c>
      <c r="AO286" s="178">
        <v>0</v>
      </c>
      <c r="AP286" s="178">
        <v>0</v>
      </c>
      <c r="AQ286" s="169"/>
      <c r="AR286" s="182">
        <v>22.4</v>
      </c>
      <c r="AS286" s="168">
        <v>8.7248953360646606</v>
      </c>
      <c r="AT286" s="183" t="s">
        <v>54</v>
      </c>
      <c r="AU286" s="175">
        <v>0.54530595850404096</v>
      </c>
      <c r="AV286" s="176">
        <v>-22.457019474175901</v>
      </c>
      <c r="AW286" s="170"/>
      <c r="AX286" s="170"/>
      <c r="AY286" s="178">
        <v>19</v>
      </c>
      <c r="AZ286" s="178">
        <v>27</v>
      </c>
      <c r="BA286" s="169"/>
      <c r="BB286" s="186">
        <v>131.4</v>
      </c>
      <c r="BC286" s="182">
        <v>51.180859248165</v>
      </c>
      <c r="BD286" s="183" t="s">
        <v>55</v>
      </c>
      <c r="BE286" s="180">
        <v>1.59940185150516</v>
      </c>
      <c r="BF286" s="181">
        <v>41.6859610516481</v>
      </c>
      <c r="BG286" s="170">
        <v>0.02</v>
      </c>
      <c r="BH286" s="170">
        <v>0.02</v>
      </c>
      <c r="BI286" s="178">
        <v>0</v>
      </c>
      <c r="BJ286" s="178">
        <v>0</v>
      </c>
      <c r="BK286" s="171"/>
      <c r="BL286" s="187">
        <v>0.8</v>
      </c>
      <c r="BM286" s="184">
        <v>0.81</v>
      </c>
      <c r="BN286" s="188">
        <v>3.7500000000000001E-4</v>
      </c>
      <c r="BO286" s="189">
        <v>0.95</v>
      </c>
      <c r="BP286" s="180">
        <v>1</v>
      </c>
      <c r="BQ286" s="188">
        <v>2.5000000000000001E-3</v>
      </c>
    </row>
    <row r="287" spans="1:69" s="158" customFormat="1" ht="22.35" customHeight="1" x14ac:dyDescent="0.2">
      <c r="A287" s="167" t="s">
        <v>339</v>
      </c>
      <c r="B287" s="167" t="s">
        <v>357</v>
      </c>
      <c r="C287" s="167" t="s">
        <v>359</v>
      </c>
      <c r="D287" s="168">
        <v>2.9278143756666699</v>
      </c>
      <c r="E287" s="169"/>
      <c r="F287" s="170">
        <v>6.8000000000000005E-2</v>
      </c>
      <c r="G287" s="170">
        <v>5.3999999999999999E-2</v>
      </c>
      <c r="H287" s="171"/>
      <c r="I287" s="172">
        <v>6</v>
      </c>
      <c r="J287" s="172">
        <v>6</v>
      </c>
      <c r="K287" s="169"/>
      <c r="L287" s="173">
        <v>1753.98982</v>
      </c>
      <c r="M287" s="173">
        <v>1013.408</v>
      </c>
      <c r="N287" s="173">
        <v>2767.3978200000001</v>
      </c>
      <c r="O287" s="168">
        <v>945.20945145979795</v>
      </c>
      <c r="P287" s="174">
        <v>220.75700000000001</v>
      </c>
      <c r="Q287" s="180">
        <v>4.2816737474227198</v>
      </c>
      <c r="R287" s="181">
        <v>2061.5994342030799</v>
      </c>
      <c r="S287" s="170">
        <v>0.01</v>
      </c>
      <c r="T287" s="170">
        <v>0.01</v>
      </c>
      <c r="U287" s="177">
        <v>0</v>
      </c>
      <c r="V287" s="178">
        <v>0</v>
      </c>
      <c r="W287" s="169"/>
      <c r="X287" s="177">
        <v>1960.322905</v>
      </c>
      <c r="Y287" s="168">
        <v>669.55163595493696</v>
      </c>
      <c r="Z287" s="179">
        <v>573</v>
      </c>
      <c r="AA287" s="180">
        <v>1.1685019824693501</v>
      </c>
      <c r="AB287" s="181">
        <v>128.34260511535399</v>
      </c>
      <c r="AC287" s="170">
        <v>0.02</v>
      </c>
      <c r="AD287" s="170">
        <v>1.7000000000000001E-2</v>
      </c>
      <c r="AE287" s="178">
        <v>0</v>
      </c>
      <c r="AF287" s="178">
        <v>53</v>
      </c>
      <c r="AG287" s="169"/>
      <c r="AH287" s="182">
        <v>197.9</v>
      </c>
      <c r="AI287" s="168">
        <v>67.593082964809895</v>
      </c>
      <c r="AJ287" s="183" t="s">
        <v>53</v>
      </c>
      <c r="AK287" s="184">
        <v>1.0729060788065099</v>
      </c>
      <c r="AL287" s="185">
        <v>-3.5219177883642501</v>
      </c>
      <c r="AM287" s="170">
        <v>1.7999999999999999E-2</v>
      </c>
      <c r="AN287" s="170">
        <v>7.0000000000000001E-3</v>
      </c>
      <c r="AO287" s="178">
        <v>0</v>
      </c>
      <c r="AP287" s="178">
        <v>24</v>
      </c>
      <c r="AQ287" s="169"/>
      <c r="AR287" s="182">
        <v>11</v>
      </c>
      <c r="AS287" s="168">
        <v>3.7570687853103002</v>
      </c>
      <c r="AT287" s="183" t="s">
        <v>54</v>
      </c>
      <c r="AU287" s="175">
        <v>0.23481679908189401</v>
      </c>
      <c r="AV287" s="176">
        <v>-40.154772771648098</v>
      </c>
      <c r="AW287" s="170"/>
      <c r="AX287" s="170"/>
      <c r="AY287" s="178">
        <v>36</v>
      </c>
      <c r="AZ287" s="178">
        <v>46</v>
      </c>
      <c r="BA287" s="169"/>
      <c r="BB287" s="186">
        <v>118.8</v>
      </c>
      <c r="BC287" s="182">
        <v>40.576342881351202</v>
      </c>
      <c r="BD287" s="183" t="s">
        <v>55</v>
      </c>
      <c r="BE287" s="180">
        <v>1.26801071504223</v>
      </c>
      <c r="BF287" s="181">
        <v>16.490454456703901</v>
      </c>
      <c r="BG287" s="170">
        <v>0.02</v>
      </c>
      <c r="BH287" s="170">
        <v>0.02</v>
      </c>
      <c r="BI287" s="178">
        <v>0</v>
      </c>
      <c r="BJ287" s="178">
        <v>0</v>
      </c>
      <c r="BK287" s="171"/>
      <c r="BL287" s="187">
        <v>0.8</v>
      </c>
      <c r="BM287" s="184">
        <v>0.87</v>
      </c>
      <c r="BN287" s="188">
        <v>2.6250000000000002E-3</v>
      </c>
      <c r="BO287" s="189">
        <v>0.95</v>
      </c>
      <c r="BP287" s="180">
        <v>1</v>
      </c>
      <c r="BQ287" s="188">
        <v>2.5000000000000001E-3</v>
      </c>
    </row>
    <row r="288" spans="1:69" s="158" customFormat="1" ht="22.35" customHeight="1" x14ac:dyDescent="0.2">
      <c r="A288" s="167" t="s">
        <v>339</v>
      </c>
      <c r="B288" s="167" t="s">
        <v>357</v>
      </c>
      <c r="C288" s="167" t="s">
        <v>360</v>
      </c>
      <c r="D288" s="168">
        <v>3.9837235643333302</v>
      </c>
      <c r="E288" s="169"/>
      <c r="F288" s="170">
        <v>3.4000000000000002E-2</v>
      </c>
      <c r="G288" s="170">
        <v>1.4999999999999999E-2</v>
      </c>
      <c r="H288" s="171"/>
      <c r="I288" s="172">
        <v>5</v>
      </c>
      <c r="J288" s="172">
        <v>4</v>
      </c>
      <c r="K288" s="169"/>
      <c r="L288" s="173">
        <v>1836.29216</v>
      </c>
      <c r="M288" s="173">
        <v>303.46744999999999</v>
      </c>
      <c r="N288" s="173">
        <v>2139.7596100000001</v>
      </c>
      <c r="O288" s="168">
        <v>537.125524762179</v>
      </c>
      <c r="P288" s="174">
        <v>222.58099999999999</v>
      </c>
      <c r="Q288" s="180">
        <v>2.4131688004015599</v>
      </c>
      <c r="R288" s="181">
        <v>1171.4819272572199</v>
      </c>
      <c r="S288" s="170">
        <v>0.01</v>
      </c>
      <c r="T288" s="170">
        <v>0.01</v>
      </c>
      <c r="U288" s="177">
        <v>0</v>
      </c>
      <c r="V288" s="178">
        <v>0</v>
      </c>
      <c r="W288" s="169"/>
      <c r="X288" s="177">
        <v>2262.2503000000002</v>
      </c>
      <c r="Y288" s="168">
        <v>567.87331336294199</v>
      </c>
      <c r="Z288" s="179">
        <v>573</v>
      </c>
      <c r="AA288" s="184">
        <v>0.99105290290216796</v>
      </c>
      <c r="AB288" s="185">
        <v>-230.429273780394</v>
      </c>
      <c r="AC288" s="170">
        <v>8.9999999999999993E-3</v>
      </c>
      <c r="AD288" s="170"/>
      <c r="AE288" s="178">
        <v>21</v>
      </c>
      <c r="AF288" s="178">
        <v>477</v>
      </c>
      <c r="AG288" s="169"/>
      <c r="AH288" s="182">
        <v>191.45</v>
      </c>
      <c r="AI288" s="168">
        <v>48.058053453826602</v>
      </c>
      <c r="AJ288" s="183" t="s">
        <v>53</v>
      </c>
      <c r="AK288" s="190">
        <v>0.76282624529883503</v>
      </c>
      <c r="AL288" s="173">
        <v>-82.614246331875805</v>
      </c>
      <c r="AM288" s="170"/>
      <c r="AN288" s="170"/>
      <c r="AO288" s="178">
        <v>60</v>
      </c>
      <c r="AP288" s="178">
        <v>110</v>
      </c>
      <c r="AQ288" s="169"/>
      <c r="AR288" s="182">
        <v>12.8</v>
      </c>
      <c r="AS288" s="168">
        <v>3.2130743494853999</v>
      </c>
      <c r="AT288" s="183" t="s">
        <v>54</v>
      </c>
      <c r="AU288" s="175">
        <v>0.200817146842837</v>
      </c>
      <c r="AV288" s="176">
        <v>-56.803618116031899</v>
      </c>
      <c r="AW288" s="170"/>
      <c r="AX288" s="170"/>
      <c r="AY288" s="178">
        <v>51</v>
      </c>
      <c r="AZ288" s="178">
        <v>64</v>
      </c>
      <c r="BA288" s="169"/>
      <c r="BB288" s="186">
        <v>133.6</v>
      </c>
      <c r="BC288" s="182">
        <v>33.536463522753898</v>
      </c>
      <c r="BD288" s="183" t="s">
        <v>55</v>
      </c>
      <c r="BE288" s="184">
        <v>1.04801448508606</v>
      </c>
      <c r="BF288" s="185">
        <v>-5.6072362320638804</v>
      </c>
      <c r="BG288" s="170">
        <v>1.4999999999999999E-2</v>
      </c>
      <c r="BH288" s="170">
        <v>5.0000000000000001E-3</v>
      </c>
      <c r="BI288" s="178">
        <v>0</v>
      </c>
      <c r="BJ288" s="178">
        <v>20</v>
      </c>
      <c r="BK288" s="171"/>
      <c r="BL288" s="187">
        <v>0.8</v>
      </c>
      <c r="BM288" s="184">
        <v>0.82</v>
      </c>
      <c r="BN288" s="188">
        <v>7.5000000000000002E-4</v>
      </c>
      <c r="BO288" s="189">
        <v>0.95</v>
      </c>
      <c r="BP288" s="180">
        <v>1</v>
      </c>
      <c r="BQ288" s="188">
        <v>2.5000000000000001E-3</v>
      </c>
    </row>
    <row r="289" spans="1:69" s="158" customFormat="1" ht="22.35" customHeight="1" x14ac:dyDescent="0.2">
      <c r="A289" s="167" t="s">
        <v>339</v>
      </c>
      <c r="B289" s="167" t="s">
        <v>357</v>
      </c>
      <c r="C289" s="167" t="s">
        <v>361</v>
      </c>
      <c r="D289" s="168">
        <v>5.0138817773333297</v>
      </c>
      <c r="E289" s="169"/>
      <c r="F289" s="170">
        <v>5.0999999999999997E-2</v>
      </c>
      <c r="G289" s="170">
        <v>3.4000000000000002E-2</v>
      </c>
      <c r="H289" s="171"/>
      <c r="I289" s="172">
        <v>6</v>
      </c>
      <c r="J289" s="172">
        <v>5</v>
      </c>
      <c r="K289" s="169"/>
      <c r="L289" s="173">
        <v>4991.2485999999999</v>
      </c>
      <c r="M289" s="173">
        <v>4067.6492600000001</v>
      </c>
      <c r="N289" s="173">
        <v>9058.8978599999991</v>
      </c>
      <c r="O289" s="168">
        <v>1806.7633546832501</v>
      </c>
      <c r="P289" s="174">
        <v>268.01799999999997</v>
      </c>
      <c r="Q289" s="180">
        <v>6.7412015412518898</v>
      </c>
      <c r="R289" s="181">
        <v>7591.4567217125204</v>
      </c>
      <c r="S289" s="170">
        <v>0.01</v>
      </c>
      <c r="T289" s="170">
        <v>0.01</v>
      </c>
      <c r="U289" s="177">
        <v>0</v>
      </c>
      <c r="V289" s="178">
        <v>0</v>
      </c>
      <c r="W289" s="169"/>
      <c r="X289" s="177">
        <v>3122.2858449999999</v>
      </c>
      <c r="Y289" s="168">
        <v>622.72825400773797</v>
      </c>
      <c r="Z289" s="179">
        <v>573</v>
      </c>
      <c r="AA289" s="184">
        <v>1.0867857836086201</v>
      </c>
      <c r="AB289" s="185">
        <v>-14.9802051859015</v>
      </c>
      <c r="AC289" s="170">
        <v>1.9E-2</v>
      </c>
      <c r="AD289" s="170">
        <v>8.9999999999999993E-3</v>
      </c>
      <c r="AE289" s="178">
        <v>0</v>
      </c>
      <c r="AF289" s="178">
        <v>326</v>
      </c>
      <c r="AG289" s="169"/>
      <c r="AH289" s="182">
        <v>294.14999999999998</v>
      </c>
      <c r="AI289" s="168">
        <v>58.667119222832099</v>
      </c>
      <c r="AJ289" s="183" t="s">
        <v>53</v>
      </c>
      <c r="AK289" s="184">
        <v>0.93122411464812904</v>
      </c>
      <c r="AL289" s="185">
        <v>-50.785010753423798</v>
      </c>
      <c r="AM289" s="170">
        <v>2E-3</v>
      </c>
      <c r="AN289" s="170"/>
      <c r="AO289" s="178">
        <v>22</v>
      </c>
      <c r="AP289" s="178">
        <v>85</v>
      </c>
      <c r="AQ289" s="169"/>
      <c r="AR289" s="182">
        <v>54.5</v>
      </c>
      <c r="AS289" s="168">
        <v>10.869821511624499</v>
      </c>
      <c r="AT289" s="183" t="s">
        <v>54</v>
      </c>
      <c r="AU289" s="175">
        <v>0.67936384447653198</v>
      </c>
      <c r="AV289" s="176">
        <v>-33.102542413567903</v>
      </c>
      <c r="AW289" s="170"/>
      <c r="AX289" s="170"/>
      <c r="AY289" s="178">
        <v>26</v>
      </c>
      <c r="AZ289" s="178">
        <v>42</v>
      </c>
      <c r="BA289" s="169"/>
      <c r="BB289" s="186">
        <v>185.2</v>
      </c>
      <c r="BC289" s="182">
        <v>36.937448512896502</v>
      </c>
      <c r="BD289" s="183" t="s">
        <v>55</v>
      </c>
      <c r="BE289" s="180">
        <v>1.1542952660280199</v>
      </c>
      <c r="BF289" s="181">
        <v>9.9949151728641308</v>
      </c>
      <c r="BG289" s="170">
        <v>0.02</v>
      </c>
      <c r="BH289" s="170">
        <v>1.4999999999999999E-2</v>
      </c>
      <c r="BI289" s="178">
        <v>0</v>
      </c>
      <c r="BJ289" s="178">
        <v>8</v>
      </c>
      <c r="BK289" s="171"/>
      <c r="BL289" s="187">
        <v>0.8</v>
      </c>
      <c r="BM289" s="184">
        <v>0.82</v>
      </c>
      <c r="BN289" s="188">
        <v>7.5000000000000002E-4</v>
      </c>
      <c r="BO289" s="189">
        <v>0.95</v>
      </c>
      <c r="BP289" s="180">
        <v>1</v>
      </c>
      <c r="BQ289" s="188">
        <v>2.5000000000000001E-3</v>
      </c>
    </row>
    <row r="290" spans="1:69" s="158" customFormat="1" ht="22.35" customHeight="1" x14ac:dyDescent="0.2">
      <c r="A290" s="167" t="s">
        <v>339</v>
      </c>
      <c r="B290" s="167" t="s">
        <v>357</v>
      </c>
      <c r="C290" s="167" t="s">
        <v>362</v>
      </c>
      <c r="D290" s="168">
        <v>1.8723945526666701</v>
      </c>
      <c r="E290" s="169"/>
      <c r="F290" s="170">
        <v>7.0000000000000007E-2</v>
      </c>
      <c r="G290" s="170">
        <v>6.8500000000000005E-2</v>
      </c>
      <c r="H290" s="171"/>
      <c r="I290" s="172">
        <v>6</v>
      </c>
      <c r="J290" s="172">
        <v>6</v>
      </c>
      <c r="K290" s="169"/>
      <c r="L290" s="173">
        <v>261.03483999999997</v>
      </c>
      <c r="M290" s="173">
        <v>216.99044000000001</v>
      </c>
      <c r="N290" s="173">
        <v>478.02528000000001</v>
      </c>
      <c r="O290" s="168">
        <v>255.30157589873099</v>
      </c>
      <c r="P290" s="174">
        <v>218.47</v>
      </c>
      <c r="Q290" s="180">
        <v>1.1685887119454901</v>
      </c>
      <c r="R290" s="181">
        <v>31.329534590172599</v>
      </c>
      <c r="S290" s="170">
        <v>0.01</v>
      </c>
      <c r="T290" s="170">
        <v>8.5000000000000006E-3</v>
      </c>
      <c r="U290" s="177">
        <v>0</v>
      </c>
      <c r="V290" s="178">
        <v>13</v>
      </c>
      <c r="W290" s="169"/>
      <c r="X290" s="177">
        <v>1861.2276099999999</v>
      </c>
      <c r="Y290" s="168">
        <v>994.03600985125502</v>
      </c>
      <c r="Z290" s="179">
        <v>573</v>
      </c>
      <c r="AA290" s="180">
        <v>1.73479233830935</v>
      </c>
      <c r="AB290" s="181">
        <v>689.64038008362195</v>
      </c>
      <c r="AC290" s="170">
        <v>0.02</v>
      </c>
      <c r="AD290" s="170">
        <v>0.02</v>
      </c>
      <c r="AE290" s="178">
        <v>0</v>
      </c>
      <c r="AF290" s="178">
        <v>0</v>
      </c>
      <c r="AG290" s="169"/>
      <c r="AH290" s="182">
        <v>173</v>
      </c>
      <c r="AI290" s="168">
        <v>92.395056241545404</v>
      </c>
      <c r="AJ290" s="183" t="s">
        <v>53</v>
      </c>
      <c r="AK290" s="180">
        <v>1.4665881943102499</v>
      </c>
      <c r="AL290" s="181">
        <v>44.186744354743801</v>
      </c>
      <c r="AM290" s="170">
        <v>0.02</v>
      </c>
      <c r="AN290" s="170">
        <v>0.02</v>
      </c>
      <c r="AO290" s="178">
        <v>0</v>
      </c>
      <c r="AP290" s="178">
        <v>0</v>
      </c>
      <c r="AQ290" s="169"/>
      <c r="AR290" s="182">
        <v>8</v>
      </c>
      <c r="AS290" s="168">
        <v>4.2726037568344699</v>
      </c>
      <c r="AT290" s="183" t="s">
        <v>54</v>
      </c>
      <c r="AU290" s="175">
        <v>0.26703773480215398</v>
      </c>
      <c r="AV290" s="176">
        <v>-24.714477624192099</v>
      </c>
      <c r="AW290" s="170"/>
      <c r="AX290" s="170"/>
      <c r="AY290" s="178">
        <v>22</v>
      </c>
      <c r="AZ290" s="178">
        <v>28</v>
      </c>
      <c r="BA290" s="169"/>
      <c r="BB290" s="186">
        <v>85.4</v>
      </c>
      <c r="BC290" s="182">
        <v>45.610045104207998</v>
      </c>
      <c r="BD290" s="183" t="s">
        <v>55</v>
      </c>
      <c r="BE290" s="180">
        <v>1.4253139095064999</v>
      </c>
      <c r="BF290" s="181">
        <v>19.971044751615899</v>
      </c>
      <c r="BG290" s="170">
        <v>0.02</v>
      </c>
      <c r="BH290" s="170">
        <v>0.02</v>
      </c>
      <c r="BI290" s="178">
        <v>0</v>
      </c>
      <c r="BJ290" s="178">
        <v>0</v>
      </c>
      <c r="BK290" s="171"/>
      <c r="BL290" s="187">
        <v>0.8</v>
      </c>
      <c r="BM290" s="184">
        <v>0.84</v>
      </c>
      <c r="BN290" s="188">
        <v>1.5E-3</v>
      </c>
      <c r="BO290" s="189">
        <v>0.95</v>
      </c>
      <c r="BP290" s="180">
        <v>1</v>
      </c>
      <c r="BQ290" s="188">
        <v>2.5000000000000001E-3</v>
      </c>
    </row>
    <row r="291" spans="1:69" s="158" customFormat="1" ht="22.35" customHeight="1" x14ac:dyDescent="0.2">
      <c r="A291" s="167" t="s">
        <v>339</v>
      </c>
      <c r="B291" s="167" t="s">
        <v>357</v>
      </c>
      <c r="C291" s="167" t="s">
        <v>363</v>
      </c>
      <c r="D291" s="168">
        <v>2.0195966231111102</v>
      </c>
      <c r="E291" s="169"/>
      <c r="F291" s="170">
        <v>0.01</v>
      </c>
      <c r="G291" s="170">
        <v>0.01</v>
      </c>
      <c r="H291" s="171"/>
      <c r="I291" s="172">
        <v>2</v>
      </c>
      <c r="J291" s="172">
        <v>2</v>
      </c>
      <c r="K291" s="169"/>
      <c r="L291" s="173">
        <v>1181.7398499999999</v>
      </c>
      <c r="M291" s="173">
        <v>-105.41585000000001</v>
      </c>
      <c r="N291" s="173">
        <v>1076.3240000000001</v>
      </c>
      <c r="O291" s="168">
        <v>532.94008698725395</v>
      </c>
      <c r="P291" s="174">
        <v>212.5</v>
      </c>
      <c r="Q291" s="180">
        <v>2.5079533505282501</v>
      </c>
      <c r="R291" s="181">
        <v>607.67660360706702</v>
      </c>
      <c r="S291" s="170">
        <v>0.01</v>
      </c>
      <c r="T291" s="170">
        <v>0.01</v>
      </c>
      <c r="U291" s="177">
        <v>0</v>
      </c>
      <c r="V291" s="178">
        <v>0</v>
      </c>
      <c r="W291" s="169"/>
      <c r="X291" s="177">
        <v>896.42077500000005</v>
      </c>
      <c r="Y291" s="168">
        <v>443.861296232065</v>
      </c>
      <c r="Z291" s="179">
        <v>573</v>
      </c>
      <c r="AA291" s="190">
        <v>0.77462704403501803</v>
      </c>
      <c r="AB291" s="173">
        <v>-367.27314562659097</v>
      </c>
      <c r="AC291" s="170"/>
      <c r="AD291" s="170"/>
      <c r="AE291" s="178">
        <v>261</v>
      </c>
      <c r="AF291" s="178">
        <v>493</v>
      </c>
      <c r="AG291" s="169"/>
      <c r="AH291" s="182">
        <v>76.7</v>
      </c>
      <c r="AI291" s="168">
        <v>37.977880890812003</v>
      </c>
      <c r="AJ291" s="183" t="s">
        <v>53</v>
      </c>
      <c r="AK291" s="175">
        <v>0.602823506203366</v>
      </c>
      <c r="AL291" s="176">
        <v>-62.2401692835519</v>
      </c>
      <c r="AM291" s="170"/>
      <c r="AN291" s="170"/>
      <c r="AO291" s="178">
        <v>51</v>
      </c>
      <c r="AP291" s="178">
        <v>76</v>
      </c>
      <c r="AQ291" s="169"/>
      <c r="AR291" s="182">
        <v>6</v>
      </c>
      <c r="AS291" s="168">
        <v>2.9708902913281898</v>
      </c>
      <c r="AT291" s="183" t="s">
        <v>54</v>
      </c>
      <c r="AU291" s="175">
        <v>0.185680643208012</v>
      </c>
      <c r="AV291" s="176">
        <v>-29.286392198997302</v>
      </c>
      <c r="AW291" s="170"/>
      <c r="AX291" s="170"/>
      <c r="AY291" s="178">
        <v>27</v>
      </c>
      <c r="AZ291" s="178">
        <v>33</v>
      </c>
      <c r="BA291" s="169"/>
      <c r="BB291" s="186">
        <v>55</v>
      </c>
      <c r="BC291" s="182">
        <v>27.233161003841701</v>
      </c>
      <c r="BD291" s="183" t="s">
        <v>55</v>
      </c>
      <c r="BE291" s="190">
        <v>0.85103628137005505</v>
      </c>
      <c r="BF291" s="173">
        <v>-15.572784397994599</v>
      </c>
      <c r="BG291" s="170"/>
      <c r="BH291" s="170"/>
      <c r="BI291" s="178">
        <v>10</v>
      </c>
      <c r="BJ291" s="178">
        <v>23</v>
      </c>
      <c r="BK291" s="171"/>
      <c r="BL291" s="187">
        <v>0.8</v>
      </c>
      <c r="BM291" s="190">
        <v>0.75</v>
      </c>
      <c r="BN291" s="188"/>
      <c r="BO291" s="189">
        <v>0.95</v>
      </c>
      <c r="BP291" s="180">
        <v>1</v>
      </c>
      <c r="BQ291" s="188">
        <v>2.5000000000000001E-3</v>
      </c>
    </row>
    <row r="292" spans="1:69" s="158" customFormat="1" ht="22.35" customHeight="1" x14ac:dyDescent="0.2">
      <c r="A292" s="167" t="s">
        <v>339</v>
      </c>
      <c r="B292" s="167" t="s">
        <v>357</v>
      </c>
      <c r="C292" s="167" t="s">
        <v>364</v>
      </c>
      <c r="D292" s="168">
        <v>2.89402288477778</v>
      </c>
      <c r="E292" s="169"/>
      <c r="F292" s="170">
        <v>0.01</v>
      </c>
      <c r="G292" s="170">
        <v>0.01</v>
      </c>
      <c r="H292" s="171"/>
      <c r="I292" s="172">
        <v>3</v>
      </c>
      <c r="J292" s="172">
        <v>3</v>
      </c>
      <c r="K292" s="169"/>
      <c r="L292" s="173">
        <v>1071.0959399999999</v>
      </c>
      <c r="M292" s="173">
        <v>575.09711000000004</v>
      </c>
      <c r="N292" s="173">
        <v>1646.1930500000001</v>
      </c>
      <c r="O292" s="168">
        <v>568.82516674584099</v>
      </c>
      <c r="P292" s="174">
        <v>212.5</v>
      </c>
      <c r="Q292" s="180">
        <v>2.6768243140980799</v>
      </c>
      <c r="R292" s="181">
        <v>974.63503958731599</v>
      </c>
      <c r="S292" s="170">
        <v>0.01</v>
      </c>
      <c r="T292" s="170">
        <v>0.01</v>
      </c>
      <c r="U292" s="177">
        <v>0</v>
      </c>
      <c r="V292" s="178">
        <v>0</v>
      </c>
      <c r="W292" s="169"/>
      <c r="X292" s="177">
        <v>1364.4360650000001</v>
      </c>
      <c r="Y292" s="168">
        <v>471.46692314590001</v>
      </c>
      <c r="Z292" s="179">
        <v>573</v>
      </c>
      <c r="AA292" s="190">
        <v>0.82280440339598604</v>
      </c>
      <c r="AB292" s="173">
        <v>-446.40035837161298</v>
      </c>
      <c r="AC292" s="170"/>
      <c r="AD292" s="170"/>
      <c r="AE292" s="178">
        <v>294</v>
      </c>
      <c r="AF292" s="178">
        <v>626</v>
      </c>
      <c r="AG292" s="169"/>
      <c r="AH292" s="182">
        <v>92.4</v>
      </c>
      <c r="AI292" s="168">
        <v>31.9278746847557</v>
      </c>
      <c r="AJ292" s="183" t="s">
        <v>53</v>
      </c>
      <c r="AK292" s="175">
        <v>0.506791661662788</v>
      </c>
      <c r="AL292" s="176">
        <v>-106.697198381172</v>
      </c>
      <c r="AM292" s="170"/>
      <c r="AN292" s="170"/>
      <c r="AO292" s="178">
        <v>90</v>
      </c>
      <c r="AP292" s="178">
        <v>127</v>
      </c>
      <c r="AQ292" s="169"/>
      <c r="AR292" s="182">
        <v>1</v>
      </c>
      <c r="AS292" s="168">
        <v>0.34553976931553798</v>
      </c>
      <c r="AT292" s="183" t="s">
        <v>54</v>
      </c>
      <c r="AU292" s="175">
        <v>2.15962355822211E-2</v>
      </c>
      <c r="AV292" s="176">
        <v>-49.564367842837399</v>
      </c>
      <c r="AW292" s="170"/>
      <c r="AX292" s="170"/>
      <c r="AY292" s="178">
        <v>46</v>
      </c>
      <c r="AZ292" s="178">
        <v>55</v>
      </c>
      <c r="BA292" s="169"/>
      <c r="BB292" s="186">
        <v>63.2</v>
      </c>
      <c r="BC292" s="182">
        <v>21.838113420742001</v>
      </c>
      <c r="BD292" s="183" t="s">
        <v>55</v>
      </c>
      <c r="BE292" s="175">
        <v>0.68244104439818698</v>
      </c>
      <c r="BF292" s="176">
        <v>-37.928735685674802</v>
      </c>
      <c r="BG292" s="170"/>
      <c r="BH292" s="170"/>
      <c r="BI292" s="178">
        <v>30</v>
      </c>
      <c r="BJ292" s="178">
        <v>48</v>
      </c>
      <c r="BK292" s="171"/>
      <c r="BL292" s="187">
        <v>0.8</v>
      </c>
      <c r="BM292" s="184">
        <v>0.85</v>
      </c>
      <c r="BN292" s="188">
        <v>1.8749999999999999E-3</v>
      </c>
      <c r="BO292" s="189">
        <v>0.95</v>
      </c>
      <c r="BP292" s="180">
        <v>1</v>
      </c>
      <c r="BQ292" s="188">
        <v>2.5000000000000001E-3</v>
      </c>
    </row>
    <row r="293" spans="1:69" s="158" customFormat="1" ht="22.35" customHeight="1" x14ac:dyDescent="0.2">
      <c r="A293" s="167" t="s">
        <v>339</v>
      </c>
      <c r="B293" s="167" t="s">
        <v>357</v>
      </c>
      <c r="C293" s="167" t="s">
        <v>365</v>
      </c>
      <c r="D293" s="168">
        <v>3.7017378756666699</v>
      </c>
      <c r="E293" s="169"/>
      <c r="F293" s="170">
        <v>0.04</v>
      </c>
      <c r="G293" s="170">
        <v>2.1999999999999999E-2</v>
      </c>
      <c r="H293" s="171"/>
      <c r="I293" s="172">
        <v>4</v>
      </c>
      <c r="J293" s="172">
        <v>4</v>
      </c>
      <c r="K293" s="169"/>
      <c r="L293" s="173">
        <v>2120.3780499999998</v>
      </c>
      <c r="M293" s="173">
        <v>-394.74322000000001</v>
      </c>
      <c r="N293" s="173">
        <v>1725.63483</v>
      </c>
      <c r="O293" s="168">
        <v>466.168834196349</v>
      </c>
      <c r="P293" s="174">
        <v>229.78899999999999</v>
      </c>
      <c r="Q293" s="180">
        <v>2.0286821135752802</v>
      </c>
      <c r="R293" s="181">
        <v>796.75926997496697</v>
      </c>
      <c r="S293" s="170">
        <v>0.01</v>
      </c>
      <c r="T293" s="170">
        <v>0.01</v>
      </c>
      <c r="U293" s="177">
        <v>0</v>
      </c>
      <c r="V293" s="178">
        <v>0</v>
      </c>
      <c r="W293" s="169"/>
      <c r="X293" s="177">
        <v>2126.98389</v>
      </c>
      <c r="Y293" s="168">
        <v>574.59062781881596</v>
      </c>
      <c r="Z293" s="179">
        <v>573</v>
      </c>
      <c r="AA293" s="184">
        <v>1.00277596477978</v>
      </c>
      <c r="AB293" s="185">
        <v>-189.25272661064599</v>
      </c>
      <c r="AC293" s="170">
        <v>0.01</v>
      </c>
      <c r="AD293" s="170">
        <v>1E-3</v>
      </c>
      <c r="AE293" s="178">
        <v>0</v>
      </c>
      <c r="AF293" s="178">
        <v>419</v>
      </c>
      <c r="AG293" s="169"/>
      <c r="AH293" s="182">
        <v>165.2</v>
      </c>
      <c r="AI293" s="168">
        <v>44.627687196854303</v>
      </c>
      <c r="AJ293" s="183" t="s">
        <v>53</v>
      </c>
      <c r="AK293" s="175">
        <v>0.70837598725165596</v>
      </c>
      <c r="AL293" s="176">
        <v>-89.464758894364195</v>
      </c>
      <c r="AM293" s="170"/>
      <c r="AN293" s="170"/>
      <c r="AO293" s="178">
        <v>69</v>
      </c>
      <c r="AP293" s="178">
        <v>115</v>
      </c>
      <c r="AQ293" s="169"/>
      <c r="AR293" s="182">
        <v>18</v>
      </c>
      <c r="AS293" s="168">
        <v>4.8625809294393303</v>
      </c>
      <c r="AT293" s="183" t="s">
        <v>54</v>
      </c>
      <c r="AU293" s="175">
        <v>0.30391130808995798</v>
      </c>
      <c r="AV293" s="176">
        <v>-46.676764163648102</v>
      </c>
      <c r="AW293" s="170"/>
      <c r="AX293" s="170"/>
      <c r="AY293" s="178">
        <v>42</v>
      </c>
      <c r="AZ293" s="178">
        <v>54</v>
      </c>
      <c r="BA293" s="169"/>
      <c r="BB293" s="186">
        <v>131.80000000000001</v>
      </c>
      <c r="BC293" s="182">
        <v>35.604898138894697</v>
      </c>
      <c r="BD293" s="183" t="s">
        <v>55</v>
      </c>
      <c r="BE293" s="180">
        <v>1.1126530668404599</v>
      </c>
      <c r="BF293" s="181">
        <v>2.4464716727038902</v>
      </c>
      <c r="BG293" s="170">
        <v>0.02</v>
      </c>
      <c r="BH293" s="170">
        <v>1.0999999999999999E-2</v>
      </c>
      <c r="BI293" s="178">
        <v>0</v>
      </c>
      <c r="BJ293" s="178">
        <v>11</v>
      </c>
      <c r="BK293" s="171"/>
      <c r="BL293" s="187">
        <v>0.8</v>
      </c>
      <c r="BM293" s="190">
        <v>0.76</v>
      </c>
      <c r="BN293" s="188"/>
      <c r="BO293" s="189">
        <v>0.95</v>
      </c>
      <c r="BP293" s="180">
        <v>1</v>
      </c>
      <c r="BQ293" s="188">
        <v>2.5000000000000001E-3</v>
      </c>
    </row>
    <row r="294" spans="1:69" s="158" customFormat="1" ht="22.35" customHeight="1" x14ac:dyDescent="0.2">
      <c r="A294" s="167" t="s">
        <v>339</v>
      </c>
      <c r="B294" s="167" t="s">
        <v>357</v>
      </c>
      <c r="C294" s="167" t="s">
        <v>366</v>
      </c>
      <c r="D294" s="168">
        <v>3.4620816407777801</v>
      </c>
      <c r="E294" s="169"/>
      <c r="F294" s="170">
        <v>0.05</v>
      </c>
      <c r="G294" s="170">
        <v>4.3999999999999997E-2</v>
      </c>
      <c r="H294" s="171"/>
      <c r="I294" s="172">
        <v>5</v>
      </c>
      <c r="J294" s="172">
        <v>5</v>
      </c>
      <c r="K294" s="169"/>
      <c r="L294" s="173">
        <v>1295.2341899999999</v>
      </c>
      <c r="M294" s="173">
        <v>27.224640000000001</v>
      </c>
      <c r="N294" s="173">
        <v>1322.45883</v>
      </c>
      <c r="O294" s="168">
        <v>381.98372170764299</v>
      </c>
      <c r="P294" s="174">
        <v>212.5</v>
      </c>
      <c r="Q294" s="180">
        <v>1.79757045509479</v>
      </c>
      <c r="R294" s="181">
        <v>519.08278525751598</v>
      </c>
      <c r="S294" s="170">
        <v>0.01</v>
      </c>
      <c r="T294" s="170">
        <v>0.01</v>
      </c>
      <c r="U294" s="177">
        <v>0</v>
      </c>
      <c r="V294" s="178">
        <v>0</v>
      </c>
      <c r="W294" s="169"/>
      <c r="X294" s="177">
        <v>2255.8943549999999</v>
      </c>
      <c r="Y294" s="168">
        <v>651.60056551791797</v>
      </c>
      <c r="Z294" s="179">
        <v>573</v>
      </c>
      <c r="AA294" s="180">
        <v>1.13717376181137</v>
      </c>
      <c r="AB294" s="181">
        <v>89.614479059090598</v>
      </c>
      <c r="AC294" s="170">
        <v>0.02</v>
      </c>
      <c r="AD294" s="170">
        <v>1.4E-2</v>
      </c>
      <c r="AE294" s="178">
        <v>0</v>
      </c>
      <c r="AF294" s="178">
        <v>125</v>
      </c>
      <c r="AG294" s="169"/>
      <c r="AH294" s="182">
        <v>186.8</v>
      </c>
      <c r="AI294" s="168">
        <v>53.955977756213201</v>
      </c>
      <c r="AJ294" s="183" t="s">
        <v>53</v>
      </c>
      <c r="AK294" s="190">
        <v>0.856444091368464</v>
      </c>
      <c r="AL294" s="173">
        <v>-51.377368558948199</v>
      </c>
      <c r="AM294" s="170"/>
      <c r="AN294" s="170"/>
      <c r="AO294" s="178">
        <v>32</v>
      </c>
      <c r="AP294" s="178">
        <v>75</v>
      </c>
      <c r="AQ294" s="169"/>
      <c r="AR294" s="182">
        <v>34.9</v>
      </c>
      <c r="AS294" s="168">
        <v>10.0806403837893</v>
      </c>
      <c r="AT294" s="183" t="s">
        <v>54</v>
      </c>
      <c r="AU294" s="175">
        <v>0.63004002398683101</v>
      </c>
      <c r="AV294" s="176">
        <v>-25.5894904276694</v>
      </c>
      <c r="AW294" s="170"/>
      <c r="AX294" s="170"/>
      <c r="AY294" s="178">
        <v>21</v>
      </c>
      <c r="AZ294" s="178">
        <v>32</v>
      </c>
      <c r="BA294" s="169"/>
      <c r="BB294" s="186">
        <v>134.80000000000001</v>
      </c>
      <c r="BC294" s="182">
        <v>38.936112427931199</v>
      </c>
      <c r="BD294" s="183" t="s">
        <v>55</v>
      </c>
      <c r="BE294" s="180">
        <v>1.21675351337285</v>
      </c>
      <c r="BF294" s="181">
        <v>13.8210191446612</v>
      </c>
      <c r="BG294" s="170">
        <v>0.02</v>
      </c>
      <c r="BH294" s="170">
        <v>0.02</v>
      </c>
      <c r="BI294" s="178">
        <v>0</v>
      </c>
      <c r="BJ294" s="178">
        <v>0</v>
      </c>
      <c r="BK294" s="171"/>
      <c r="BL294" s="187">
        <v>0.8</v>
      </c>
      <c r="BM294" s="184">
        <v>0.81</v>
      </c>
      <c r="BN294" s="188">
        <v>3.7500000000000001E-4</v>
      </c>
      <c r="BO294" s="189">
        <v>0.95</v>
      </c>
      <c r="BP294" s="180">
        <v>1</v>
      </c>
      <c r="BQ294" s="188">
        <v>2.5000000000000001E-3</v>
      </c>
    </row>
    <row r="295" spans="1:69" s="158" customFormat="1" ht="22.35" customHeight="1" x14ac:dyDescent="0.2">
      <c r="A295" s="167" t="s">
        <v>339</v>
      </c>
      <c r="B295" s="167" t="s">
        <v>357</v>
      </c>
      <c r="C295" s="167" t="s">
        <v>357</v>
      </c>
      <c r="D295" s="168">
        <v>10.277247066999999</v>
      </c>
      <c r="E295" s="169"/>
      <c r="F295" s="170">
        <v>0.03</v>
      </c>
      <c r="G295" s="170">
        <v>2.4E-2</v>
      </c>
      <c r="H295" s="171"/>
      <c r="I295" s="172">
        <v>3</v>
      </c>
      <c r="J295" s="172">
        <v>3</v>
      </c>
      <c r="K295" s="169"/>
      <c r="L295" s="173">
        <v>6960.7571600000001</v>
      </c>
      <c r="M295" s="173">
        <v>3610.0446200000001</v>
      </c>
      <c r="N295" s="173">
        <v>10570.80178</v>
      </c>
      <c r="O295" s="168">
        <v>1028.5635551122</v>
      </c>
      <c r="P295" s="174">
        <v>263.10899999999998</v>
      </c>
      <c r="Q295" s="180">
        <v>3.90926785139315</v>
      </c>
      <c r="R295" s="181">
        <v>7617.99425118198</v>
      </c>
      <c r="S295" s="170">
        <v>0.01</v>
      </c>
      <c r="T295" s="170">
        <v>0.01</v>
      </c>
      <c r="U295" s="177">
        <v>0</v>
      </c>
      <c r="V295" s="178">
        <v>0</v>
      </c>
      <c r="W295" s="169"/>
      <c r="X295" s="177">
        <v>4708.40553</v>
      </c>
      <c r="Y295" s="168">
        <v>458.13878943502101</v>
      </c>
      <c r="Z295" s="179">
        <v>573</v>
      </c>
      <c r="AA295" s="190">
        <v>0.79954413513965295</v>
      </c>
      <c r="AB295" s="173">
        <v>-1722.23239577497</v>
      </c>
      <c r="AC295" s="170"/>
      <c r="AD295" s="170"/>
      <c r="AE295" s="178">
        <v>1181</v>
      </c>
      <c r="AF295" s="178">
        <v>2359</v>
      </c>
      <c r="AG295" s="169"/>
      <c r="AH295" s="182">
        <v>439.45</v>
      </c>
      <c r="AI295" s="168">
        <v>42.759505258082498</v>
      </c>
      <c r="AJ295" s="183" t="s">
        <v>53</v>
      </c>
      <c r="AK295" s="175">
        <v>0.67872230568384995</v>
      </c>
      <c r="AL295" s="176">
        <v>-267.583489221332</v>
      </c>
      <c r="AM295" s="170"/>
      <c r="AN295" s="170"/>
      <c r="AO295" s="178">
        <v>209</v>
      </c>
      <c r="AP295" s="178">
        <v>338</v>
      </c>
      <c r="AQ295" s="169"/>
      <c r="AR295" s="182">
        <v>47.1</v>
      </c>
      <c r="AS295" s="168">
        <v>4.5829393506785499</v>
      </c>
      <c r="AT295" s="183" t="s">
        <v>54</v>
      </c>
      <c r="AU295" s="175">
        <v>0.28643370941740898</v>
      </c>
      <c r="AV295" s="176">
        <v>-132.464060754624</v>
      </c>
      <c r="AW295" s="170"/>
      <c r="AX295" s="170"/>
      <c r="AY295" s="178">
        <v>118</v>
      </c>
      <c r="AZ295" s="178">
        <v>151</v>
      </c>
      <c r="BA295" s="169"/>
      <c r="BB295" s="186">
        <v>374.2</v>
      </c>
      <c r="BC295" s="182">
        <v>36.410528769085197</v>
      </c>
      <c r="BD295" s="183" t="s">
        <v>55</v>
      </c>
      <c r="BE295" s="180">
        <v>1.13782902403391</v>
      </c>
      <c r="BF295" s="181">
        <v>15.071878490752001</v>
      </c>
      <c r="BG295" s="170">
        <v>0.02</v>
      </c>
      <c r="BH295" s="170">
        <v>1.4E-2</v>
      </c>
      <c r="BI295" s="178">
        <v>0</v>
      </c>
      <c r="BJ295" s="178">
        <v>21</v>
      </c>
      <c r="BK295" s="171"/>
      <c r="BL295" s="187">
        <v>0.8</v>
      </c>
      <c r="BM295" s="190">
        <v>0.79</v>
      </c>
      <c r="BN295" s="188"/>
      <c r="BO295" s="189">
        <v>0.95</v>
      </c>
      <c r="BP295" s="180">
        <v>1</v>
      </c>
      <c r="BQ295" s="188">
        <v>2.5000000000000001E-3</v>
      </c>
    </row>
    <row r="296" spans="1:69" s="158" customFormat="1" ht="22.35" customHeight="1" x14ac:dyDescent="0.2">
      <c r="A296" s="167" t="s">
        <v>339</v>
      </c>
      <c r="B296" s="167" t="s">
        <v>357</v>
      </c>
      <c r="C296" s="167" t="s">
        <v>367</v>
      </c>
      <c r="D296" s="168">
        <v>3.9912457913333301</v>
      </c>
      <c r="E296" s="169"/>
      <c r="F296" s="170">
        <v>2.7E-2</v>
      </c>
      <c r="G296" s="170">
        <v>1.6E-2</v>
      </c>
      <c r="H296" s="171"/>
      <c r="I296" s="172">
        <v>4</v>
      </c>
      <c r="J296" s="172">
        <v>4</v>
      </c>
      <c r="K296" s="169"/>
      <c r="L296" s="173">
        <v>1524.0484200000001</v>
      </c>
      <c r="M296" s="173">
        <v>618.37881000000004</v>
      </c>
      <c r="N296" s="173">
        <v>2142.4272299999998</v>
      </c>
      <c r="O296" s="168">
        <v>536.78158199430004</v>
      </c>
      <c r="P296" s="174">
        <v>212.5</v>
      </c>
      <c r="Q296" s="180">
        <v>2.52603097409082</v>
      </c>
      <c r="R296" s="181">
        <v>1216.2586441210999</v>
      </c>
      <c r="S296" s="170">
        <v>0.01</v>
      </c>
      <c r="T296" s="170">
        <v>0.01</v>
      </c>
      <c r="U296" s="177">
        <v>0</v>
      </c>
      <c r="V296" s="178">
        <v>0</v>
      </c>
      <c r="W296" s="169"/>
      <c r="X296" s="177">
        <v>2428.6663050000002</v>
      </c>
      <c r="Y296" s="168">
        <v>608.49830653718504</v>
      </c>
      <c r="Z296" s="179">
        <v>573</v>
      </c>
      <c r="AA296" s="184">
        <v>1.06195166934936</v>
      </c>
      <c r="AB296" s="185">
        <v>-68.720046569925699</v>
      </c>
      <c r="AC296" s="170">
        <v>1.7000000000000001E-2</v>
      </c>
      <c r="AD296" s="170">
        <v>6.0000000000000001E-3</v>
      </c>
      <c r="AE296" s="178">
        <v>0</v>
      </c>
      <c r="AF296" s="178">
        <v>316</v>
      </c>
      <c r="AG296" s="169"/>
      <c r="AH296" s="182">
        <v>211.05</v>
      </c>
      <c r="AI296" s="168">
        <v>52.878226757740102</v>
      </c>
      <c r="AJ296" s="183" t="s">
        <v>53</v>
      </c>
      <c r="AK296" s="190">
        <v>0.83933693266254195</v>
      </c>
      <c r="AL296" s="173">
        <v>-63.531745460567798</v>
      </c>
      <c r="AM296" s="170"/>
      <c r="AN296" s="170"/>
      <c r="AO296" s="178">
        <v>41</v>
      </c>
      <c r="AP296" s="178">
        <v>91</v>
      </c>
      <c r="AQ296" s="169"/>
      <c r="AR296" s="182">
        <v>15.8</v>
      </c>
      <c r="AS296" s="168">
        <v>3.9586637421098998</v>
      </c>
      <c r="AT296" s="183" t="s">
        <v>54</v>
      </c>
      <c r="AU296" s="175">
        <v>0.24741648388186899</v>
      </c>
      <c r="AV296" s="176">
        <v>-53.935046466175997</v>
      </c>
      <c r="AW296" s="170"/>
      <c r="AX296" s="170"/>
      <c r="AY296" s="178">
        <v>49</v>
      </c>
      <c r="AZ296" s="178">
        <v>61</v>
      </c>
      <c r="BA296" s="169"/>
      <c r="BB296" s="186">
        <v>97.6</v>
      </c>
      <c r="BC296" s="182">
        <v>24.453517799362402</v>
      </c>
      <c r="BD296" s="183" t="s">
        <v>55</v>
      </c>
      <c r="BE296" s="190">
        <v>0.76417243123007506</v>
      </c>
      <c r="BF296" s="173">
        <v>-41.870092932351902</v>
      </c>
      <c r="BG296" s="170"/>
      <c r="BH296" s="170"/>
      <c r="BI296" s="178">
        <v>31</v>
      </c>
      <c r="BJ296" s="178">
        <v>56</v>
      </c>
      <c r="BK296" s="171"/>
      <c r="BL296" s="187">
        <v>0.8</v>
      </c>
      <c r="BM296" s="184">
        <v>0.82</v>
      </c>
      <c r="BN296" s="188">
        <v>7.5000000000000002E-4</v>
      </c>
      <c r="BO296" s="189">
        <v>0.95</v>
      </c>
      <c r="BP296" s="180">
        <v>1</v>
      </c>
      <c r="BQ296" s="188">
        <v>2.5000000000000001E-3</v>
      </c>
    </row>
    <row r="297" spans="1:69" s="158" customFormat="1" ht="22.35" customHeight="1" x14ac:dyDescent="0.2">
      <c r="A297" s="167" t="s">
        <v>339</v>
      </c>
      <c r="B297" s="167" t="s">
        <v>357</v>
      </c>
      <c r="C297" s="167" t="s">
        <v>368</v>
      </c>
      <c r="D297" s="168">
        <v>1.8887926887777799</v>
      </c>
      <c r="E297" s="169"/>
      <c r="F297" s="170">
        <v>5.8999999999999997E-2</v>
      </c>
      <c r="G297" s="170">
        <v>4.8000000000000001E-2</v>
      </c>
      <c r="H297" s="171"/>
      <c r="I297" s="172">
        <v>4</v>
      </c>
      <c r="J297" s="172">
        <v>4</v>
      </c>
      <c r="K297" s="169"/>
      <c r="L297" s="173">
        <v>224.49773999999999</v>
      </c>
      <c r="M297" s="173">
        <v>19.251429999999999</v>
      </c>
      <c r="N297" s="173">
        <v>243.74916999999999</v>
      </c>
      <c r="O297" s="168">
        <v>129.05025069624099</v>
      </c>
      <c r="P297" s="174">
        <v>212.5</v>
      </c>
      <c r="Q297" s="175">
        <v>0.60729529739407695</v>
      </c>
      <c r="R297" s="176">
        <v>-194.54517343088401</v>
      </c>
      <c r="S297" s="170"/>
      <c r="T297" s="170"/>
      <c r="U297" s="177">
        <v>158</v>
      </c>
      <c r="V297" s="178">
        <v>238</v>
      </c>
      <c r="W297" s="169"/>
      <c r="X297" s="177">
        <v>1458.2094500000001</v>
      </c>
      <c r="Y297" s="168">
        <v>772.03255744472199</v>
      </c>
      <c r="Z297" s="179">
        <v>573</v>
      </c>
      <c r="AA297" s="180">
        <v>1.3473517581932299</v>
      </c>
      <c r="AB297" s="181">
        <v>276.36164394872299</v>
      </c>
      <c r="AC297" s="170">
        <v>0.02</v>
      </c>
      <c r="AD297" s="170">
        <v>0.02</v>
      </c>
      <c r="AE297" s="178">
        <v>0</v>
      </c>
      <c r="AF297" s="178">
        <v>0</v>
      </c>
      <c r="AG297" s="169"/>
      <c r="AH297" s="182">
        <v>172.75</v>
      </c>
      <c r="AI297" s="168">
        <v>91.460540389842905</v>
      </c>
      <c r="AJ297" s="183" t="s">
        <v>53</v>
      </c>
      <c r="AK297" s="180">
        <v>1.4517546093625899</v>
      </c>
      <c r="AL297" s="181">
        <v>42.808618182843801</v>
      </c>
      <c r="AM297" s="170">
        <v>0.02</v>
      </c>
      <c r="AN297" s="170">
        <v>0.02</v>
      </c>
      <c r="AO297" s="178">
        <v>0</v>
      </c>
      <c r="AP297" s="178">
        <v>0</v>
      </c>
      <c r="AQ297" s="169"/>
      <c r="AR297" s="182">
        <v>13.6</v>
      </c>
      <c r="AS297" s="168">
        <v>7.2003667108646301</v>
      </c>
      <c r="AT297" s="183" t="s">
        <v>54</v>
      </c>
      <c r="AU297" s="175">
        <v>0.45002291942903899</v>
      </c>
      <c r="AV297" s="176">
        <v>-19.400985858325399</v>
      </c>
      <c r="AW297" s="170"/>
      <c r="AX297" s="170"/>
      <c r="AY297" s="178">
        <v>17</v>
      </c>
      <c r="AZ297" s="178">
        <v>23</v>
      </c>
      <c r="BA297" s="169"/>
      <c r="BB297" s="186">
        <v>65.400000000000006</v>
      </c>
      <c r="BC297" s="182">
        <v>34.625292859599</v>
      </c>
      <c r="BD297" s="183" t="s">
        <v>55</v>
      </c>
      <c r="BE297" s="184">
        <v>1.0820404018624701</v>
      </c>
      <c r="BF297" s="185">
        <v>-0.60197171665073801</v>
      </c>
      <c r="BG297" s="170">
        <v>1.9E-2</v>
      </c>
      <c r="BH297" s="170">
        <v>8.0000000000000002E-3</v>
      </c>
      <c r="BI297" s="178">
        <v>0</v>
      </c>
      <c r="BJ297" s="178">
        <v>8</v>
      </c>
      <c r="BK297" s="171"/>
      <c r="BL297" s="187">
        <v>0.8</v>
      </c>
      <c r="BM297" s="190">
        <v>0.78</v>
      </c>
      <c r="BN297" s="188"/>
      <c r="BO297" s="189">
        <v>0.95</v>
      </c>
      <c r="BP297" s="180">
        <v>1</v>
      </c>
      <c r="BQ297" s="188">
        <v>2.5000000000000001E-3</v>
      </c>
    </row>
    <row r="298" spans="1:69" s="158" customFormat="1" ht="22.35" customHeight="1" x14ac:dyDescent="0.2">
      <c r="A298" s="167" t="s">
        <v>339</v>
      </c>
      <c r="B298" s="167" t="s">
        <v>357</v>
      </c>
      <c r="C298" s="167" t="s">
        <v>369</v>
      </c>
      <c r="D298" s="168">
        <v>3.20739114933333</v>
      </c>
      <c r="E298" s="169"/>
      <c r="F298" s="170">
        <v>3.5000000000000003E-2</v>
      </c>
      <c r="G298" s="170">
        <v>2.1999999999999999E-2</v>
      </c>
      <c r="H298" s="171"/>
      <c r="I298" s="172">
        <v>5</v>
      </c>
      <c r="J298" s="172">
        <v>4</v>
      </c>
      <c r="K298" s="169"/>
      <c r="L298" s="173">
        <v>2220.4430000000002</v>
      </c>
      <c r="M298" s="173">
        <v>263.84248000000002</v>
      </c>
      <c r="N298" s="173">
        <v>2484.28548</v>
      </c>
      <c r="O298" s="168">
        <v>774.55020742211798</v>
      </c>
      <c r="P298" s="174">
        <v>236.798</v>
      </c>
      <c r="Q298" s="180">
        <v>3.2709322182709202</v>
      </c>
      <c r="R298" s="181">
        <v>1654.9073201572201</v>
      </c>
      <c r="S298" s="170">
        <v>0.01</v>
      </c>
      <c r="T298" s="170">
        <v>0.01</v>
      </c>
      <c r="U298" s="177">
        <v>0</v>
      </c>
      <c r="V298" s="178">
        <v>0</v>
      </c>
      <c r="W298" s="169"/>
      <c r="X298" s="177">
        <v>1752.9531199999999</v>
      </c>
      <c r="Y298" s="168">
        <v>546.53549828631196</v>
      </c>
      <c r="Z298" s="179">
        <v>573</v>
      </c>
      <c r="AA298" s="184">
        <v>0.95381413313492502</v>
      </c>
      <c r="AB298" s="185">
        <v>-253.96284039625399</v>
      </c>
      <c r="AC298" s="170">
        <v>5.0000000000000001E-3</v>
      </c>
      <c r="AD298" s="170"/>
      <c r="AE298" s="178">
        <v>85</v>
      </c>
      <c r="AF298" s="178">
        <v>453</v>
      </c>
      <c r="AG298" s="169"/>
      <c r="AH298" s="182">
        <v>118.75</v>
      </c>
      <c r="AI298" s="168">
        <v>37.023859726208499</v>
      </c>
      <c r="AJ298" s="183" t="s">
        <v>53</v>
      </c>
      <c r="AK298" s="175">
        <v>0.58768031311442104</v>
      </c>
      <c r="AL298" s="176">
        <v>-101.905681509536</v>
      </c>
      <c r="AM298" s="170"/>
      <c r="AN298" s="170"/>
      <c r="AO298" s="178">
        <v>84</v>
      </c>
      <c r="AP298" s="178">
        <v>124</v>
      </c>
      <c r="AQ298" s="169"/>
      <c r="AR298" s="182">
        <v>12</v>
      </c>
      <c r="AS298" s="168">
        <v>3.7413584565431699</v>
      </c>
      <c r="AT298" s="183" t="s">
        <v>54</v>
      </c>
      <c r="AU298" s="175">
        <v>0.23383490353394801</v>
      </c>
      <c r="AV298" s="176">
        <v>-44.039538161151903</v>
      </c>
      <c r="AW298" s="170"/>
      <c r="AX298" s="170"/>
      <c r="AY298" s="178">
        <v>40</v>
      </c>
      <c r="AZ298" s="178">
        <v>50</v>
      </c>
      <c r="BA298" s="169"/>
      <c r="BB298" s="186">
        <v>115.2</v>
      </c>
      <c r="BC298" s="182">
        <v>35.917041182814501</v>
      </c>
      <c r="BD298" s="183" t="s">
        <v>55</v>
      </c>
      <c r="BE298" s="180">
        <v>1.12240753696295</v>
      </c>
      <c r="BF298" s="181">
        <v>3.1209236776961098</v>
      </c>
      <c r="BG298" s="170">
        <v>0.02</v>
      </c>
      <c r="BH298" s="170">
        <v>1.2E-2</v>
      </c>
      <c r="BI298" s="178">
        <v>0</v>
      </c>
      <c r="BJ298" s="178">
        <v>8</v>
      </c>
      <c r="BK298" s="171"/>
      <c r="BL298" s="187">
        <v>0.8</v>
      </c>
      <c r="BM298" s="184">
        <v>0.85</v>
      </c>
      <c r="BN298" s="188">
        <v>1.8749999999999999E-3</v>
      </c>
      <c r="BO298" s="189">
        <v>0.95</v>
      </c>
      <c r="BP298" s="180">
        <v>1</v>
      </c>
      <c r="BQ298" s="188">
        <v>2.5000000000000001E-3</v>
      </c>
    </row>
    <row r="299" spans="1:69" s="158" customFormat="1" ht="21.95" customHeight="1" x14ac:dyDescent="0.2">
      <c r="A299" s="191"/>
      <c r="B299" s="191"/>
      <c r="C299" s="192" t="s">
        <v>370</v>
      </c>
      <c r="D299" s="193">
        <v>1158.2086281173299</v>
      </c>
      <c r="E299" s="194"/>
      <c r="F299" s="191"/>
      <c r="G299" s="191"/>
      <c r="H299" s="195"/>
      <c r="I299" s="191"/>
      <c r="J299" s="191"/>
      <c r="K299" s="194"/>
      <c r="L299" s="196">
        <v>659617.61583999998</v>
      </c>
      <c r="M299" s="196">
        <v>354879.13844000001</v>
      </c>
      <c r="N299" s="196">
        <v>1014496.75428</v>
      </c>
      <c r="O299" s="193">
        <v>875.91883677214901</v>
      </c>
      <c r="P299" s="197"/>
      <c r="Q299" s="191"/>
      <c r="R299" s="191"/>
      <c r="S299" s="191"/>
      <c r="T299" s="191"/>
      <c r="U299" s="198">
        <v>41051</v>
      </c>
      <c r="V299" s="198">
        <v>45582</v>
      </c>
      <c r="W299" s="194"/>
      <c r="X299" s="199">
        <v>642307.10941999999</v>
      </c>
      <c r="Y299" s="200">
        <v>554.56943924176198</v>
      </c>
      <c r="Z299" s="201"/>
      <c r="AA299" s="202"/>
      <c r="AB299" s="202"/>
      <c r="AC299" s="202"/>
      <c r="AD299" s="202"/>
      <c r="AE299" s="203">
        <v>75494</v>
      </c>
      <c r="AF299" s="203">
        <v>175122</v>
      </c>
      <c r="AG299" s="194"/>
      <c r="AH299" s="200">
        <v>59971.6</v>
      </c>
      <c r="AI299" s="204">
        <v>51.779617716614503</v>
      </c>
      <c r="AJ299" s="201"/>
      <c r="AK299" s="202"/>
      <c r="AL299" s="202"/>
      <c r="AM299" s="202"/>
      <c r="AN299" s="202"/>
      <c r="AO299" s="203">
        <v>16493</v>
      </c>
      <c r="AP299" s="203">
        <v>29588</v>
      </c>
      <c r="AQ299" s="194"/>
      <c r="AR299" s="200">
        <v>11379.4</v>
      </c>
      <c r="AS299" s="204">
        <v>9.8250001975008594</v>
      </c>
      <c r="AT299" s="201"/>
      <c r="AU299" s="202"/>
      <c r="AV299" s="202"/>
      <c r="AW299" s="202"/>
      <c r="AX299" s="205"/>
      <c r="AY299" s="203">
        <v>8725</v>
      </c>
      <c r="AZ299" s="203">
        <v>12026</v>
      </c>
      <c r="BA299" s="194"/>
      <c r="BB299" s="202">
        <v>44329.599999999999</v>
      </c>
      <c r="BC299" s="204">
        <v>38.274278850830001</v>
      </c>
      <c r="BD299" s="201"/>
      <c r="BE299" s="202"/>
      <c r="BF299" s="202"/>
      <c r="BG299" s="202"/>
      <c r="BH299" s="202"/>
      <c r="BI299" s="203">
        <v>1649</v>
      </c>
      <c r="BJ299" s="203">
        <v>5084</v>
      </c>
      <c r="BK299" s="202"/>
      <c r="BL299" s="202"/>
      <c r="BM299" s="202"/>
      <c r="BN299" s="202"/>
      <c r="BO299" s="202"/>
      <c r="BP299" s="202"/>
      <c r="BQ299" s="202"/>
    </row>
    <row r="300" spans="1:69" s="158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11" customWidth="1"/>
  </cols>
  <sheetData>
    <row r="1" spans="1:15" x14ac:dyDescent="0.25">
      <c r="A1" s="73" t="s">
        <v>19</v>
      </c>
      <c r="B1" s="73" t="s">
        <v>20</v>
      </c>
      <c r="C1" s="73" t="s">
        <v>423</v>
      </c>
      <c r="D1" s="73" t="s">
        <v>3</v>
      </c>
      <c r="E1" s="73" t="s">
        <v>424</v>
      </c>
      <c r="F1" s="110" t="s">
        <v>423</v>
      </c>
      <c r="H1" t="s">
        <v>425</v>
      </c>
    </row>
    <row r="2" spans="1:15" x14ac:dyDescent="0.25">
      <c r="A2" s="74" t="s">
        <v>275</v>
      </c>
      <c r="B2" s="74" t="s">
        <v>426</v>
      </c>
      <c r="C2">
        <v>457543</v>
      </c>
      <c r="D2" s="74" t="s">
        <v>313</v>
      </c>
      <c r="E2">
        <v>2.78</v>
      </c>
      <c r="F2" s="111">
        <v>457543</v>
      </c>
    </row>
    <row r="3" spans="1:15" x14ac:dyDescent="0.25">
      <c r="A3" s="74" t="s">
        <v>275</v>
      </c>
      <c r="B3" s="74" t="s">
        <v>426</v>
      </c>
      <c r="C3">
        <v>457583</v>
      </c>
      <c r="D3" s="74" t="s">
        <v>314</v>
      </c>
      <c r="E3">
        <v>6</v>
      </c>
      <c r="F3" s="111">
        <v>457583</v>
      </c>
    </row>
    <row r="4" spans="1:15" x14ac:dyDescent="0.25">
      <c r="A4" s="74" t="s">
        <v>275</v>
      </c>
      <c r="B4" s="74" t="s">
        <v>426</v>
      </c>
      <c r="C4">
        <v>457614</v>
      </c>
      <c r="D4" s="74" t="s">
        <v>315</v>
      </c>
      <c r="E4">
        <v>9.17</v>
      </c>
      <c r="F4" s="111">
        <v>457614</v>
      </c>
    </row>
    <row r="5" spans="1:15" x14ac:dyDescent="0.25">
      <c r="A5" s="74" t="s">
        <v>275</v>
      </c>
      <c r="B5" s="74" t="s">
        <v>426</v>
      </c>
      <c r="C5">
        <v>457617</v>
      </c>
      <c r="D5" s="74" t="s">
        <v>316</v>
      </c>
      <c r="E5">
        <v>7.67</v>
      </c>
      <c r="F5" s="111">
        <v>457617</v>
      </c>
      <c r="H5" s="56"/>
      <c r="I5" s="56"/>
      <c r="J5" s="56"/>
      <c r="K5" s="56"/>
      <c r="L5" s="56"/>
      <c r="M5" s="56"/>
      <c r="N5" s="56"/>
      <c r="O5" s="56"/>
    </row>
    <row r="6" spans="1:15" x14ac:dyDescent="0.25">
      <c r="A6" s="74" t="s">
        <v>275</v>
      </c>
      <c r="B6" s="74" t="s">
        <v>426</v>
      </c>
      <c r="C6">
        <v>557668</v>
      </c>
      <c r="D6" s="74" t="s">
        <v>317</v>
      </c>
      <c r="E6">
        <v>4.6399999999999997</v>
      </c>
      <c r="F6" s="111">
        <v>557668</v>
      </c>
      <c r="H6" s="63"/>
      <c r="I6" s="56"/>
      <c r="J6" s="63"/>
      <c r="K6" s="56"/>
      <c r="L6" s="56"/>
      <c r="M6" s="56"/>
      <c r="N6" s="63"/>
      <c r="O6" s="56"/>
    </row>
    <row r="7" spans="1:15" x14ac:dyDescent="0.25">
      <c r="A7" s="74" t="s">
        <v>275</v>
      </c>
      <c r="B7" s="74" t="s">
        <v>427</v>
      </c>
      <c r="C7">
        <v>557113</v>
      </c>
      <c r="D7" s="74" t="s">
        <v>319</v>
      </c>
      <c r="E7">
        <v>3.5</v>
      </c>
      <c r="F7" s="111">
        <v>557113</v>
      </c>
      <c r="H7" s="63"/>
      <c r="I7" s="56"/>
      <c r="J7" s="63"/>
      <c r="K7" s="56"/>
      <c r="L7" s="56"/>
      <c r="M7" s="56"/>
      <c r="N7" s="63"/>
      <c r="O7" s="63"/>
    </row>
    <row r="8" spans="1:15" x14ac:dyDescent="0.25">
      <c r="A8" s="74" t="s">
        <v>275</v>
      </c>
      <c r="B8" s="74" t="s">
        <v>427</v>
      </c>
      <c r="C8">
        <v>457180</v>
      </c>
      <c r="D8" s="74" t="s">
        <v>320</v>
      </c>
      <c r="E8">
        <v>3.2</v>
      </c>
      <c r="F8" s="111">
        <v>457180</v>
      </c>
    </row>
    <row r="9" spans="1:15" x14ac:dyDescent="0.25">
      <c r="A9" s="74" t="s">
        <v>275</v>
      </c>
      <c r="B9" s="74" t="s">
        <v>427</v>
      </c>
      <c r="C9">
        <v>557182</v>
      </c>
      <c r="D9" s="74" t="s">
        <v>321</v>
      </c>
      <c r="E9">
        <v>3.2</v>
      </c>
      <c r="F9" s="111">
        <v>557182</v>
      </c>
    </row>
    <row r="10" spans="1:15" x14ac:dyDescent="0.25">
      <c r="A10" s="74" t="s">
        <v>275</v>
      </c>
      <c r="B10" s="74" t="s">
        <v>427</v>
      </c>
      <c r="C10">
        <v>457192</v>
      </c>
      <c r="D10" s="74" t="s">
        <v>322</v>
      </c>
      <c r="E10">
        <v>3</v>
      </c>
      <c r="F10" s="111">
        <v>457192</v>
      </c>
    </row>
    <row r="11" spans="1:15" x14ac:dyDescent="0.25">
      <c r="A11" s="74" t="s">
        <v>275</v>
      </c>
      <c r="B11" s="74" t="s">
        <v>427</v>
      </c>
      <c r="C11">
        <v>557303</v>
      </c>
      <c r="D11" s="74" t="s">
        <v>323</v>
      </c>
      <c r="E11">
        <v>3.5</v>
      </c>
      <c r="F11" s="111">
        <v>557303</v>
      </c>
    </row>
    <row r="12" spans="1:15" x14ac:dyDescent="0.25">
      <c r="A12" s="74" t="s">
        <v>275</v>
      </c>
      <c r="B12" s="74" t="s">
        <v>427</v>
      </c>
      <c r="C12">
        <v>457306</v>
      </c>
      <c r="D12" s="74" t="s">
        <v>324</v>
      </c>
      <c r="E12">
        <v>4</v>
      </c>
      <c r="F12" s="111">
        <v>457306</v>
      </c>
    </row>
    <row r="13" spans="1:15" x14ac:dyDescent="0.25">
      <c r="A13" s="74" t="s">
        <v>275</v>
      </c>
      <c r="B13" s="74" t="s">
        <v>427</v>
      </c>
      <c r="C13">
        <v>557307</v>
      </c>
      <c r="D13" s="74" t="s">
        <v>325</v>
      </c>
      <c r="E13">
        <v>3.5</v>
      </c>
      <c r="F13" s="111">
        <v>557307</v>
      </c>
    </row>
    <row r="14" spans="1:15" x14ac:dyDescent="0.25">
      <c r="A14" s="74" t="s">
        <v>275</v>
      </c>
      <c r="B14" s="74" t="s">
        <v>427</v>
      </c>
      <c r="C14">
        <v>557347</v>
      </c>
      <c r="D14" s="74" t="s">
        <v>326</v>
      </c>
      <c r="E14">
        <v>3</v>
      </c>
      <c r="F14" s="111">
        <v>557347</v>
      </c>
    </row>
    <row r="15" spans="1:15" x14ac:dyDescent="0.25">
      <c r="A15" s="74" t="s">
        <v>275</v>
      </c>
      <c r="B15" s="74" t="s">
        <v>427</v>
      </c>
      <c r="C15">
        <v>457348</v>
      </c>
      <c r="D15" s="74" t="s">
        <v>327</v>
      </c>
      <c r="E15">
        <v>10.5</v>
      </c>
      <c r="F15" s="111">
        <v>457348</v>
      </c>
    </row>
    <row r="16" spans="1:15" x14ac:dyDescent="0.25">
      <c r="A16" s="74" t="s">
        <v>275</v>
      </c>
      <c r="B16" s="74" t="s">
        <v>427</v>
      </c>
      <c r="C16">
        <v>457350</v>
      </c>
      <c r="D16" s="74" t="s">
        <v>328</v>
      </c>
      <c r="E16">
        <v>11</v>
      </c>
      <c r="F16" s="111">
        <v>457350</v>
      </c>
    </row>
    <row r="17" spans="1:6" x14ac:dyDescent="0.25">
      <c r="A17" s="74" t="s">
        <v>275</v>
      </c>
      <c r="B17" s="74" t="s">
        <v>427</v>
      </c>
      <c r="C17">
        <v>557352</v>
      </c>
      <c r="D17" s="74" t="s">
        <v>329</v>
      </c>
      <c r="E17">
        <v>4.3</v>
      </c>
      <c r="F17" s="111">
        <v>557352</v>
      </c>
    </row>
    <row r="18" spans="1:6" x14ac:dyDescent="0.25">
      <c r="A18" s="74" t="s">
        <v>275</v>
      </c>
      <c r="B18" s="74" t="s">
        <v>427</v>
      </c>
      <c r="C18">
        <v>457449</v>
      </c>
      <c r="D18" s="74" t="s">
        <v>330</v>
      </c>
      <c r="E18">
        <v>3.5</v>
      </c>
      <c r="F18" s="111">
        <v>457449</v>
      </c>
    </row>
    <row r="19" spans="1:6" x14ac:dyDescent="0.25">
      <c r="A19" s="74" t="s">
        <v>275</v>
      </c>
      <c r="B19" s="74" t="s">
        <v>427</v>
      </c>
      <c r="C19">
        <v>557508</v>
      </c>
      <c r="D19" s="74" t="s">
        <v>331</v>
      </c>
      <c r="E19">
        <v>3</v>
      </c>
      <c r="F19" s="111">
        <v>557508</v>
      </c>
    </row>
    <row r="20" spans="1:6" x14ac:dyDescent="0.25">
      <c r="A20" s="74" t="s">
        <v>275</v>
      </c>
      <c r="B20" s="74" t="s">
        <v>427</v>
      </c>
      <c r="C20">
        <v>557622</v>
      </c>
      <c r="D20" s="74" t="s">
        <v>332</v>
      </c>
      <c r="E20">
        <v>3.5</v>
      </c>
      <c r="F20" s="111">
        <v>557622</v>
      </c>
    </row>
    <row r="21" spans="1:6" x14ac:dyDescent="0.25">
      <c r="A21" s="74" t="s">
        <v>275</v>
      </c>
      <c r="B21" s="74" t="s">
        <v>427</v>
      </c>
      <c r="C21">
        <v>557628</v>
      </c>
      <c r="D21" s="74" t="s">
        <v>333</v>
      </c>
      <c r="E21">
        <v>3.2</v>
      </c>
      <c r="F21" s="111">
        <v>557628</v>
      </c>
    </row>
    <row r="22" spans="1:6" x14ac:dyDescent="0.25">
      <c r="A22" s="74" t="s">
        <v>275</v>
      </c>
      <c r="B22" s="74" t="s">
        <v>427</v>
      </c>
      <c r="C22">
        <v>457632</v>
      </c>
      <c r="D22" s="74" t="s">
        <v>334</v>
      </c>
      <c r="E22">
        <v>11.5</v>
      </c>
      <c r="F22" s="111">
        <v>457632</v>
      </c>
    </row>
    <row r="23" spans="1:6" x14ac:dyDescent="0.25">
      <c r="A23" s="74" t="s">
        <v>275</v>
      </c>
      <c r="B23" s="74" t="s">
        <v>427</v>
      </c>
      <c r="C23">
        <v>557633</v>
      </c>
      <c r="D23" s="74" t="s">
        <v>335</v>
      </c>
      <c r="E23">
        <v>2.5</v>
      </c>
      <c r="F23" s="111">
        <v>557633</v>
      </c>
    </row>
    <row r="24" spans="1:6" x14ac:dyDescent="0.25">
      <c r="A24" s="74" t="s">
        <v>275</v>
      </c>
      <c r="B24" s="74" t="s">
        <v>427</v>
      </c>
      <c r="C24">
        <v>557660</v>
      </c>
      <c r="D24" s="74" t="s">
        <v>337</v>
      </c>
      <c r="E24">
        <v>2.5</v>
      </c>
      <c r="F24" s="111">
        <v>557660</v>
      </c>
    </row>
    <row r="25" spans="1:6" x14ac:dyDescent="0.25">
      <c r="A25" s="74" t="s">
        <v>275</v>
      </c>
      <c r="B25" s="74" t="s">
        <v>427</v>
      </c>
      <c r="C25">
        <v>457158</v>
      </c>
      <c r="D25" s="74" t="s">
        <v>338</v>
      </c>
      <c r="E25">
        <v>6</v>
      </c>
      <c r="F25" s="111">
        <v>457158</v>
      </c>
    </row>
    <row r="26" spans="1:6" x14ac:dyDescent="0.25">
      <c r="A26" s="74" t="s">
        <v>339</v>
      </c>
      <c r="B26" s="74" t="s">
        <v>340</v>
      </c>
      <c r="C26">
        <v>588201</v>
      </c>
      <c r="D26" s="74" t="s">
        <v>341</v>
      </c>
      <c r="E26">
        <v>3.74</v>
      </c>
      <c r="F26" s="111">
        <v>588201</v>
      </c>
    </row>
    <row r="27" spans="1:6" x14ac:dyDescent="0.25">
      <c r="A27" s="74" t="s">
        <v>339</v>
      </c>
      <c r="B27" s="74" t="s">
        <v>340</v>
      </c>
      <c r="C27">
        <v>588206</v>
      </c>
      <c r="D27" s="74" t="s">
        <v>342</v>
      </c>
      <c r="E27">
        <v>2.78</v>
      </c>
      <c r="F27" s="111">
        <v>588206</v>
      </c>
    </row>
    <row r="28" spans="1:6" x14ac:dyDescent="0.25">
      <c r="A28" s="74" t="s">
        <v>339</v>
      </c>
      <c r="B28" s="74" t="s">
        <v>340</v>
      </c>
      <c r="C28">
        <v>588216</v>
      </c>
      <c r="D28" s="74" t="s">
        <v>343</v>
      </c>
      <c r="E28">
        <v>1</v>
      </c>
      <c r="F28" s="111">
        <v>588216</v>
      </c>
    </row>
    <row r="29" spans="1:6" x14ac:dyDescent="0.25">
      <c r="A29" s="74" t="s">
        <v>339</v>
      </c>
      <c r="B29" s="74" t="s">
        <v>340</v>
      </c>
      <c r="C29">
        <v>488256</v>
      </c>
      <c r="D29" s="74" t="s">
        <v>344</v>
      </c>
      <c r="E29">
        <v>2</v>
      </c>
      <c r="F29" s="111">
        <v>488256</v>
      </c>
    </row>
    <row r="30" spans="1:6" x14ac:dyDescent="0.25">
      <c r="A30" s="74" t="s">
        <v>339</v>
      </c>
      <c r="B30" s="74" t="s">
        <v>340</v>
      </c>
      <c r="C30">
        <v>488281</v>
      </c>
      <c r="D30" s="74" t="s">
        <v>345</v>
      </c>
      <c r="E30">
        <v>4.4400000000000004</v>
      </c>
      <c r="F30" s="111">
        <v>488281</v>
      </c>
    </row>
    <row r="31" spans="1:6" x14ac:dyDescent="0.25">
      <c r="A31" s="74" t="s">
        <v>339</v>
      </c>
      <c r="B31" s="74" t="s">
        <v>340</v>
      </c>
      <c r="C31">
        <v>488286</v>
      </c>
      <c r="D31" s="74" t="s">
        <v>346</v>
      </c>
      <c r="E31">
        <v>10.130000000000001</v>
      </c>
      <c r="F31" s="111">
        <v>488286</v>
      </c>
    </row>
    <row r="32" spans="1:6" x14ac:dyDescent="0.25">
      <c r="A32" s="74" t="s">
        <v>339</v>
      </c>
      <c r="B32" s="74" t="s">
        <v>340</v>
      </c>
      <c r="C32">
        <v>488291</v>
      </c>
      <c r="D32" s="74" t="s">
        <v>347</v>
      </c>
      <c r="E32">
        <v>1</v>
      </c>
      <c r="F32" s="111">
        <v>488291</v>
      </c>
    </row>
    <row r="33" spans="1:6" x14ac:dyDescent="0.25">
      <c r="A33" s="74" t="s">
        <v>339</v>
      </c>
      <c r="B33" s="74" t="s">
        <v>340</v>
      </c>
      <c r="C33">
        <v>488288</v>
      </c>
      <c r="D33" s="74" t="s">
        <v>348</v>
      </c>
      <c r="E33">
        <v>2</v>
      </c>
      <c r="F33" s="111">
        <v>488288</v>
      </c>
    </row>
    <row r="34" spans="1:6" x14ac:dyDescent="0.25">
      <c r="A34" s="74" t="s">
        <v>339</v>
      </c>
      <c r="B34" s="74" t="s">
        <v>340</v>
      </c>
      <c r="C34">
        <v>588336</v>
      </c>
      <c r="D34" s="74" t="s">
        <v>349</v>
      </c>
      <c r="E34">
        <v>3.78</v>
      </c>
      <c r="F34" s="111">
        <v>588336</v>
      </c>
    </row>
    <row r="35" spans="1:6" x14ac:dyDescent="0.25">
      <c r="A35" s="74" t="s">
        <v>339</v>
      </c>
      <c r="B35" s="74" t="s">
        <v>340</v>
      </c>
      <c r="C35">
        <v>588396</v>
      </c>
      <c r="D35" s="74" t="s">
        <v>350</v>
      </c>
      <c r="E35">
        <v>2.91</v>
      </c>
      <c r="F35" s="111">
        <v>588396</v>
      </c>
    </row>
    <row r="36" spans="1:6" x14ac:dyDescent="0.25">
      <c r="A36" s="74" t="s">
        <v>339</v>
      </c>
      <c r="B36" s="74" t="s">
        <v>340</v>
      </c>
      <c r="C36">
        <v>488451</v>
      </c>
      <c r="D36" s="74" t="s">
        <v>351</v>
      </c>
      <c r="E36">
        <v>4.6500000000000004</v>
      </c>
      <c r="F36" s="111">
        <v>488451</v>
      </c>
    </row>
    <row r="37" spans="1:6" x14ac:dyDescent="0.25">
      <c r="A37" s="74" t="s">
        <v>339</v>
      </c>
      <c r="B37" s="74" t="s">
        <v>340</v>
      </c>
      <c r="C37">
        <v>588501</v>
      </c>
      <c r="D37" s="74" t="s">
        <v>352</v>
      </c>
      <c r="E37">
        <v>5</v>
      </c>
      <c r="F37" s="111">
        <v>588501</v>
      </c>
    </row>
    <row r="38" spans="1:6" x14ac:dyDescent="0.25">
      <c r="A38" s="74" t="s">
        <v>339</v>
      </c>
      <c r="B38" s="74" t="s">
        <v>340</v>
      </c>
      <c r="C38">
        <v>488561</v>
      </c>
      <c r="D38" s="74" t="s">
        <v>353</v>
      </c>
      <c r="E38">
        <v>5.78</v>
      </c>
      <c r="F38" s="111">
        <v>488561</v>
      </c>
    </row>
    <row r="39" spans="1:6" x14ac:dyDescent="0.25">
      <c r="A39" s="74" t="s">
        <v>339</v>
      </c>
      <c r="B39" s="74" t="s">
        <v>340</v>
      </c>
      <c r="C39">
        <v>588631</v>
      </c>
      <c r="D39" s="74" t="s">
        <v>354</v>
      </c>
      <c r="E39">
        <v>5.56</v>
      </c>
      <c r="F39" s="111">
        <v>588631</v>
      </c>
    </row>
    <row r="40" spans="1:6" x14ac:dyDescent="0.25">
      <c r="A40" s="74" t="s">
        <v>339</v>
      </c>
      <c r="B40" s="74" t="s">
        <v>340</v>
      </c>
      <c r="C40">
        <v>488706</v>
      </c>
      <c r="D40" s="74" t="s">
        <v>355</v>
      </c>
      <c r="E40">
        <v>3.88</v>
      </c>
      <c r="F40" s="111">
        <v>488706</v>
      </c>
    </row>
    <row r="41" spans="1:6" x14ac:dyDescent="0.25">
      <c r="A41" s="74" t="s">
        <v>339</v>
      </c>
      <c r="B41" s="74" t="s">
        <v>340</v>
      </c>
      <c r="C41">
        <v>588716</v>
      </c>
      <c r="D41" s="74" t="s">
        <v>356</v>
      </c>
      <c r="E41">
        <v>2</v>
      </c>
      <c r="F41" s="111">
        <v>588716</v>
      </c>
    </row>
    <row r="42" spans="1:6" x14ac:dyDescent="0.25">
      <c r="A42" s="74" t="s">
        <v>339</v>
      </c>
      <c r="B42" s="74" t="s">
        <v>428</v>
      </c>
      <c r="C42">
        <v>588186</v>
      </c>
      <c r="D42" s="74" t="s">
        <v>358</v>
      </c>
      <c r="E42">
        <v>2.78</v>
      </c>
      <c r="F42" s="111">
        <v>588186</v>
      </c>
    </row>
    <row r="43" spans="1:6" x14ac:dyDescent="0.25">
      <c r="A43" s="74" t="s">
        <v>339</v>
      </c>
      <c r="B43" s="74" t="s">
        <v>428</v>
      </c>
      <c r="C43">
        <v>488246</v>
      </c>
      <c r="D43" s="74" t="s">
        <v>359</v>
      </c>
      <c r="E43">
        <v>3</v>
      </c>
      <c r="F43" s="111">
        <v>488246</v>
      </c>
    </row>
    <row r="44" spans="1:6" x14ac:dyDescent="0.25">
      <c r="A44" s="74" t="s">
        <v>339</v>
      </c>
      <c r="B44" s="74" t="s">
        <v>428</v>
      </c>
      <c r="C44">
        <v>588316</v>
      </c>
      <c r="D44" s="74" t="s">
        <v>360</v>
      </c>
      <c r="E44">
        <v>4</v>
      </c>
      <c r="F44" s="111">
        <v>588316</v>
      </c>
    </row>
    <row r="45" spans="1:6" x14ac:dyDescent="0.25">
      <c r="A45" s="74" t="s">
        <v>339</v>
      </c>
      <c r="B45" s="74" t="s">
        <v>428</v>
      </c>
      <c r="C45">
        <v>488326</v>
      </c>
      <c r="D45" s="74" t="s">
        <v>361</v>
      </c>
      <c r="E45">
        <v>5</v>
      </c>
      <c r="F45" s="111">
        <v>488326</v>
      </c>
    </row>
    <row r="46" spans="1:6" x14ac:dyDescent="0.25">
      <c r="A46" s="74" t="s">
        <v>339</v>
      </c>
      <c r="B46" s="74" t="s">
        <v>428</v>
      </c>
      <c r="C46">
        <v>488346</v>
      </c>
      <c r="D46" s="74" t="s">
        <v>362</v>
      </c>
      <c r="E46">
        <v>2</v>
      </c>
      <c r="F46" s="111">
        <v>488346</v>
      </c>
    </row>
    <row r="47" spans="1:6" x14ac:dyDescent="0.25">
      <c r="A47" s="74" t="s">
        <v>339</v>
      </c>
      <c r="B47" s="74" t="s">
        <v>428</v>
      </c>
      <c r="C47">
        <v>588386</v>
      </c>
      <c r="D47" s="74" t="s">
        <v>363</v>
      </c>
      <c r="E47">
        <v>2</v>
      </c>
      <c r="F47" s="111">
        <v>588386</v>
      </c>
    </row>
    <row r="48" spans="1:6" x14ac:dyDescent="0.25">
      <c r="A48" s="74" t="s">
        <v>339</v>
      </c>
      <c r="B48" s="74" t="s">
        <v>428</v>
      </c>
      <c r="C48">
        <v>588461</v>
      </c>
      <c r="D48" s="74" t="s">
        <v>364</v>
      </c>
      <c r="E48">
        <v>2.78</v>
      </c>
      <c r="F48" s="111">
        <v>588461</v>
      </c>
    </row>
    <row r="49" spans="1:6" x14ac:dyDescent="0.25">
      <c r="A49" s="74" t="s">
        <v>339</v>
      </c>
      <c r="B49" s="74" t="s">
        <v>428</v>
      </c>
      <c r="C49">
        <v>588551</v>
      </c>
      <c r="D49" s="74" t="s">
        <v>365</v>
      </c>
      <c r="E49">
        <v>4</v>
      </c>
      <c r="F49" s="111">
        <v>588551</v>
      </c>
    </row>
    <row r="50" spans="1:6" x14ac:dyDescent="0.25">
      <c r="A50" s="74" t="s">
        <v>339</v>
      </c>
      <c r="B50" s="74" t="s">
        <v>428</v>
      </c>
      <c r="C50">
        <v>488556</v>
      </c>
      <c r="D50" s="74" t="s">
        <v>366</v>
      </c>
      <c r="E50">
        <v>3.71</v>
      </c>
      <c r="F50" s="111">
        <v>488556</v>
      </c>
    </row>
    <row r="51" spans="1:6" x14ac:dyDescent="0.25">
      <c r="A51" s="74" t="s">
        <v>339</v>
      </c>
      <c r="B51" s="74" t="s">
        <v>428</v>
      </c>
      <c r="C51">
        <v>488586</v>
      </c>
      <c r="D51" s="74" t="s">
        <v>357</v>
      </c>
      <c r="E51">
        <v>10.32</v>
      </c>
      <c r="F51" s="111">
        <v>488586</v>
      </c>
    </row>
    <row r="52" spans="1:6" x14ac:dyDescent="0.25">
      <c r="A52" s="74" t="s">
        <v>339</v>
      </c>
      <c r="B52" s="74" t="s">
        <v>428</v>
      </c>
      <c r="C52">
        <v>588587</v>
      </c>
      <c r="D52" s="74" t="s">
        <v>367</v>
      </c>
      <c r="E52">
        <v>4</v>
      </c>
      <c r="F52" s="111">
        <v>588587</v>
      </c>
    </row>
    <row r="53" spans="1:6" x14ac:dyDescent="0.25">
      <c r="A53" s="74" t="s">
        <v>339</v>
      </c>
      <c r="B53" s="74" t="s">
        <v>428</v>
      </c>
      <c r="C53">
        <v>488616</v>
      </c>
      <c r="D53" s="74" t="s">
        <v>368</v>
      </c>
      <c r="E53">
        <v>2</v>
      </c>
      <c r="F53" s="111">
        <v>488616</v>
      </c>
    </row>
    <row r="54" spans="1:6" x14ac:dyDescent="0.25">
      <c r="A54" s="74" t="s">
        <v>339</v>
      </c>
      <c r="B54" s="74" t="s">
        <v>428</v>
      </c>
      <c r="C54">
        <v>588666</v>
      </c>
      <c r="D54" s="74" t="s">
        <v>369</v>
      </c>
      <c r="E54">
        <v>3.8</v>
      </c>
      <c r="F54" s="111">
        <v>588666</v>
      </c>
    </row>
    <row r="55" spans="1:6" x14ac:dyDescent="0.25">
      <c r="A55" s="74" t="s">
        <v>429</v>
      </c>
      <c r="B55" s="74" t="s">
        <v>0</v>
      </c>
      <c r="C55">
        <v>410560</v>
      </c>
      <c r="D55" s="74" t="s">
        <v>5</v>
      </c>
      <c r="E55">
        <v>2</v>
      </c>
      <c r="F55" s="111">
        <v>410560</v>
      </c>
    </row>
    <row r="56" spans="1:6" x14ac:dyDescent="0.25">
      <c r="A56" s="74" t="s">
        <v>429</v>
      </c>
      <c r="B56" s="74" t="s">
        <v>0</v>
      </c>
      <c r="C56">
        <v>410566</v>
      </c>
      <c r="D56" s="74" t="s">
        <v>56</v>
      </c>
      <c r="E56">
        <v>10</v>
      </c>
      <c r="F56" s="111">
        <v>410566</v>
      </c>
    </row>
    <row r="57" spans="1:6" x14ac:dyDescent="0.25">
      <c r="A57" s="74" t="s">
        <v>429</v>
      </c>
      <c r="B57" s="74" t="s">
        <v>0</v>
      </c>
      <c r="C57">
        <v>510590</v>
      </c>
      <c r="D57" s="74" t="s">
        <v>57</v>
      </c>
      <c r="E57">
        <v>3</v>
      </c>
      <c r="F57" s="111">
        <v>510590</v>
      </c>
    </row>
    <row r="58" spans="1:6" x14ac:dyDescent="0.25">
      <c r="A58" s="74" t="s">
        <v>429</v>
      </c>
      <c r="B58" s="74" t="s">
        <v>0</v>
      </c>
      <c r="C58">
        <v>451154</v>
      </c>
      <c r="D58" s="74" t="s">
        <v>58</v>
      </c>
      <c r="E58">
        <v>3</v>
      </c>
      <c r="F58" s="111">
        <v>451154</v>
      </c>
    </row>
    <row r="59" spans="1:6" x14ac:dyDescent="0.25">
      <c r="A59" s="74" t="s">
        <v>429</v>
      </c>
      <c r="B59" s="74" t="s">
        <v>0</v>
      </c>
      <c r="C59">
        <v>410541</v>
      </c>
      <c r="D59" s="74" t="s">
        <v>59</v>
      </c>
      <c r="E59">
        <v>8</v>
      </c>
      <c r="F59" s="111">
        <v>410541</v>
      </c>
    </row>
    <row r="60" spans="1:6" x14ac:dyDescent="0.25">
      <c r="A60" s="74" t="s">
        <v>429</v>
      </c>
      <c r="B60" s="74" t="s">
        <v>0</v>
      </c>
      <c r="C60">
        <v>410582</v>
      </c>
      <c r="D60" s="74" t="s">
        <v>60</v>
      </c>
      <c r="E60">
        <v>2</v>
      </c>
      <c r="F60" s="111">
        <v>410582</v>
      </c>
    </row>
    <row r="61" spans="1:6" x14ac:dyDescent="0.25">
      <c r="A61" s="74" t="s">
        <v>429</v>
      </c>
      <c r="B61" s="74" t="s">
        <v>0</v>
      </c>
      <c r="C61">
        <v>451156</v>
      </c>
      <c r="D61" s="74" t="s">
        <v>61</v>
      </c>
      <c r="E61">
        <v>6.38</v>
      </c>
      <c r="F61" s="111">
        <v>451156</v>
      </c>
    </row>
    <row r="62" spans="1:6" x14ac:dyDescent="0.25">
      <c r="A62" s="74" t="s">
        <v>429</v>
      </c>
      <c r="B62" s="74" t="s">
        <v>0</v>
      </c>
      <c r="C62">
        <v>551157</v>
      </c>
      <c r="D62" s="74" t="s">
        <v>62</v>
      </c>
      <c r="E62">
        <v>2.84</v>
      </c>
      <c r="F62" s="111">
        <v>551157</v>
      </c>
    </row>
    <row r="63" spans="1:6" x14ac:dyDescent="0.25">
      <c r="A63" s="74" t="s">
        <v>429</v>
      </c>
      <c r="B63" s="74" t="s">
        <v>0</v>
      </c>
      <c r="C63">
        <v>451151</v>
      </c>
      <c r="D63" s="74" t="s">
        <v>63</v>
      </c>
      <c r="E63">
        <v>3</v>
      </c>
      <c r="F63" s="111">
        <v>451151</v>
      </c>
    </row>
    <row r="64" spans="1:6" x14ac:dyDescent="0.25">
      <c r="A64" s="74" t="s">
        <v>429</v>
      </c>
      <c r="B64" s="74" t="s">
        <v>64</v>
      </c>
      <c r="C64">
        <v>510530</v>
      </c>
      <c r="D64" s="74" t="s">
        <v>65</v>
      </c>
      <c r="E64">
        <v>4</v>
      </c>
      <c r="F64" s="111">
        <v>510530</v>
      </c>
    </row>
    <row r="65" spans="1:6" x14ac:dyDescent="0.25">
      <c r="A65" s="74" t="s">
        <v>429</v>
      </c>
      <c r="B65" s="74" t="s">
        <v>64</v>
      </c>
      <c r="C65">
        <v>410550</v>
      </c>
      <c r="D65" s="74" t="s">
        <v>66</v>
      </c>
      <c r="E65">
        <v>4</v>
      </c>
      <c r="F65" s="111">
        <v>410550</v>
      </c>
    </row>
    <row r="66" spans="1:6" x14ac:dyDescent="0.25">
      <c r="A66" s="74" t="s">
        <v>429</v>
      </c>
      <c r="B66" s="74" t="s">
        <v>64</v>
      </c>
      <c r="C66">
        <v>510556</v>
      </c>
      <c r="D66" s="74" t="s">
        <v>67</v>
      </c>
      <c r="E66">
        <v>4</v>
      </c>
      <c r="F66" s="111">
        <v>510556</v>
      </c>
    </row>
    <row r="67" spans="1:6" x14ac:dyDescent="0.25">
      <c r="A67" s="74" t="s">
        <v>429</v>
      </c>
      <c r="B67" s="74" t="s">
        <v>64</v>
      </c>
      <c r="C67">
        <v>410551</v>
      </c>
      <c r="D67" s="74" t="s">
        <v>68</v>
      </c>
      <c r="E67">
        <v>2</v>
      </c>
      <c r="F67" s="111">
        <v>410551</v>
      </c>
    </row>
    <row r="68" spans="1:6" x14ac:dyDescent="0.25">
      <c r="A68" s="74" t="s">
        <v>429</v>
      </c>
      <c r="B68" s="74" t="s">
        <v>64</v>
      </c>
      <c r="C68">
        <v>510523</v>
      </c>
      <c r="D68" s="74" t="s">
        <v>69</v>
      </c>
      <c r="E68">
        <v>7</v>
      </c>
      <c r="F68" s="111">
        <v>510523</v>
      </c>
    </row>
    <row r="69" spans="1:6" x14ac:dyDescent="0.25">
      <c r="A69" s="74" t="s">
        <v>429</v>
      </c>
      <c r="B69" s="74" t="s">
        <v>64</v>
      </c>
      <c r="C69">
        <v>510570</v>
      </c>
      <c r="D69" s="74" t="s">
        <v>70</v>
      </c>
      <c r="E69">
        <v>4.8</v>
      </c>
      <c r="F69" s="111">
        <v>510570</v>
      </c>
    </row>
    <row r="70" spans="1:6" x14ac:dyDescent="0.25">
      <c r="A70" s="74" t="s">
        <v>429</v>
      </c>
      <c r="B70" s="74" t="s">
        <v>64</v>
      </c>
      <c r="C70">
        <v>410571</v>
      </c>
      <c r="D70" s="74" t="s">
        <v>71</v>
      </c>
      <c r="E70">
        <v>7.15</v>
      </c>
      <c r="F70" s="111">
        <v>410571</v>
      </c>
    </row>
    <row r="71" spans="1:6" x14ac:dyDescent="0.25">
      <c r="A71" s="74" t="s">
        <v>429</v>
      </c>
      <c r="B71" s="74" t="s">
        <v>64</v>
      </c>
      <c r="C71">
        <v>510520</v>
      </c>
      <c r="D71" s="74" t="s">
        <v>72</v>
      </c>
      <c r="E71">
        <v>4.78</v>
      </c>
      <c r="F71" s="111">
        <v>510520</v>
      </c>
    </row>
    <row r="72" spans="1:6" x14ac:dyDescent="0.25">
      <c r="A72" s="74" t="s">
        <v>429</v>
      </c>
      <c r="B72" s="74" t="s">
        <v>64</v>
      </c>
      <c r="C72">
        <v>410524</v>
      </c>
      <c r="D72" s="74" t="s">
        <v>74</v>
      </c>
      <c r="E72">
        <v>5.96</v>
      </c>
      <c r="F72" s="111">
        <v>410524</v>
      </c>
    </row>
    <row r="73" spans="1:6" x14ac:dyDescent="0.25">
      <c r="A73" s="74" t="s">
        <v>429</v>
      </c>
      <c r="B73" s="74" t="s">
        <v>64</v>
      </c>
      <c r="C73">
        <v>410521</v>
      </c>
      <c r="D73" s="74" t="s">
        <v>73</v>
      </c>
      <c r="E73">
        <v>5</v>
      </c>
      <c r="F73" s="111">
        <v>410521</v>
      </c>
    </row>
    <row r="74" spans="1:6" x14ac:dyDescent="0.25">
      <c r="A74" s="74" t="s">
        <v>429</v>
      </c>
      <c r="B74" s="74" t="s">
        <v>64</v>
      </c>
      <c r="C74">
        <v>510513</v>
      </c>
      <c r="D74" s="74" t="s">
        <v>75</v>
      </c>
      <c r="E74">
        <v>4.4000000000000004</v>
      </c>
      <c r="F74" s="111">
        <v>510513</v>
      </c>
    </row>
    <row r="75" spans="1:6" x14ac:dyDescent="0.25">
      <c r="A75" s="74" t="s">
        <v>429</v>
      </c>
      <c r="B75" s="74" t="s">
        <v>64</v>
      </c>
      <c r="C75">
        <v>510511</v>
      </c>
      <c r="D75" s="74" t="s">
        <v>76</v>
      </c>
      <c r="E75">
        <v>3.58</v>
      </c>
      <c r="F75" s="111">
        <v>510511</v>
      </c>
    </row>
    <row r="76" spans="1:6" x14ac:dyDescent="0.25">
      <c r="A76" s="74" t="s">
        <v>429</v>
      </c>
      <c r="B76" s="74" t="s">
        <v>64</v>
      </c>
      <c r="C76">
        <v>510522</v>
      </c>
      <c r="D76" s="74" t="s">
        <v>77</v>
      </c>
      <c r="E76">
        <v>2.61</v>
      </c>
      <c r="F76" s="111">
        <v>510522</v>
      </c>
    </row>
    <row r="77" spans="1:6" x14ac:dyDescent="0.25">
      <c r="A77" s="74" t="s">
        <v>429</v>
      </c>
      <c r="B77" s="74" t="s">
        <v>64</v>
      </c>
      <c r="C77">
        <v>410510</v>
      </c>
      <c r="D77" s="74" t="s">
        <v>78</v>
      </c>
      <c r="E77">
        <v>9.84</v>
      </c>
      <c r="F77" s="111">
        <v>410510</v>
      </c>
    </row>
    <row r="78" spans="1:6" x14ac:dyDescent="0.25">
      <c r="A78" s="74" t="s">
        <v>429</v>
      </c>
      <c r="B78" s="74" t="s">
        <v>64</v>
      </c>
      <c r="C78">
        <v>410512</v>
      </c>
      <c r="D78" s="74" t="s">
        <v>79</v>
      </c>
      <c r="E78">
        <v>4.78</v>
      </c>
      <c r="F78" s="111">
        <v>410512</v>
      </c>
    </row>
    <row r="79" spans="1:6" x14ac:dyDescent="0.25">
      <c r="A79" s="74" t="s">
        <v>430</v>
      </c>
      <c r="B79" s="74" t="s">
        <v>431</v>
      </c>
      <c r="C79">
        <v>4017</v>
      </c>
      <c r="D79" s="74" t="s">
        <v>432</v>
      </c>
      <c r="E79">
        <v>10.199999999999999</v>
      </c>
      <c r="F79" s="111">
        <v>4017</v>
      </c>
    </row>
    <row r="80" spans="1:6" x14ac:dyDescent="0.25">
      <c r="A80" s="74" t="s">
        <v>430</v>
      </c>
      <c r="B80" s="74" t="s">
        <v>433</v>
      </c>
      <c r="C80">
        <v>4022</v>
      </c>
      <c r="D80" s="74" t="s">
        <v>434</v>
      </c>
      <c r="E80">
        <v>4.2300000000000004</v>
      </c>
      <c r="F80" s="111">
        <v>4022</v>
      </c>
    </row>
    <row r="81" spans="1:6" x14ac:dyDescent="0.25">
      <c r="A81" s="74" t="s">
        <v>435</v>
      </c>
      <c r="B81" s="74" t="s">
        <v>81</v>
      </c>
      <c r="C81">
        <v>4057</v>
      </c>
      <c r="D81" s="74" t="s">
        <v>82</v>
      </c>
      <c r="E81">
        <v>5.8</v>
      </c>
      <c r="F81" s="111">
        <v>4057</v>
      </c>
    </row>
    <row r="82" spans="1:6" x14ac:dyDescent="0.25">
      <c r="A82" s="74" t="s">
        <v>435</v>
      </c>
      <c r="B82" s="74" t="s">
        <v>81</v>
      </c>
      <c r="C82">
        <v>4082</v>
      </c>
      <c r="D82" s="74" t="s">
        <v>83</v>
      </c>
      <c r="E82">
        <v>2.85</v>
      </c>
      <c r="F82" s="111">
        <v>4082</v>
      </c>
    </row>
    <row r="83" spans="1:6" x14ac:dyDescent="0.25">
      <c r="A83" s="74" t="s">
        <v>435</v>
      </c>
      <c r="B83" s="74" t="s">
        <v>81</v>
      </c>
      <c r="C83">
        <v>4030</v>
      </c>
      <c r="D83" s="74" t="s">
        <v>84</v>
      </c>
      <c r="E83">
        <v>7.4</v>
      </c>
      <c r="F83" s="111">
        <v>4030</v>
      </c>
    </row>
    <row r="84" spans="1:6" x14ac:dyDescent="0.25">
      <c r="A84" s="74" t="s">
        <v>435</v>
      </c>
      <c r="B84" s="74" t="s">
        <v>81</v>
      </c>
      <c r="C84">
        <v>4060</v>
      </c>
      <c r="D84" s="74" t="s">
        <v>85</v>
      </c>
      <c r="E84">
        <v>7.77</v>
      </c>
      <c r="F84" s="111">
        <v>4060</v>
      </c>
    </row>
    <row r="85" spans="1:6" x14ac:dyDescent="0.25">
      <c r="A85" s="74" t="s">
        <v>435</v>
      </c>
      <c r="B85" s="74" t="s">
        <v>81</v>
      </c>
      <c r="C85">
        <v>4064</v>
      </c>
      <c r="D85" s="74" t="s">
        <v>86</v>
      </c>
      <c r="E85">
        <v>1.32</v>
      </c>
      <c r="F85" s="111">
        <v>4064</v>
      </c>
    </row>
    <row r="86" spans="1:6" x14ac:dyDescent="0.25">
      <c r="A86" s="74" t="s">
        <v>435</v>
      </c>
      <c r="B86" s="74" t="s">
        <v>81</v>
      </c>
      <c r="C86">
        <v>4092</v>
      </c>
      <c r="D86" s="74" t="s">
        <v>87</v>
      </c>
      <c r="E86">
        <v>2.78</v>
      </c>
      <c r="F86" s="111">
        <v>4092</v>
      </c>
    </row>
    <row r="87" spans="1:6" x14ac:dyDescent="0.25">
      <c r="A87" s="74" t="s">
        <v>435</v>
      </c>
      <c r="B87" s="74" t="s">
        <v>81</v>
      </c>
      <c r="C87">
        <v>4041</v>
      </c>
      <c r="D87" s="74" t="s">
        <v>88</v>
      </c>
      <c r="E87">
        <v>2.73</v>
      </c>
      <c r="F87" s="111">
        <v>4041</v>
      </c>
    </row>
    <row r="88" spans="1:6" x14ac:dyDescent="0.25">
      <c r="A88" s="74" t="s">
        <v>435</v>
      </c>
      <c r="B88" s="74" t="s">
        <v>81</v>
      </c>
      <c r="C88">
        <v>4085</v>
      </c>
      <c r="D88" s="74" t="s">
        <v>89</v>
      </c>
      <c r="E88">
        <v>3.78</v>
      </c>
      <c r="F88" s="111">
        <v>4085</v>
      </c>
    </row>
    <row r="89" spans="1:6" x14ac:dyDescent="0.25">
      <c r="A89" s="74" t="s">
        <v>435</v>
      </c>
      <c r="B89" s="74" t="s">
        <v>81</v>
      </c>
      <c r="C89">
        <v>4066</v>
      </c>
      <c r="D89" s="74" t="s">
        <v>90</v>
      </c>
      <c r="E89">
        <v>6.22</v>
      </c>
      <c r="F89" s="111">
        <v>4066</v>
      </c>
    </row>
    <row r="90" spans="1:6" x14ac:dyDescent="0.25">
      <c r="A90" s="74" t="s">
        <v>435</v>
      </c>
      <c r="B90" s="74" t="s">
        <v>81</v>
      </c>
      <c r="C90">
        <v>4067</v>
      </c>
      <c r="D90" s="74" t="s">
        <v>91</v>
      </c>
      <c r="E90">
        <v>3</v>
      </c>
      <c r="F90" s="111">
        <v>4067</v>
      </c>
    </row>
    <row r="91" spans="1:6" x14ac:dyDescent="0.25">
      <c r="A91" s="74" t="s">
        <v>435</v>
      </c>
      <c r="B91" s="74" t="s">
        <v>81</v>
      </c>
      <c r="C91">
        <v>4095</v>
      </c>
      <c r="D91" s="74" t="s">
        <v>92</v>
      </c>
      <c r="E91">
        <v>3.44</v>
      </c>
      <c r="F91" s="111">
        <v>4095</v>
      </c>
    </row>
    <row r="92" spans="1:6" x14ac:dyDescent="0.25">
      <c r="A92" s="74" t="s">
        <v>435</v>
      </c>
      <c r="B92" s="74" t="s">
        <v>81</v>
      </c>
      <c r="C92">
        <v>4087</v>
      </c>
      <c r="D92" s="74" t="s">
        <v>93</v>
      </c>
      <c r="E92">
        <v>7.79</v>
      </c>
      <c r="F92" s="111">
        <v>4087</v>
      </c>
    </row>
    <row r="93" spans="1:6" x14ac:dyDescent="0.25">
      <c r="A93" s="74" t="s">
        <v>435</v>
      </c>
      <c r="B93" s="74" t="s">
        <v>81</v>
      </c>
      <c r="C93">
        <v>4073</v>
      </c>
      <c r="D93" s="74" t="s">
        <v>94</v>
      </c>
      <c r="E93">
        <v>1.85</v>
      </c>
      <c r="F93" s="111">
        <v>4073</v>
      </c>
    </row>
    <row r="94" spans="1:6" x14ac:dyDescent="0.25">
      <c r="A94" s="74" t="s">
        <v>435</v>
      </c>
      <c r="B94" s="74" t="s">
        <v>81</v>
      </c>
      <c r="C94">
        <v>4074</v>
      </c>
      <c r="D94" s="74" t="s">
        <v>95</v>
      </c>
      <c r="E94">
        <v>2</v>
      </c>
      <c r="F94" s="111">
        <v>4074</v>
      </c>
    </row>
    <row r="95" spans="1:6" x14ac:dyDescent="0.25">
      <c r="A95" s="74" t="s">
        <v>435</v>
      </c>
      <c r="B95" s="74" t="s">
        <v>81</v>
      </c>
      <c r="C95">
        <v>4079</v>
      </c>
      <c r="D95" s="74" t="s">
        <v>96</v>
      </c>
      <c r="E95">
        <v>2.57</v>
      </c>
      <c r="F95" s="111">
        <v>4079</v>
      </c>
    </row>
    <row r="96" spans="1:6" x14ac:dyDescent="0.25">
      <c r="A96" s="74" t="s">
        <v>435</v>
      </c>
      <c r="B96" s="74" t="s">
        <v>81</v>
      </c>
      <c r="C96">
        <v>4031</v>
      </c>
      <c r="D96" s="74" t="s">
        <v>97</v>
      </c>
      <c r="E96">
        <v>3</v>
      </c>
      <c r="F96" s="111">
        <v>4031</v>
      </c>
    </row>
    <row r="97" spans="1:6" x14ac:dyDescent="0.25">
      <c r="A97" s="74" t="s">
        <v>435</v>
      </c>
      <c r="B97" s="74" t="s">
        <v>81</v>
      </c>
      <c r="C97">
        <v>4071</v>
      </c>
      <c r="D97" s="74" t="s">
        <v>98</v>
      </c>
      <c r="E97">
        <v>9.3800000000000008</v>
      </c>
      <c r="F97" s="111">
        <v>4071</v>
      </c>
    </row>
    <row r="98" spans="1:6" x14ac:dyDescent="0.25">
      <c r="A98" s="74" t="s">
        <v>435</v>
      </c>
      <c r="B98" s="74" t="s">
        <v>81</v>
      </c>
      <c r="C98">
        <v>4080</v>
      </c>
      <c r="D98" s="74" t="s">
        <v>99</v>
      </c>
      <c r="E98">
        <v>2.48</v>
      </c>
      <c r="F98" s="111">
        <v>4080</v>
      </c>
    </row>
    <row r="99" spans="1:6" x14ac:dyDescent="0.25">
      <c r="A99" s="74" t="s">
        <v>435</v>
      </c>
      <c r="B99" s="74" t="s">
        <v>100</v>
      </c>
      <c r="C99">
        <v>4113</v>
      </c>
      <c r="D99" s="74" t="s">
        <v>101</v>
      </c>
      <c r="E99">
        <v>3</v>
      </c>
      <c r="F99" s="111">
        <v>4113</v>
      </c>
    </row>
    <row r="100" spans="1:6" x14ac:dyDescent="0.25">
      <c r="A100" s="74" t="s">
        <v>435</v>
      </c>
      <c r="B100" s="74" t="s">
        <v>100</v>
      </c>
      <c r="C100">
        <v>4111</v>
      </c>
      <c r="D100" s="74" t="s">
        <v>102</v>
      </c>
      <c r="E100">
        <v>4</v>
      </c>
      <c r="F100" s="111">
        <v>4111</v>
      </c>
    </row>
    <row r="101" spans="1:6" x14ac:dyDescent="0.25">
      <c r="A101" s="74" t="s">
        <v>435</v>
      </c>
      <c r="B101" s="74" t="s">
        <v>100</v>
      </c>
      <c r="C101">
        <v>4104</v>
      </c>
      <c r="D101" s="74" t="s">
        <v>103</v>
      </c>
      <c r="E101">
        <v>5.7</v>
      </c>
      <c r="F101" s="111">
        <v>4104</v>
      </c>
    </row>
    <row r="102" spans="1:6" x14ac:dyDescent="0.25">
      <c r="A102" s="74" t="s">
        <v>435</v>
      </c>
      <c r="B102" s="74" t="s">
        <v>100</v>
      </c>
      <c r="C102">
        <v>4008</v>
      </c>
      <c r="D102" s="74" t="s">
        <v>104</v>
      </c>
      <c r="E102">
        <v>1.96</v>
      </c>
      <c r="F102" s="111">
        <v>4008</v>
      </c>
    </row>
    <row r="103" spans="1:6" x14ac:dyDescent="0.25">
      <c r="A103" s="74" t="s">
        <v>435</v>
      </c>
      <c r="B103" s="74" t="s">
        <v>100</v>
      </c>
      <c r="C103">
        <v>4007</v>
      </c>
      <c r="D103" s="74" t="s">
        <v>105</v>
      </c>
      <c r="E103">
        <v>8</v>
      </c>
      <c r="F103" s="111">
        <v>4007</v>
      </c>
    </row>
    <row r="104" spans="1:6" x14ac:dyDescent="0.25">
      <c r="A104" s="74" t="s">
        <v>435</v>
      </c>
      <c r="B104" s="74" t="s">
        <v>100</v>
      </c>
      <c r="C104">
        <v>4015</v>
      </c>
      <c r="D104" s="74" t="s">
        <v>106</v>
      </c>
      <c r="E104">
        <v>4.8</v>
      </c>
      <c r="F104" s="111">
        <v>4015</v>
      </c>
    </row>
    <row r="105" spans="1:6" x14ac:dyDescent="0.25">
      <c r="A105" s="74" t="s">
        <v>435</v>
      </c>
      <c r="B105" s="74" t="s">
        <v>100</v>
      </c>
      <c r="C105">
        <v>4109</v>
      </c>
      <c r="D105" s="74" t="s">
        <v>107</v>
      </c>
      <c r="E105">
        <v>3</v>
      </c>
      <c r="F105" s="111">
        <v>4109</v>
      </c>
    </row>
    <row r="106" spans="1:6" x14ac:dyDescent="0.25">
      <c r="A106" s="74" t="s">
        <v>435</v>
      </c>
      <c r="B106" s="74" t="s">
        <v>100</v>
      </c>
      <c r="C106">
        <v>4129</v>
      </c>
      <c r="D106" s="74" t="s">
        <v>108</v>
      </c>
      <c r="E106">
        <v>2</v>
      </c>
      <c r="F106" s="111">
        <v>4129</v>
      </c>
    </row>
    <row r="107" spans="1:6" x14ac:dyDescent="0.25">
      <c r="A107" s="74" t="s">
        <v>435</v>
      </c>
      <c r="B107" s="74" t="s">
        <v>100</v>
      </c>
      <c r="C107">
        <v>4116</v>
      </c>
      <c r="D107" s="74" t="s">
        <v>109</v>
      </c>
      <c r="E107">
        <v>5.56</v>
      </c>
      <c r="F107" s="111">
        <v>4116</v>
      </c>
    </row>
    <row r="108" spans="1:6" x14ac:dyDescent="0.25">
      <c r="A108" s="74" t="s">
        <v>435</v>
      </c>
      <c r="B108" s="74" t="s">
        <v>100</v>
      </c>
      <c r="C108">
        <v>4126</v>
      </c>
      <c r="D108" s="74" t="s">
        <v>110</v>
      </c>
      <c r="E108">
        <v>2</v>
      </c>
      <c r="F108" s="111">
        <v>4126</v>
      </c>
    </row>
    <row r="109" spans="1:6" x14ac:dyDescent="0.25">
      <c r="A109" s="74" t="s">
        <v>435</v>
      </c>
      <c r="B109" s="74" t="s">
        <v>100</v>
      </c>
      <c r="C109">
        <v>4119</v>
      </c>
      <c r="D109" s="74" t="s">
        <v>111</v>
      </c>
      <c r="E109">
        <v>5.4</v>
      </c>
      <c r="F109" s="111">
        <v>4119</v>
      </c>
    </row>
    <row r="110" spans="1:6" x14ac:dyDescent="0.25">
      <c r="A110" s="74" t="s">
        <v>435</v>
      </c>
      <c r="B110" s="74" t="s">
        <v>100</v>
      </c>
      <c r="C110">
        <v>4127</v>
      </c>
      <c r="D110" s="74" t="s">
        <v>112</v>
      </c>
      <c r="E110">
        <v>2</v>
      </c>
      <c r="F110" s="111">
        <v>4127</v>
      </c>
    </row>
    <row r="111" spans="1:6" x14ac:dyDescent="0.25">
      <c r="A111" s="74" t="s">
        <v>435</v>
      </c>
      <c r="B111" s="74" t="s">
        <v>100</v>
      </c>
      <c r="C111">
        <v>4121</v>
      </c>
      <c r="D111" s="74" t="s">
        <v>113</v>
      </c>
      <c r="E111">
        <v>4</v>
      </c>
      <c r="F111" s="111">
        <v>4121</v>
      </c>
    </row>
    <row r="112" spans="1:6" x14ac:dyDescent="0.25">
      <c r="A112" s="74" t="s">
        <v>435</v>
      </c>
      <c r="B112" s="74" t="s">
        <v>100</v>
      </c>
      <c r="C112">
        <v>4101</v>
      </c>
      <c r="D112" s="74" t="s">
        <v>114</v>
      </c>
      <c r="E112">
        <v>8</v>
      </c>
      <c r="F112" s="111">
        <v>4101</v>
      </c>
    </row>
    <row r="113" spans="1:6" x14ac:dyDescent="0.25">
      <c r="A113" s="74" t="s">
        <v>435</v>
      </c>
      <c r="B113" s="74" t="s">
        <v>100</v>
      </c>
      <c r="C113">
        <v>4110</v>
      </c>
      <c r="D113" s="74" t="s">
        <v>115</v>
      </c>
      <c r="E113">
        <v>2</v>
      </c>
      <c r="F113" s="111">
        <v>4110</v>
      </c>
    </row>
    <row r="114" spans="1:6" x14ac:dyDescent="0.25">
      <c r="A114" s="74" t="s">
        <v>435</v>
      </c>
      <c r="B114" s="74" t="s">
        <v>100</v>
      </c>
      <c r="C114">
        <v>4107</v>
      </c>
      <c r="D114" s="74" t="s">
        <v>116</v>
      </c>
      <c r="E114">
        <v>2</v>
      </c>
      <c r="F114" s="111">
        <v>4107</v>
      </c>
    </row>
    <row r="115" spans="1:6" x14ac:dyDescent="0.25">
      <c r="A115" s="74" t="s">
        <v>435</v>
      </c>
      <c r="B115" s="74" t="s">
        <v>100</v>
      </c>
      <c r="C115">
        <v>4120</v>
      </c>
      <c r="D115" s="74" t="s">
        <v>117</v>
      </c>
      <c r="E115">
        <v>1.8</v>
      </c>
      <c r="F115" s="111">
        <v>4120</v>
      </c>
    </row>
    <row r="116" spans="1:6" x14ac:dyDescent="0.25">
      <c r="A116" s="74" t="s">
        <v>435</v>
      </c>
      <c r="B116" s="74" t="s">
        <v>118</v>
      </c>
      <c r="C116">
        <v>4028</v>
      </c>
      <c r="D116" s="74" t="s">
        <v>119</v>
      </c>
      <c r="E116">
        <v>3.04</v>
      </c>
      <c r="F116" s="111">
        <v>4028</v>
      </c>
    </row>
    <row r="117" spans="1:6" x14ac:dyDescent="0.25">
      <c r="A117" s="74" t="s">
        <v>435</v>
      </c>
      <c r="B117" s="74" t="s">
        <v>118</v>
      </c>
      <c r="C117">
        <v>4033</v>
      </c>
      <c r="D117" s="74" t="s">
        <v>120</v>
      </c>
      <c r="E117">
        <v>1.55</v>
      </c>
      <c r="F117" s="111">
        <v>4033</v>
      </c>
    </row>
    <row r="118" spans="1:6" x14ac:dyDescent="0.25">
      <c r="A118" s="74" t="s">
        <v>435</v>
      </c>
      <c r="B118" s="74" t="s">
        <v>118</v>
      </c>
      <c r="C118">
        <v>4037</v>
      </c>
      <c r="D118" s="74" t="s">
        <v>121</v>
      </c>
      <c r="E118">
        <v>4.79</v>
      </c>
      <c r="F118" s="111">
        <v>4037</v>
      </c>
    </row>
    <row r="119" spans="1:6" x14ac:dyDescent="0.25">
      <c r="A119" s="74" t="s">
        <v>435</v>
      </c>
      <c r="B119" s="74" t="s">
        <v>118</v>
      </c>
      <c r="C119">
        <v>4038</v>
      </c>
      <c r="D119" s="74" t="s">
        <v>122</v>
      </c>
      <c r="E119">
        <v>4.87</v>
      </c>
      <c r="F119" s="111">
        <v>4038</v>
      </c>
    </row>
    <row r="120" spans="1:6" x14ac:dyDescent="0.25">
      <c r="A120" s="74" t="s">
        <v>435</v>
      </c>
      <c r="B120" s="74" t="s">
        <v>118</v>
      </c>
      <c r="C120">
        <v>4039</v>
      </c>
      <c r="D120" s="74" t="s">
        <v>123</v>
      </c>
      <c r="E120">
        <v>1.44</v>
      </c>
      <c r="F120" s="111">
        <v>4039</v>
      </c>
    </row>
    <row r="121" spans="1:6" x14ac:dyDescent="0.25">
      <c r="A121" s="74" t="s">
        <v>435</v>
      </c>
      <c r="B121" s="74" t="s">
        <v>118</v>
      </c>
      <c r="C121">
        <v>4027</v>
      </c>
      <c r="D121" s="74" t="s">
        <v>124</v>
      </c>
      <c r="E121">
        <v>3.46</v>
      </c>
      <c r="F121" s="111">
        <v>4027</v>
      </c>
    </row>
    <row r="122" spans="1:6" x14ac:dyDescent="0.25">
      <c r="A122" s="74" t="s">
        <v>435</v>
      </c>
      <c r="B122" s="74" t="s">
        <v>118</v>
      </c>
      <c r="C122">
        <v>4029</v>
      </c>
      <c r="D122" s="74" t="s">
        <v>125</v>
      </c>
      <c r="E122">
        <v>2.83</v>
      </c>
      <c r="F122" s="111">
        <v>4029</v>
      </c>
    </row>
    <row r="123" spans="1:6" x14ac:dyDescent="0.25">
      <c r="A123" s="74" t="s">
        <v>435</v>
      </c>
      <c r="B123" s="74" t="s">
        <v>118</v>
      </c>
      <c r="C123">
        <v>4019</v>
      </c>
      <c r="D123" s="74" t="s">
        <v>126</v>
      </c>
      <c r="E123">
        <v>5</v>
      </c>
      <c r="F123" s="111">
        <v>4019</v>
      </c>
    </row>
    <row r="124" spans="1:6" x14ac:dyDescent="0.25">
      <c r="A124" s="74" t="s">
        <v>435</v>
      </c>
      <c r="B124" s="74" t="s">
        <v>118</v>
      </c>
      <c r="C124">
        <v>4024</v>
      </c>
      <c r="D124" s="74" t="s">
        <v>127</v>
      </c>
      <c r="E124">
        <v>2.84</v>
      </c>
      <c r="F124" s="111">
        <v>4024</v>
      </c>
    </row>
    <row r="125" spans="1:6" x14ac:dyDescent="0.25">
      <c r="A125" s="74" t="s">
        <v>435</v>
      </c>
      <c r="B125" s="74" t="s">
        <v>118</v>
      </c>
      <c r="C125">
        <v>4047</v>
      </c>
      <c r="D125" s="74" t="s">
        <v>128</v>
      </c>
      <c r="E125">
        <v>5.6</v>
      </c>
      <c r="F125" s="111">
        <v>4047</v>
      </c>
    </row>
    <row r="126" spans="1:6" x14ac:dyDescent="0.25">
      <c r="A126" s="74" t="s">
        <v>435</v>
      </c>
      <c r="B126" s="74" t="s">
        <v>118</v>
      </c>
      <c r="C126">
        <v>4026</v>
      </c>
      <c r="D126" s="74" t="s">
        <v>129</v>
      </c>
      <c r="E126">
        <v>3.3</v>
      </c>
      <c r="F126" s="111">
        <v>4026</v>
      </c>
    </row>
    <row r="127" spans="1:6" x14ac:dyDescent="0.25">
      <c r="A127" s="74" t="s">
        <v>435</v>
      </c>
      <c r="B127" s="74" t="s">
        <v>118</v>
      </c>
      <c r="C127">
        <v>4045</v>
      </c>
      <c r="D127" s="74" t="s">
        <v>130</v>
      </c>
      <c r="E127">
        <v>5.24</v>
      </c>
      <c r="F127" s="111">
        <v>4045</v>
      </c>
    </row>
    <row r="128" spans="1:6" x14ac:dyDescent="0.25">
      <c r="A128" s="74" t="s">
        <v>435</v>
      </c>
      <c r="B128" s="74" t="s">
        <v>118</v>
      </c>
      <c r="C128">
        <v>4043</v>
      </c>
      <c r="D128" s="74" t="s">
        <v>131</v>
      </c>
      <c r="E128">
        <v>8.52</v>
      </c>
      <c r="F128" s="111">
        <v>4043</v>
      </c>
    </row>
    <row r="129" spans="1:6" x14ac:dyDescent="0.25">
      <c r="A129" s="74" t="s">
        <v>435</v>
      </c>
      <c r="B129" s="74" t="s">
        <v>118</v>
      </c>
      <c r="C129">
        <v>4048</v>
      </c>
      <c r="D129" s="74" t="s">
        <v>132</v>
      </c>
      <c r="E129">
        <v>2.66</v>
      </c>
      <c r="F129" s="111">
        <v>4048</v>
      </c>
    </row>
    <row r="130" spans="1:6" x14ac:dyDescent="0.25">
      <c r="A130" s="74" t="s">
        <v>435</v>
      </c>
      <c r="B130" s="74" t="s">
        <v>118</v>
      </c>
      <c r="C130">
        <v>4010</v>
      </c>
      <c r="D130" s="74" t="s">
        <v>133</v>
      </c>
      <c r="E130">
        <v>3.3</v>
      </c>
      <c r="F130" s="111">
        <v>4010</v>
      </c>
    </row>
    <row r="131" spans="1:6" x14ac:dyDescent="0.25">
      <c r="A131" s="74" t="s">
        <v>435</v>
      </c>
      <c r="B131" s="74" t="s">
        <v>118</v>
      </c>
      <c r="C131">
        <v>4054</v>
      </c>
      <c r="D131" s="74" t="s">
        <v>134</v>
      </c>
      <c r="E131">
        <v>3</v>
      </c>
      <c r="F131" s="111">
        <v>4054</v>
      </c>
    </row>
    <row r="132" spans="1:6" x14ac:dyDescent="0.25">
      <c r="A132" s="74" t="s">
        <v>435</v>
      </c>
      <c r="B132" s="74" t="s">
        <v>118</v>
      </c>
      <c r="C132">
        <v>4006</v>
      </c>
      <c r="D132" s="74" t="s">
        <v>135</v>
      </c>
      <c r="E132">
        <v>6.39</v>
      </c>
      <c r="F132" s="111">
        <v>4006</v>
      </c>
    </row>
    <row r="133" spans="1:6" x14ac:dyDescent="0.25">
      <c r="A133" s="74" t="s">
        <v>435</v>
      </c>
      <c r="B133" s="74" t="s">
        <v>118</v>
      </c>
      <c r="C133">
        <v>4020</v>
      </c>
      <c r="D133" s="74" t="s">
        <v>136</v>
      </c>
      <c r="E133">
        <v>4.84</v>
      </c>
      <c r="F133" s="111">
        <v>4020</v>
      </c>
    </row>
    <row r="134" spans="1:6" x14ac:dyDescent="0.25">
      <c r="A134" s="74" t="s">
        <v>435</v>
      </c>
      <c r="B134" s="74" t="s">
        <v>118</v>
      </c>
      <c r="C134">
        <v>4012</v>
      </c>
      <c r="D134" s="74" t="s">
        <v>137</v>
      </c>
      <c r="E134">
        <v>2</v>
      </c>
      <c r="F134" s="111">
        <v>4012</v>
      </c>
    </row>
    <row r="135" spans="1:6" x14ac:dyDescent="0.25">
      <c r="A135" s="74" t="s">
        <v>435</v>
      </c>
      <c r="B135" s="74" t="s">
        <v>118</v>
      </c>
      <c r="C135">
        <v>4023</v>
      </c>
      <c r="D135" s="74" t="s">
        <v>138</v>
      </c>
      <c r="E135">
        <v>3.26</v>
      </c>
      <c r="F135" s="111">
        <v>4023</v>
      </c>
    </row>
    <row r="136" spans="1:6" x14ac:dyDescent="0.25">
      <c r="A136" s="74" t="s">
        <v>436</v>
      </c>
      <c r="B136" s="74" t="s">
        <v>140</v>
      </c>
      <c r="C136">
        <v>4132</v>
      </c>
      <c r="D136" s="74" t="s">
        <v>141</v>
      </c>
      <c r="E136">
        <v>5.45</v>
      </c>
      <c r="F136" s="111">
        <v>4132</v>
      </c>
    </row>
    <row r="137" spans="1:6" x14ac:dyDescent="0.25">
      <c r="A137" s="74" t="s">
        <v>436</v>
      </c>
      <c r="B137" s="74" t="s">
        <v>140</v>
      </c>
      <c r="C137">
        <v>4130</v>
      </c>
      <c r="D137" s="74" t="s">
        <v>142</v>
      </c>
      <c r="E137">
        <v>6.5</v>
      </c>
      <c r="F137" s="111">
        <v>4130</v>
      </c>
    </row>
    <row r="138" spans="1:6" x14ac:dyDescent="0.25">
      <c r="A138" s="74" t="s">
        <v>436</v>
      </c>
      <c r="B138" s="74" t="s">
        <v>140</v>
      </c>
      <c r="C138">
        <v>4135</v>
      </c>
      <c r="D138" s="74" t="s">
        <v>143</v>
      </c>
      <c r="E138">
        <v>7.6</v>
      </c>
      <c r="F138" s="111">
        <v>4135</v>
      </c>
    </row>
    <row r="139" spans="1:6" x14ac:dyDescent="0.25">
      <c r="A139" s="74" t="s">
        <v>436</v>
      </c>
      <c r="B139" s="74" t="s">
        <v>140</v>
      </c>
      <c r="C139">
        <v>4162</v>
      </c>
      <c r="D139" s="74" t="s">
        <v>147</v>
      </c>
      <c r="E139">
        <v>4.8</v>
      </c>
      <c r="F139" s="111">
        <v>4162</v>
      </c>
    </row>
    <row r="140" spans="1:6" x14ac:dyDescent="0.25">
      <c r="A140" s="74" t="s">
        <v>436</v>
      </c>
      <c r="B140" s="74" t="s">
        <v>140</v>
      </c>
      <c r="C140">
        <v>4147</v>
      </c>
      <c r="D140" s="74" t="s">
        <v>148</v>
      </c>
      <c r="E140">
        <v>6.8</v>
      </c>
      <c r="F140" s="111">
        <v>4147</v>
      </c>
    </row>
    <row r="141" spans="1:6" x14ac:dyDescent="0.25">
      <c r="A141" s="74" t="s">
        <v>436</v>
      </c>
      <c r="B141" s="74" t="s">
        <v>140</v>
      </c>
      <c r="C141">
        <v>4141</v>
      </c>
      <c r="D141" s="74" t="s">
        <v>149</v>
      </c>
      <c r="E141">
        <v>4</v>
      </c>
      <c r="F141" s="111">
        <v>4141</v>
      </c>
    </row>
    <row r="142" spans="1:6" x14ac:dyDescent="0.25">
      <c r="A142" s="74" t="s">
        <v>436</v>
      </c>
      <c r="B142" s="74" t="s">
        <v>140</v>
      </c>
      <c r="C142">
        <v>4139</v>
      </c>
      <c r="D142" s="74" t="s">
        <v>150</v>
      </c>
      <c r="E142">
        <v>5.5</v>
      </c>
      <c r="F142" s="111">
        <v>4139</v>
      </c>
    </row>
    <row r="143" spans="1:6" x14ac:dyDescent="0.25">
      <c r="A143" s="74" t="s">
        <v>436</v>
      </c>
      <c r="B143" s="74" t="s">
        <v>140</v>
      </c>
      <c r="C143">
        <v>4143</v>
      </c>
      <c r="D143" s="74" t="s">
        <v>151</v>
      </c>
      <c r="E143">
        <v>5.41</v>
      </c>
      <c r="F143" s="111">
        <v>4143</v>
      </c>
    </row>
    <row r="144" spans="1:6" x14ac:dyDescent="0.25">
      <c r="A144" s="74" t="s">
        <v>436</v>
      </c>
      <c r="B144" s="74" t="s">
        <v>140</v>
      </c>
      <c r="C144">
        <v>4159</v>
      </c>
      <c r="D144" s="74" t="s">
        <v>152</v>
      </c>
      <c r="E144">
        <v>2</v>
      </c>
      <c r="F144" s="111">
        <v>4159</v>
      </c>
    </row>
    <row r="145" spans="1:6" x14ac:dyDescent="0.25">
      <c r="A145" s="74" t="s">
        <v>436</v>
      </c>
      <c r="B145" s="74" t="s">
        <v>140</v>
      </c>
      <c r="C145">
        <v>4157</v>
      </c>
      <c r="D145" s="74" t="s">
        <v>153</v>
      </c>
      <c r="E145">
        <v>4</v>
      </c>
      <c r="F145" s="111">
        <v>4157</v>
      </c>
    </row>
    <row r="146" spans="1:6" x14ac:dyDescent="0.25">
      <c r="A146" s="74" t="s">
        <v>436</v>
      </c>
      <c r="B146" s="74" t="s">
        <v>140</v>
      </c>
      <c r="C146">
        <v>4148</v>
      </c>
      <c r="D146" s="74" t="s">
        <v>154</v>
      </c>
      <c r="E146">
        <v>4</v>
      </c>
      <c r="F146" s="111">
        <v>4148</v>
      </c>
    </row>
    <row r="147" spans="1:6" x14ac:dyDescent="0.25">
      <c r="A147" s="74" t="s">
        <v>436</v>
      </c>
      <c r="B147" s="74" t="s">
        <v>140</v>
      </c>
      <c r="C147">
        <v>4144</v>
      </c>
      <c r="D147" s="74" t="s">
        <v>155</v>
      </c>
      <c r="E147">
        <v>3</v>
      </c>
      <c r="F147" s="111">
        <v>4144</v>
      </c>
    </row>
    <row r="148" spans="1:6" x14ac:dyDescent="0.25">
      <c r="A148" s="74" t="s">
        <v>436</v>
      </c>
      <c r="B148" s="74" t="s">
        <v>140</v>
      </c>
      <c r="C148">
        <v>4153</v>
      </c>
      <c r="D148" s="74" t="s">
        <v>156</v>
      </c>
      <c r="E148">
        <v>3.96</v>
      </c>
      <c r="F148" s="111">
        <v>4153</v>
      </c>
    </row>
    <row r="149" spans="1:6" x14ac:dyDescent="0.25">
      <c r="A149" s="74" t="s">
        <v>436</v>
      </c>
      <c r="B149" s="74" t="s">
        <v>140</v>
      </c>
      <c r="C149">
        <v>4164</v>
      </c>
      <c r="D149" s="74" t="s">
        <v>157</v>
      </c>
      <c r="E149">
        <v>3</v>
      </c>
      <c r="F149" s="111">
        <v>4164</v>
      </c>
    </row>
    <row r="150" spans="1:6" x14ac:dyDescent="0.25">
      <c r="A150" s="74" t="s">
        <v>436</v>
      </c>
      <c r="B150" s="74" t="s">
        <v>140</v>
      </c>
      <c r="C150">
        <v>4140</v>
      </c>
      <c r="D150" s="74" t="s">
        <v>158</v>
      </c>
      <c r="E150">
        <v>2</v>
      </c>
      <c r="F150" s="111">
        <v>4140</v>
      </c>
    </row>
    <row r="151" spans="1:6" x14ac:dyDescent="0.25">
      <c r="A151" s="74" t="s">
        <v>436</v>
      </c>
      <c r="B151" s="74" t="s">
        <v>159</v>
      </c>
      <c r="C151">
        <v>4189</v>
      </c>
      <c r="D151" s="74" t="s">
        <v>160</v>
      </c>
      <c r="E151">
        <v>3.5</v>
      </c>
      <c r="F151" s="111">
        <v>4189</v>
      </c>
    </row>
    <row r="152" spans="1:6" x14ac:dyDescent="0.25">
      <c r="A152" s="74" t="s">
        <v>436</v>
      </c>
      <c r="B152" s="74" t="s">
        <v>159</v>
      </c>
      <c r="C152">
        <v>4195</v>
      </c>
      <c r="D152" s="74" t="s">
        <v>161</v>
      </c>
      <c r="E152">
        <v>3.5</v>
      </c>
      <c r="F152" s="111">
        <v>4195</v>
      </c>
    </row>
    <row r="153" spans="1:6" x14ac:dyDescent="0.25">
      <c r="A153" s="74" t="s">
        <v>436</v>
      </c>
      <c r="B153" s="74" t="s">
        <v>159</v>
      </c>
      <c r="C153">
        <v>4193</v>
      </c>
      <c r="D153" s="74" t="s">
        <v>162</v>
      </c>
      <c r="E153">
        <v>3.78</v>
      </c>
      <c r="F153" s="111">
        <v>4193</v>
      </c>
    </row>
    <row r="154" spans="1:6" x14ac:dyDescent="0.25">
      <c r="A154" s="74" t="s">
        <v>436</v>
      </c>
      <c r="B154" s="74" t="s">
        <v>159</v>
      </c>
      <c r="C154">
        <v>4184</v>
      </c>
      <c r="D154" s="74" t="s">
        <v>163</v>
      </c>
      <c r="E154">
        <v>3.56</v>
      </c>
      <c r="F154" s="111">
        <v>4184</v>
      </c>
    </row>
    <row r="155" spans="1:6" x14ac:dyDescent="0.25">
      <c r="A155" s="74" t="s">
        <v>436</v>
      </c>
      <c r="B155" s="74" t="s">
        <v>159</v>
      </c>
      <c r="C155">
        <v>4196</v>
      </c>
      <c r="D155" s="74" t="s">
        <v>164</v>
      </c>
      <c r="E155">
        <v>2</v>
      </c>
      <c r="F155" s="111">
        <v>4196</v>
      </c>
    </row>
    <row r="156" spans="1:6" x14ac:dyDescent="0.25">
      <c r="A156" s="74" t="s">
        <v>436</v>
      </c>
      <c r="B156" s="74" t="s">
        <v>159</v>
      </c>
      <c r="C156">
        <v>4174</v>
      </c>
      <c r="D156" s="74" t="s">
        <v>165</v>
      </c>
      <c r="E156">
        <v>5.8</v>
      </c>
      <c r="F156" s="111">
        <v>4174</v>
      </c>
    </row>
    <row r="157" spans="1:6" x14ac:dyDescent="0.25">
      <c r="A157" s="74" t="s">
        <v>436</v>
      </c>
      <c r="B157" s="74" t="s">
        <v>159</v>
      </c>
      <c r="C157">
        <v>4170</v>
      </c>
      <c r="D157" s="74" t="s">
        <v>166</v>
      </c>
      <c r="E157">
        <v>5.8</v>
      </c>
      <c r="F157" s="111">
        <v>4170</v>
      </c>
    </row>
    <row r="158" spans="1:6" x14ac:dyDescent="0.25">
      <c r="A158" s="74" t="s">
        <v>436</v>
      </c>
      <c r="B158" s="74" t="s">
        <v>159</v>
      </c>
      <c r="C158">
        <v>4169</v>
      </c>
      <c r="D158" s="74" t="s">
        <v>167</v>
      </c>
      <c r="E158">
        <v>5.8</v>
      </c>
      <c r="F158" s="111">
        <v>4169</v>
      </c>
    </row>
    <row r="159" spans="1:6" x14ac:dyDescent="0.25">
      <c r="A159" s="74" t="s">
        <v>436</v>
      </c>
      <c r="B159" s="74" t="s">
        <v>159</v>
      </c>
      <c r="C159">
        <v>4188</v>
      </c>
      <c r="D159" s="74" t="s">
        <v>168</v>
      </c>
      <c r="E159">
        <v>3</v>
      </c>
      <c r="F159" s="111">
        <v>4188</v>
      </c>
    </row>
    <row r="160" spans="1:6" x14ac:dyDescent="0.25">
      <c r="A160" s="74" t="s">
        <v>436</v>
      </c>
      <c r="B160" s="74" t="s">
        <v>159</v>
      </c>
      <c r="C160">
        <v>4180</v>
      </c>
      <c r="D160" s="74" t="s">
        <v>169</v>
      </c>
      <c r="E160">
        <v>3.6</v>
      </c>
      <c r="F160" s="111">
        <v>4180</v>
      </c>
    </row>
    <row r="161" spans="1:6" x14ac:dyDescent="0.25">
      <c r="A161" s="74" t="s">
        <v>436</v>
      </c>
      <c r="B161" s="74" t="s">
        <v>159</v>
      </c>
      <c r="C161">
        <v>4185</v>
      </c>
      <c r="D161" s="74" t="s">
        <v>170</v>
      </c>
      <c r="E161">
        <v>4</v>
      </c>
      <c r="F161" s="111">
        <v>4185</v>
      </c>
    </row>
    <row r="162" spans="1:6" x14ac:dyDescent="0.25">
      <c r="A162" s="74" t="s">
        <v>436</v>
      </c>
      <c r="B162" s="74" t="s">
        <v>159</v>
      </c>
      <c r="C162">
        <v>4178</v>
      </c>
      <c r="D162" s="74" t="s">
        <v>171</v>
      </c>
      <c r="E162">
        <v>6.8</v>
      </c>
      <c r="F162" s="111">
        <v>4178</v>
      </c>
    </row>
    <row r="163" spans="1:6" x14ac:dyDescent="0.25">
      <c r="A163" s="74" t="s">
        <v>436</v>
      </c>
      <c r="B163" s="74" t="s">
        <v>159</v>
      </c>
      <c r="C163">
        <v>4194</v>
      </c>
      <c r="D163" s="74" t="s">
        <v>172</v>
      </c>
      <c r="E163">
        <v>6.6</v>
      </c>
      <c r="F163" s="111">
        <v>4194</v>
      </c>
    </row>
    <row r="164" spans="1:6" x14ac:dyDescent="0.25">
      <c r="A164" s="74" t="s">
        <v>436</v>
      </c>
      <c r="B164" s="74" t="s">
        <v>159</v>
      </c>
      <c r="C164">
        <v>4181</v>
      </c>
      <c r="D164" s="74" t="s">
        <v>173</v>
      </c>
      <c r="E164">
        <v>4.01</v>
      </c>
      <c r="F164" s="111">
        <v>4181</v>
      </c>
    </row>
    <row r="165" spans="1:6" x14ac:dyDescent="0.25">
      <c r="A165" s="74" t="s">
        <v>436</v>
      </c>
      <c r="B165" s="74" t="s">
        <v>159</v>
      </c>
      <c r="C165">
        <v>4183</v>
      </c>
      <c r="D165" s="74" t="s">
        <v>174</v>
      </c>
      <c r="E165">
        <v>2</v>
      </c>
      <c r="F165" s="111">
        <v>4183</v>
      </c>
    </row>
    <row r="166" spans="1:6" x14ac:dyDescent="0.25">
      <c r="A166" s="74" t="s">
        <v>437</v>
      </c>
      <c r="B166" s="74" t="s">
        <v>438</v>
      </c>
      <c r="C166">
        <v>551110</v>
      </c>
      <c r="D166" s="74" t="s">
        <v>177</v>
      </c>
      <c r="E166">
        <v>5.65</v>
      </c>
      <c r="F166" s="111">
        <v>551110</v>
      </c>
    </row>
    <row r="167" spans="1:6" x14ac:dyDescent="0.25">
      <c r="A167" s="74" t="s">
        <v>175</v>
      </c>
      <c r="B167" s="74" t="s">
        <v>438</v>
      </c>
      <c r="C167">
        <v>451101</v>
      </c>
      <c r="D167" s="74" t="s">
        <v>178</v>
      </c>
      <c r="E167">
        <v>10.18</v>
      </c>
      <c r="F167" s="111">
        <v>451101</v>
      </c>
    </row>
    <row r="168" spans="1:6" x14ac:dyDescent="0.25">
      <c r="A168" s="74" t="s">
        <v>175</v>
      </c>
      <c r="B168" s="74" t="s">
        <v>438</v>
      </c>
      <c r="C168">
        <v>551103</v>
      </c>
      <c r="D168" s="74" t="s">
        <v>179</v>
      </c>
      <c r="E168">
        <v>3</v>
      </c>
      <c r="F168" s="111">
        <v>551103</v>
      </c>
    </row>
    <row r="169" spans="1:6" x14ac:dyDescent="0.25">
      <c r="A169" s="74" t="s">
        <v>175</v>
      </c>
      <c r="B169" s="74" t="s">
        <v>438</v>
      </c>
      <c r="C169">
        <v>551330</v>
      </c>
      <c r="D169" s="74" t="s">
        <v>180</v>
      </c>
      <c r="E169">
        <v>3</v>
      </c>
      <c r="F169" s="111">
        <v>551330</v>
      </c>
    </row>
    <row r="170" spans="1:6" x14ac:dyDescent="0.25">
      <c r="A170" s="74" t="s">
        <v>175</v>
      </c>
      <c r="B170" s="74" t="s">
        <v>438</v>
      </c>
      <c r="C170">
        <v>451115</v>
      </c>
      <c r="D170" s="74" t="s">
        <v>181</v>
      </c>
      <c r="E170">
        <v>3</v>
      </c>
      <c r="F170" s="111">
        <v>451115</v>
      </c>
    </row>
    <row r="171" spans="1:6" x14ac:dyDescent="0.25">
      <c r="A171" s="74" t="s">
        <v>175</v>
      </c>
      <c r="B171" s="74" t="s">
        <v>438</v>
      </c>
      <c r="C171">
        <v>551128</v>
      </c>
      <c r="D171" s="74" t="s">
        <v>182</v>
      </c>
      <c r="E171">
        <v>3</v>
      </c>
      <c r="F171" s="111">
        <v>551128</v>
      </c>
    </row>
    <row r="172" spans="1:6" x14ac:dyDescent="0.25">
      <c r="A172" s="74" t="s">
        <v>175</v>
      </c>
      <c r="B172" s="74" t="s">
        <v>438</v>
      </c>
      <c r="C172">
        <v>451120</v>
      </c>
      <c r="D172" s="74" t="s">
        <v>183</v>
      </c>
      <c r="E172">
        <v>2.5</v>
      </c>
      <c r="F172" s="111">
        <v>451120</v>
      </c>
    </row>
    <row r="173" spans="1:6" x14ac:dyDescent="0.25">
      <c r="A173" s="74" t="s">
        <v>175</v>
      </c>
      <c r="B173" s="74" t="s">
        <v>438</v>
      </c>
      <c r="C173">
        <v>451381</v>
      </c>
      <c r="D173" s="74" t="s">
        <v>184</v>
      </c>
      <c r="E173">
        <v>6.66</v>
      </c>
      <c r="F173" s="111">
        <v>451381</v>
      </c>
    </row>
    <row r="174" spans="1:6" x14ac:dyDescent="0.25">
      <c r="A174" s="74" t="s">
        <v>175</v>
      </c>
      <c r="B174" s="74" t="s">
        <v>438</v>
      </c>
      <c r="C174">
        <v>551354</v>
      </c>
      <c r="D174" s="74" t="s">
        <v>185</v>
      </c>
      <c r="E174">
        <v>2.4300000000000002</v>
      </c>
      <c r="F174" s="111">
        <v>551354</v>
      </c>
    </row>
    <row r="175" spans="1:6" x14ac:dyDescent="0.25">
      <c r="A175" s="74" t="s">
        <v>175</v>
      </c>
      <c r="B175" s="74" t="s">
        <v>438</v>
      </c>
      <c r="C175">
        <v>451166</v>
      </c>
      <c r="D175" s="74" t="s">
        <v>186</v>
      </c>
      <c r="E175">
        <v>6.5</v>
      </c>
      <c r="F175" s="111">
        <v>451166</v>
      </c>
    </row>
    <row r="176" spans="1:6" x14ac:dyDescent="0.25">
      <c r="A176" s="74" t="s">
        <v>175</v>
      </c>
      <c r="B176" s="74" t="s">
        <v>439</v>
      </c>
      <c r="C176">
        <v>508815</v>
      </c>
      <c r="D176" s="74" t="s">
        <v>188</v>
      </c>
      <c r="E176">
        <v>3</v>
      </c>
      <c r="F176" s="111">
        <v>508815</v>
      </c>
    </row>
    <row r="177" spans="1:6" x14ac:dyDescent="0.25">
      <c r="A177" s="74" t="s">
        <v>175</v>
      </c>
      <c r="B177" s="74" t="s">
        <v>439</v>
      </c>
      <c r="C177">
        <v>408801</v>
      </c>
      <c r="D177" s="74" t="s">
        <v>189</v>
      </c>
      <c r="E177">
        <v>8.7799999999999994</v>
      </c>
      <c r="F177" s="111">
        <v>408801</v>
      </c>
    </row>
    <row r="178" spans="1:6" x14ac:dyDescent="0.25">
      <c r="A178" s="74" t="s">
        <v>175</v>
      </c>
      <c r="B178" s="74" t="s">
        <v>439</v>
      </c>
      <c r="C178">
        <v>408822</v>
      </c>
      <c r="D178" s="74" t="s">
        <v>187</v>
      </c>
      <c r="E178">
        <v>4.5</v>
      </c>
      <c r="F178" s="111">
        <v>408822</v>
      </c>
    </row>
    <row r="179" spans="1:6" x14ac:dyDescent="0.25">
      <c r="A179" s="74" t="s">
        <v>175</v>
      </c>
      <c r="B179" s="74" t="s">
        <v>439</v>
      </c>
      <c r="C179">
        <v>508817</v>
      </c>
      <c r="D179" s="74" t="s">
        <v>190</v>
      </c>
      <c r="E179">
        <v>3.13</v>
      </c>
      <c r="F179" s="111">
        <v>508817</v>
      </c>
    </row>
    <row r="180" spans="1:6" x14ac:dyDescent="0.25">
      <c r="A180" s="74" t="s">
        <v>175</v>
      </c>
      <c r="B180" s="74" t="s">
        <v>439</v>
      </c>
      <c r="C180">
        <v>508802</v>
      </c>
      <c r="D180" s="74" t="s">
        <v>191</v>
      </c>
      <c r="E180">
        <v>3</v>
      </c>
      <c r="F180" s="111">
        <v>508802</v>
      </c>
    </row>
    <row r="181" spans="1:6" x14ac:dyDescent="0.25">
      <c r="A181" s="74" t="s">
        <v>175</v>
      </c>
      <c r="B181" s="74" t="s">
        <v>439</v>
      </c>
      <c r="C181">
        <v>508839</v>
      </c>
      <c r="D181" s="74" t="s">
        <v>192</v>
      </c>
      <c r="E181">
        <v>3.09</v>
      </c>
      <c r="F181" s="111">
        <v>508839</v>
      </c>
    </row>
    <row r="182" spans="1:6" x14ac:dyDescent="0.25">
      <c r="A182" s="74" t="s">
        <v>175</v>
      </c>
      <c r="B182" s="74" t="s">
        <v>439</v>
      </c>
      <c r="C182">
        <v>508819</v>
      </c>
      <c r="D182" s="74" t="s">
        <v>193</v>
      </c>
      <c r="E182">
        <v>1.96</v>
      </c>
      <c r="F182" s="111">
        <v>508819</v>
      </c>
    </row>
    <row r="183" spans="1:6" x14ac:dyDescent="0.25">
      <c r="A183" s="74" t="s">
        <v>175</v>
      </c>
      <c r="B183" s="74" t="s">
        <v>439</v>
      </c>
      <c r="C183">
        <v>408840</v>
      </c>
      <c r="D183" s="74" t="s">
        <v>194</v>
      </c>
      <c r="E183">
        <v>6.61</v>
      </c>
      <c r="F183" s="111">
        <v>408840</v>
      </c>
    </row>
    <row r="184" spans="1:6" x14ac:dyDescent="0.25">
      <c r="A184" s="74" t="s">
        <v>175</v>
      </c>
      <c r="B184" s="74" t="s">
        <v>439</v>
      </c>
      <c r="C184">
        <v>408862</v>
      </c>
      <c r="D184" s="74" t="s">
        <v>195</v>
      </c>
      <c r="E184">
        <v>3.75</v>
      </c>
      <c r="F184" s="111">
        <v>408862</v>
      </c>
    </row>
    <row r="185" spans="1:6" x14ac:dyDescent="0.25">
      <c r="A185" s="74" t="s">
        <v>175</v>
      </c>
      <c r="B185" s="74" t="s">
        <v>439</v>
      </c>
      <c r="C185">
        <v>508860</v>
      </c>
      <c r="D185" s="74" t="s">
        <v>196</v>
      </c>
      <c r="E185">
        <v>3.6</v>
      </c>
      <c r="F185" s="111">
        <v>508860</v>
      </c>
    </row>
    <row r="186" spans="1:6" x14ac:dyDescent="0.25">
      <c r="A186" s="74" t="s">
        <v>175</v>
      </c>
      <c r="B186" s="74" t="s">
        <v>439</v>
      </c>
      <c r="C186">
        <v>408806</v>
      </c>
      <c r="D186" s="74" t="s">
        <v>197</v>
      </c>
      <c r="E186">
        <v>8.91</v>
      </c>
      <c r="F186" s="111">
        <v>408806</v>
      </c>
    </row>
    <row r="187" spans="1:6" x14ac:dyDescent="0.25">
      <c r="A187" s="74" t="s">
        <v>175</v>
      </c>
      <c r="B187" s="74" t="s">
        <v>439</v>
      </c>
      <c r="C187">
        <v>508833</v>
      </c>
      <c r="D187" s="74" t="s">
        <v>198</v>
      </c>
      <c r="E187">
        <v>2.8</v>
      </c>
      <c r="F187" s="111">
        <v>508833</v>
      </c>
    </row>
    <row r="188" spans="1:6" x14ac:dyDescent="0.25">
      <c r="A188" s="74" t="s">
        <v>175</v>
      </c>
      <c r="B188" s="74" t="s">
        <v>439</v>
      </c>
      <c r="C188">
        <v>508820</v>
      </c>
      <c r="D188" s="74" t="s">
        <v>199</v>
      </c>
      <c r="E188">
        <v>2</v>
      </c>
      <c r="F188" s="111">
        <v>508820</v>
      </c>
    </row>
    <row r="189" spans="1:6" x14ac:dyDescent="0.25">
      <c r="A189" s="74" t="s">
        <v>175</v>
      </c>
      <c r="B189" s="74" t="s">
        <v>201</v>
      </c>
      <c r="C189">
        <v>551367</v>
      </c>
      <c r="D189" s="74" t="s">
        <v>202</v>
      </c>
      <c r="E189">
        <v>3</v>
      </c>
      <c r="F189" s="111">
        <v>551367</v>
      </c>
    </row>
    <row r="190" spans="1:6" x14ac:dyDescent="0.25">
      <c r="A190" s="74" t="s">
        <v>175</v>
      </c>
      <c r="B190" s="74" t="s">
        <v>201</v>
      </c>
      <c r="C190">
        <v>551340</v>
      </c>
      <c r="D190" s="74" t="s">
        <v>203</v>
      </c>
      <c r="E190">
        <v>3</v>
      </c>
      <c r="F190" s="111">
        <v>551340</v>
      </c>
    </row>
    <row r="191" spans="1:6" x14ac:dyDescent="0.25">
      <c r="A191" s="74" t="s">
        <v>175</v>
      </c>
      <c r="B191" s="74" t="s">
        <v>201</v>
      </c>
      <c r="C191">
        <v>551369</v>
      </c>
      <c r="D191" s="74" t="s">
        <v>204</v>
      </c>
      <c r="E191">
        <v>3</v>
      </c>
      <c r="F191" s="111">
        <v>551369</v>
      </c>
    </row>
    <row r="192" spans="1:6" x14ac:dyDescent="0.25">
      <c r="A192" s="74" t="s">
        <v>175</v>
      </c>
      <c r="B192" s="74" t="s">
        <v>201</v>
      </c>
      <c r="C192">
        <v>551365</v>
      </c>
      <c r="D192" s="74" t="s">
        <v>205</v>
      </c>
      <c r="E192">
        <v>2.84</v>
      </c>
      <c r="F192" s="111">
        <v>551365</v>
      </c>
    </row>
    <row r="193" spans="1:6" x14ac:dyDescent="0.25">
      <c r="A193" s="74" t="s">
        <v>175</v>
      </c>
      <c r="B193" s="74" t="s">
        <v>201</v>
      </c>
      <c r="C193">
        <v>451370</v>
      </c>
      <c r="D193" s="74" t="s">
        <v>206</v>
      </c>
      <c r="E193">
        <v>10.199999999999999</v>
      </c>
      <c r="F193" s="111">
        <v>451370</v>
      </c>
    </row>
    <row r="194" spans="1:6" x14ac:dyDescent="0.25">
      <c r="A194" s="74" t="s">
        <v>175</v>
      </c>
      <c r="B194" s="74" t="s">
        <v>201</v>
      </c>
      <c r="C194">
        <v>551314</v>
      </c>
      <c r="D194" s="74" t="s">
        <v>207</v>
      </c>
      <c r="E194">
        <v>2.87</v>
      </c>
      <c r="F194" s="111">
        <v>551314</v>
      </c>
    </row>
    <row r="195" spans="1:6" x14ac:dyDescent="0.25">
      <c r="A195" s="74" t="s">
        <v>175</v>
      </c>
      <c r="B195" s="74" t="s">
        <v>201</v>
      </c>
      <c r="C195">
        <v>451361</v>
      </c>
      <c r="D195" s="74" t="s">
        <v>208</v>
      </c>
      <c r="E195">
        <v>2</v>
      </c>
      <c r="F195" s="111">
        <v>451361</v>
      </c>
    </row>
    <row r="196" spans="1:6" x14ac:dyDescent="0.25">
      <c r="A196" s="74" t="s">
        <v>175</v>
      </c>
      <c r="B196" s="74" t="s">
        <v>201</v>
      </c>
      <c r="C196">
        <v>451350</v>
      </c>
      <c r="D196" s="74" t="s">
        <v>209</v>
      </c>
      <c r="E196">
        <v>8.1300000000000008</v>
      </c>
      <c r="F196" s="111">
        <v>451350</v>
      </c>
    </row>
    <row r="197" spans="1:6" x14ac:dyDescent="0.25">
      <c r="A197" s="74" t="s">
        <v>175</v>
      </c>
      <c r="B197" s="74" t="s">
        <v>201</v>
      </c>
      <c r="C197">
        <v>551310</v>
      </c>
      <c r="D197" s="74" t="s">
        <v>210</v>
      </c>
      <c r="E197">
        <v>4</v>
      </c>
      <c r="F197" s="111">
        <v>551310</v>
      </c>
    </row>
    <row r="198" spans="1:6" x14ac:dyDescent="0.25">
      <c r="A198" s="74" t="s">
        <v>175</v>
      </c>
      <c r="B198" s="74" t="s">
        <v>201</v>
      </c>
      <c r="C198">
        <v>551309</v>
      </c>
      <c r="D198" s="74" t="s">
        <v>211</v>
      </c>
      <c r="E198">
        <v>3</v>
      </c>
      <c r="F198" s="111">
        <v>551309</v>
      </c>
    </row>
    <row r="199" spans="1:6" x14ac:dyDescent="0.25">
      <c r="A199" s="74" t="s">
        <v>175</v>
      </c>
      <c r="B199" s="74" t="s">
        <v>201</v>
      </c>
      <c r="C199">
        <v>551305</v>
      </c>
      <c r="D199" s="74" t="s">
        <v>212</v>
      </c>
      <c r="E199">
        <v>3.8</v>
      </c>
      <c r="F199" s="111">
        <v>551305</v>
      </c>
    </row>
    <row r="200" spans="1:6" x14ac:dyDescent="0.25">
      <c r="A200" s="74" t="s">
        <v>175</v>
      </c>
      <c r="B200" s="74" t="s">
        <v>201</v>
      </c>
      <c r="C200">
        <v>451301</v>
      </c>
      <c r="D200" s="74" t="s">
        <v>213</v>
      </c>
      <c r="E200">
        <v>7.26</v>
      </c>
      <c r="F200" s="111">
        <v>451301</v>
      </c>
    </row>
    <row r="201" spans="1:6" x14ac:dyDescent="0.25">
      <c r="A201" s="74" t="s">
        <v>175</v>
      </c>
      <c r="B201" s="74" t="s">
        <v>201</v>
      </c>
      <c r="C201">
        <v>551341</v>
      </c>
      <c r="D201" s="74" t="s">
        <v>214</v>
      </c>
      <c r="E201">
        <v>4.33</v>
      </c>
      <c r="F201" s="111">
        <v>551341</v>
      </c>
    </row>
    <row r="202" spans="1:6" x14ac:dyDescent="0.25">
      <c r="A202" s="74" t="s">
        <v>175</v>
      </c>
      <c r="B202" s="74" t="s">
        <v>201</v>
      </c>
      <c r="C202">
        <v>551306</v>
      </c>
      <c r="D202" s="74" t="s">
        <v>216</v>
      </c>
      <c r="E202">
        <v>4.5</v>
      </c>
      <c r="F202" s="111">
        <v>551306</v>
      </c>
    </row>
    <row r="203" spans="1:6" x14ac:dyDescent="0.25">
      <c r="A203" s="74" t="s">
        <v>175</v>
      </c>
      <c r="B203" s="74" t="s">
        <v>201</v>
      </c>
      <c r="C203">
        <v>551349</v>
      </c>
      <c r="D203" s="74" t="s">
        <v>217</v>
      </c>
      <c r="E203">
        <v>3</v>
      </c>
      <c r="F203" s="111">
        <v>551349</v>
      </c>
    </row>
    <row r="204" spans="1:6" x14ac:dyDescent="0.25">
      <c r="A204" s="74" t="s">
        <v>175</v>
      </c>
      <c r="B204" s="74" t="s">
        <v>201</v>
      </c>
      <c r="C204">
        <v>451308</v>
      </c>
      <c r="D204" s="74" t="s">
        <v>218</v>
      </c>
      <c r="E204">
        <v>8.39</v>
      </c>
      <c r="F204" s="111">
        <v>451308</v>
      </c>
    </row>
    <row r="205" spans="1:6" x14ac:dyDescent="0.25">
      <c r="A205" s="74" t="s">
        <v>175</v>
      </c>
      <c r="B205" s="74" t="s">
        <v>201</v>
      </c>
      <c r="C205">
        <v>551307</v>
      </c>
      <c r="D205" s="74" t="s">
        <v>215</v>
      </c>
      <c r="E205">
        <v>2.96</v>
      </c>
      <c r="F205" s="111">
        <v>551307</v>
      </c>
    </row>
    <row r="206" spans="1:6" x14ac:dyDescent="0.25">
      <c r="A206" s="74" t="s">
        <v>175</v>
      </c>
      <c r="B206" s="74" t="s">
        <v>201</v>
      </c>
      <c r="C206">
        <v>451336</v>
      </c>
      <c r="D206" s="74" t="s">
        <v>219</v>
      </c>
      <c r="E206">
        <v>6.87</v>
      </c>
      <c r="F206" s="111">
        <v>451336</v>
      </c>
    </row>
    <row r="207" spans="1:6" x14ac:dyDescent="0.25">
      <c r="A207" s="75" t="s">
        <v>440</v>
      </c>
      <c r="B207" s="74" t="s">
        <v>221</v>
      </c>
      <c r="C207">
        <v>554116</v>
      </c>
      <c r="D207" s="74" t="s">
        <v>222</v>
      </c>
      <c r="E207">
        <v>3</v>
      </c>
      <c r="F207" s="111">
        <v>554116</v>
      </c>
    </row>
    <row r="208" spans="1:6" x14ac:dyDescent="0.25">
      <c r="A208" s="75" t="s">
        <v>440</v>
      </c>
      <c r="B208" s="74" t="s">
        <v>221</v>
      </c>
      <c r="C208">
        <v>454161</v>
      </c>
      <c r="D208" s="74" t="s">
        <v>223</v>
      </c>
      <c r="E208">
        <v>1.2</v>
      </c>
      <c r="F208" s="111">
        <v>454161</v>
      </c>
    </row>
    <row r="209" spans="1:6" x14ac:dyDescent="0.25">
      <c r="A209" s="75" t="s">
        <v>440</v>
      </c>
      <c r="B209" s="74" t="s">
        <v>221</v>
      </c>
      <c r="C209">
        <v>554166</v>
      </c>
      <c r="D209" s="74" t="s">
        <v>224</v>
      </c>
      <c r="E209">
        <v>2.78</v>
      </c>
      <c r="F209" s="111">
        <v>554166</v>
      </c>
    </row>
    <row r="210" spans="1:6" x14ac:dyDescent="0.25">
      <c r="A210" s="75" t="s">
        <v>440</v>
      </c>
      <c r="B210" s="74" t="s">
        <v>221</v>
      </c>
      <c r="C210">
        <v>454171</v>
      </c>
      <c r="D210" s="74" t="s">
        <v>225</v>
      </c>
      <c r="E210">
        <v>0.88</v>
      </c>
      <c r="F210" s="111">
        <v>454171</v>
      </c>
    </row>
    <row r="211" spans="1:6" x14ac:dyDescent="0.25">
      <c r="A211" s="75" t="s">
        <v>440</v>
      </c>
      <c r="B211" s="74" t="s">
        <v>221</v>
      </c>
      <c r="C211">
        <v>554266</v>
      </c>
      <c r="D211" s="74" t="s">
        <v>226</v>
      </c>
      <c r="E211">
        <v>2.66</v>
      </c>
      <c r="F211" s="111">
        <v>554266</v>
      </c>
    </row>
    <row r="212" spans="1:6" x14ac:dyDescent="0.25">
      <c r="A212" s="75" t="s">
        <v>440</v>
      </c>
      <c r="B212" s="74" t="s">
        <v>221</v>
      </c>
      <c r="C212">
        <v>554296</v>
      </c>
      <c r="D212" s="74" t="s">
        <v>227</v>
      </c>
      <c r="E212">
        <v>4.6100000000000003</v>
      </c>
      <c r="F212" s="111">
        <v>554296</v>
      </c>
    </row>
    <row r="213" spans="1:6" x14ac:dyDescent="0.25">
      <c r="A213" s="75" t="s">
        <v>440</v>
      </c>
      <c r="B213" s="74" t="s">
        <v>221</v>
      </c>
      <c r="C213">
        <v>554356</v>
      </c>
      <c r="D213" s="74" t="s">
        <v>228</v>
      </c>
      <c r="E213">
        <v>3.23</v>
      </c>
      <c r="F213" s="111">
        <v>554356</v>
      </c>
    </row>
    <row r="214" spans="1:6" x14ac:dyDescent="0.25">
      <c r="A214" s="75" t="s">
        <v>440</v>
      </c>
      <c r="B214" s="74" t="s">
        <v>221</v>
      </c>
      <c r="C214">
        <v>454426</v>
      </c>
      <c r="D214" s="74" t="s">
        <v>229</v>
      </c>
      <c r="E214">
        <v>11.02</v>
      </c>
      <c r="F214" s="111">
        <v>454426</v>
      </c>
    </row>
    <row r="215" spans="1:6" x14ac:dyDescent="0.25">
      <c r="A215" s="75" t="s">
        <v>440</v>
      </c>
      <c r="B215" s="74" t="s">
        <v>221</v>
      </c>
      <c r="C215">
        <v>554476</v>
      </c>
      <c r="D215" s="74" t="s">
        <v>231</v>
      </c>
      <c r="E215">
        <v>2.33</v>
      </c>
      <c r="F215" s="111">
        <v>554476</v>
      </c>
    </row>
    <row r="216" spans="1:6" x14ac:dyDescent="0.25">
      <c r="A216" s="75" t="s">
        <v>440</v>
      </c>
      <c r="B216" s="74" t="s">
        <v>221</v>
      </c>
      <c r="C216">
        <v>554471</v>
      </c>
      <c r="D216" s="74" t="s">
        <v>232</v>
      </c>
      <c r="E216">
        <v>2</v>
      </c>
      <c r="F216" s="111">
        <v>554471</v>
      </c>
    </row>
    <row r="217" spans="1:6" x14ac:dyDescent="0.25">
      <c r="A217" s="75" t="s">
        <v>440</v>
      </c>
      <c r="B217" s="74" t="s">
        <v>221</v>
      </c>
      <c r="C217">
        <v>454481</v>
      </c>
      <c r="D217" s="74" t="s">
        <v>233</v>
      </c>
      <c r="E217">
        <v>11.12</v>
      </c>
      <c r="F217" s="111">
        <v>454481</v>
      </c>
    </row>
    <row r="218" spans="1:6" x14ac:dyDescent="0.25">
      <c r="A218" s="75" t="s">
        <v>440</v>
      </c>
      <c r="B218" s="74" t="s">
        <v>221</v>
      </c>
      <c r="C218">
        <v>554486</v>
      </c>
      <c r="D218" s="74" t="s">
        <v>234</v>
      </c>
      <c r="E218">
        <v>5</v>
      </c>
      <c r="F218" s="111">
        <v>554486</v>
      </c>
    </row>
    <row r="219" spans="1:6" x14ac:dyDescent="0.25">
      <c r="A219" s="75" t="s">
        <v>440</v>
      </c>
      <c r="B219" s="74" t="s">
        <v>221</v>
      </c>
      <c r="C219">
        <v>554491</v>
      </c>
      <c r="D219" s="74" t="s">
        <v>235</v>
      </c>
      <c r="E219">
        <v>2.88</v>
      </c>
      <c r="F219" s="111">
        <v>554491</v>
      </c>
    </row>
    <row r="220" spans="1:6" x14ac:dyDescent="0.25">
      <c r="A220" s="75" t="s">
        <v>440</v>
      </c>
      <c r="B220" s="74" t="s">
        <v>221</v>
      </c>
      <c r="C220">
        <v>554601</v>
      </c>
      <c r="D220" s="74" t="s">
        <v>236</v>
      </c>
      <c r="E220">
        <v>4.88</v>
      </c>
      <c r="F220" s="111">
        <v>554601</v>
      </c>
    </row>
    <row r="221" spans="1:6" x14ac:dyDescent="0.25">
      <c r="A221" s="75" t="s">
        <v>440</v>
      </c>
      <c r="B221" s="74" t="s">
        <v>221</v>
      </c>
      <c r="C221">
        <v>554611</v>
      </c>
      <c r="D221" s="74" t="s">
        <v>237</v>
      </c>
      <c r="E221">
        <v>2.91</v>
      </c>
      <c r="F221" s="111">
        <v>554611</v>
      </c>
    </row>
    <row r="222" spans="1:6" x14ac:dyDescent="0.25">
      <c r="A222" s="75" t="s">
        <v>440</v>
      </c>
      <c r="B222" s="74" t="s">
        <v>221</v>
      </c>
      <c r="C222">
        <v>554636</v>
      </c>
      <c r="D222" s="74" t="s">
        <v>238</v>
      </c>
      <c r="E222">
        <v>2</v>
      </c>
      <c r="F222" s="111">
        <v>554636</v>
      </c>
    </row>
    <row r="223" spans="1:6" x14ac:dyDescent="0.25">
      <c r="A223" s="75" t="s">
        <v>440</v>
      </c>
      <c r="B223" s="74" t="s">
        <v>221</v>
      </c>
      <c r="C223">
        <v>454671</v>
      </c>
      <c r="D223" s="74" t="s">
        <v>239</v>
      </c>
      <c r="E223">
        <v>4.96</v>
      </c>
      <c r="F223" s="111">
        <v>454671</v>
      </c>
    </row>
    <row r="224" spans="1:6" x14ac:dyDescent="0.25">
      <c r="A224" s="75" t="s">
        <v>440</v>
      </c>
      <c r="B224" s="74" t="s">
        <v>441</v>
      </c>
      <c r="C224">
        <v>554184</v>
      </c>
      <c r="D224" s="74" t="s">
        <v>241</v>
      </c>
      <c r="E224">
        <v>4.6500000000000004</v>
      </c>
      <c r="F224" s="111">
        <v>554184</v>
      </c>
    </row>
    <row r="225" spans="1:6" x14ac:dyDescent="0.25">
      <c r="A225" s="75" t="s">
        <v>440</v>
      </c>
      <c r="B225" s="74" t="s">
        <v>441</v>
      </c>
      <c r="C225">
        <v>554506</v>
      </c>
      <c r="D225" s="74" t="s">
        <v>242</v>
      </c>
      <c r="E225">
        <v>2</v>
      </c>
      <c r="F225" s="111">
        <v>554506</v>
      </c>
    </row>
    <row r="226" spans="1:6" x14ac:dyDescent="0.25">
      <c r="A226" s="75" t="s">
        <v>440</v>
      </c>
      <c r="B226" s="74" t="s">
        <v>441</v>
      </c>
      <c r="C226">
        <v>554196</v>
      </c>
      <c r="D226" s="74" t="s">
        <v>243</v>
      </c>
      <c r="E226">
        <v>3.56</v>
      </c>
      <c r="F226" s="111">
        <v>554196</v>
      </c>
    </row>
    <row r="227" spans="1:6" x14ac:dyDescent="0.25">
      <c r="A227" s="75" t="s">
        <v>440</v>
      </c>
      <c r="B227" s="74" t="s">
        <v>441</v>
      </c>
      <c r="C227">
        <v>554257</v>
      </c>
      <c r="D227" s="74" t="s">
        <v>244</v>
      </c>
      <c r="E227">
        <v>3.78</v>
      </c>
      <c r="F227" s="111">
        <v>554257</v>
      </c>
    </row>
    <row r="228" spans="1:6" x14ac:dyDescent="0.25">
      <c r="A228" s="75" t="s">
        <v>440</v>
      </c>
      <c r="B228" s="74" t="s">
        <v>441</v>
      </c>
      <c r="C228">
        <v>554321</v>
      </c>
      <c r="D228" s="74" t="s">
        <v>245</v>
      </c>
      <c r="E228">
        <v>3</v>
      </c>
      <c r="F228" s="111">
        <v>554321</v>
      </c>
    </row>
    <row r="229" spans="1:6" x14ac:dyDescent="0.25">
      <c r="A229" s="75" t="s">
        <v>440</v>
      </c>
      <c r="B229" s="74" t="s">
        <v>441</v>
      </c>
      <c r="C229">
        <v>454355</v>
      </c>
      <c r="D229" s="74" t="s">
        <v>246</v>
      </c>
      <c r="E229">
        <v>3.78</v>
      </c>
      <c r="F229" s="111">
        <v>454355</v>
      </c>
    </row>
    <row r="230" spans="1:6" x14ac:dyDescent="0.25">
      <c r="A230" s="75" t="s">
        <v>440</v>
      </c>
      <c r="B230" s="74" t="s">
        <v>441</v>
      </c>
      <c r="C230">
        <v>554357</v>
      </c>
      <c r="D230" s="74" t="s">
        <v>247</v>
      </c>
      <c r="E230">
        <v>5.09</v>
      </c>
      <c r="F230" s="111">
        <v>554357</v>
      </c>
    </row>
    <row r="231" spans="1:6" x14ac:dyDescent="0.25">
      <c r="A231" s="75" t="s">
        <v>440</v>
      </c>
      <c r="B231" s="74" t="s">
        <v>441</v>
      </c>
      <c r="C231">
        <v>554381</v>
      </c>
      <c r="D231" s="74" t="s">
        <v>248</v>
      </c>
      <c r="E231">
        <v>4.6500000000000004</v>
      </c>
      <c r="F231" s="111">
        <v>554381</v>
      </c>
    </row>
    <row r="232" spans="1:6" x14ac:dyDescent="0.25">
      <c r="A232" s="75" t="s">
        <v>440</v>
      </c>
      <c r="B232" s="74" t="s">
        <v>441</v>
      </c>
      <c r="C232">
        <v>554376</v>
      </c>
      <c r="D232" s="74" t="s">
        <v>249</v>
      </c>
      <c r="E232">
        <v>3</v>
      </c>
      <c r="F232" s="111">
        <v>554376</v>
      </c>
    </row>
    <row r="233" spans="1:6" x14ac:dyDescent="0.25">
      <c r="A233" s="75" t="s">
        <v>440</v>
      </c>
      <c r="B233" s="74" t="s">
        <v>441</v>
      </c>
      <c r="C233">
        <v>554416</v>
      </c>
      <c r="D233" s="74" t="s">
        <v>250</v>
      </c>
      <c r="E233">
        <v>4</v>
      </c>
      <c r="F233" s="111">
        <v>554416</v>
      </c>
    </row>
    <row r="234" spans="1:6" x14ac:dyDescent="0.25">
      <c r="A234" s="75" t="s">
        <v>440</v>
      </c>
      <c r="B234" s="74" t="s">
        <v>441</v>
      </c>
      <c r="C234">
        <v>454466</v>
      </c>
      <c r="D234" s="74" t="s">
        <v>251</v>
      </c>
      <c r="E234">
        <v>1.83</v>
      </c>
      <c r="F234" s="111">
        <v>454466</v>
      </c>
    </row>
    <row r="235" spans="1:6" x14ac:dyDescent="0.25">
      <c r="A235" s="75" t="s">
        <v>440</v>
      </c>
      <c r="B235" s="74" t="s">
        <v>441</v>
      </c>
      <c r="C235">
        <v>554496</v>
      </c>
      <c r="D235" s="74" t="s">
        <v>252</v>
      </c>
      <c r="E235">
        <v>3</v>
      </c>
      <c r="F235" s="111">
        <v>554496</v>
      </c>
    </row>
    <row r="236" spans="1:6" x14ac:dyDescent="0.25">
      <c r="A236" s="75" t="s">
        <v>440</v>
      </c>
      <c r="B236" s="74" t="s">
        <v>441</v>
      </c>
      <c r="C236">
        <v>554516</v>
      </c>
      <c r="D236" s="74" t="s">
        <v>253</v>
      </c>
      <c r="E236">
        <v>2.5</v>
      </c>
      <c r="F236" s="111">
        <v>554516</v>
      </c>
    </row>
    <row r="237" spans="1:6" x14ac:dyDescent="0.25">
      <c r="A237" s="75" t="s">
        <v>440</v>
      </c>
      <c r="B237" s="74" t="s">
        <v>441</v>
      </c>
      <c r="C237">
        <v>554531</v>
      </c>
      <c r="D237" s="74" t="s">
        <v>254</v>
      </c>
      <c r="E237">
        <v>2.96</v>
      </c>
      <c r="F237" s="111">
        <v>554531</v>
      </c>
    </row>
    <row r="238" spans="1:6" x14ac:dyDescent="0.25">
      <c r="A238" s="75" t="s">
        <v>440</v>
      </c>
      <c r="B238" s="74" t="s">
        <v>441</v>
      </c>
      <c r="C238">
        <v>554533</v>
      </c>
      <c r="D238" s="74" t="s">
        <v>255</v>
      </c>
      <c r="E238">
        <v>2.88</v>
      </c>
      <c r="F238" s="111">
        <v>554533</v>
      </c>
    </row>
    <row r="239" spans="1:6" x14ac:dyDescent="0.25">
      <c r="A239" s="75" t="s">
        <v>440</v>
      </c>
      <c r="B239" s="74" t="s">
        <v>441</v>
      </c>
      <c r="C239">
        <v>454535</v>
      </c>
      <c r="D239" s="74" t="s">
        <v>256</v>
      </c>
      <c r="E239">
        <v>6.48</v>
      </c>
      <c r="F239" s="111">
        <v>454535</v>
      </c>
    </row>
    <row r="240" spans="1:6" x14ac:dyDescent="0.25">
      <c r="A240" s="75" t="s">
        <v>440</v>
      </c>
      <c r="B240" s="74" t="s">
        <v>441</v>
      </c>
      <c r="C240">
        <v>454651</v>
      </c>
      <c r="D240" s="74" t="s">
        <v>257</v>
      </c>
      <c r="E240">
        <v>11.17</v>
      </c>
      <c r="F240" s="111">
        <v>454651</v>
      </c>
    </row>
    <row r="241" spans="1:6" x14ac:dyDescent="0.25">
      <c r="A241" s="75" t="s">
        <v>440</v>
      </c>
      <c r="B241" s="74" t="s">
        <v>441</v>
      </c>
      <c r="C241">
        <v>554686</v>
      </c>
      <c r="D241" s="74" t="s">
        <v>258</v>
      </c>
      <c r="E241">
        <v>1.5</v>
      </c>
      <c r="F241" s="111">
        <v>554686</v>
      </c>
    </row>
    <row r="242" spans="1:6" x14ac:dyDescent="0.25">
      <c r="A242" s="75" t="s">
        <v>440</v>
      </c>
      <c r="B242" s="74" t="s">
        <v>441</v>
      </c>
      <c r="C242">
        <v>454696</v>
      </c>
      <c r="D242" s="74" t="s">
        <v>259</v>
      </c>
      <c r="E242">
        <v>2.71</v>
      </c>
      <c r="F242" s="111">
        <v>454696</v>
      </c>
    </row>
    <row r="243" spans="1:6" x14ac:dyDescent="0.25">
      <c r="A243" s="75" t="s">
        <v>440</v>
      </c>
      <c r="B243" s="74" t="s">
        <v>260</v>
      </c>
      <c r="C243">
        <v>455151</v>
      </c>
      <c r="D243" s="74" t="s">
        <v>261</v>
      </c>
      <c r="E243">
        <v>9.74</v>
      </c>
      <c r="F243" s="111">
        <v>455151</v>
      </c>
    </row>
    <row r="244" spans="1:6" x14ac:dyDescent="0.25">
      <c r="A244" s="75" t="s">
        <v>440</v>
      </c>
      <c r="B244" s="74" t="s">
        <v>260</v>
      </c>
      <c r="C244">
        <v>455231</v>
      </c>
      <c r="D244" s="74" t="s">
        <v>262</v>
      </c>
      <c r="E244">
        <v>4.8499999999999996</v>
      </c>
      <c r="F244" s="111">
        <v>455231</v>
      </c>
    </row>
    <row r="245" spans="1:6" x14ac:dyDescent="0.25">
      <c r="A245" s="75" t="s">
        <v>440</v>
      </c>
      <c r="B245" s="74" t="s">
        <v>260</v>
      </c>
      <c r="C245">
        <v>455298</v>
      </c>
      <c r="D245" s="74" t="s">
        <v>263</v>
      </c>
      <c r="E245">
        <v>1.8</v>
      </c>
      <c r="F245" s="111">
        <v>455298</v>
      </c>
    </row>
    <row r="246" spans="1:6" x14ac:dyDescent="0.25">
      <c r="A246" s="75" t="s">
        <v>440</v>
      </c>
      <c r="B246" s="74" t="s">
        <v>260</v>
      </c>
      <c r="C246">
        <v>555406</v>
      </c>
      <c r="D246" s="74" t="s">
        <v>264</v>
      </c>
      <c r="E246">
        <v>2.91</v>
      </c>
      <c r="F246" s="111">
        <v>555406</v>
      </c>
    </row>
    <row r="247" spans="1:6" x14ac:dyDescent="0.25">
      <c r="A247" s="75" t="s">
        <v>440</v>
      </c>
      <c r="B247" s="74" t="s">
        <v>260</v>
      </c>
      <c r="C247">
        <v>554412</v>
      </c>
      <c r="D247" s="74" t="s">
        <v>265</v>
      </c>
      <c r="E247">
        <v>3</v>
      </c>
      <c r="F247" s="111">
        <v>554412</v>
      </c>
    </row>
    <row r="248" spans="1:6" x14ac:dyDescent="0.25">
      <c r="A248" s="75" t="s">
        <v>440</v>
      </c>
      <c r="B248" s="74" t="s">
        <v>260</v>
      </c>
      <c r="C248">
        <v>554413</v>
      </c>
      <c r="D248" s="74" t="s">
        <v>266</v>
      </c>
      <c r="E248">
        <v>3.87</v>
      </c>
      <c r="F248" s="111">
        <v>554413</v>
      </c>
    </row>
    <row r="249" spans="1:6" x14ac:dyDescent="0.25">
      <c r="A249" s="75" t="s">
        <v>440</v>
      </c>
      <c r="B249" s="74" t="s">
        <v>260</v>
      </c>
      <c r="C249">
        <v>454414</v>
      </c>
      <c r="D249" s="74" t="s">
        <v>267</v>
      </c>
      <c r="E249">
        <v>3.5</v>
      </c>
      <c r="F249" s="111">
        <v>454414</v>
      </c>
    </row>
    <row r="250" spans="1:6" x14ac:dyDescent="0.25">
      <c r="A250" s="75" t="s">
        <v>440</v>
      </c>
      <c r="B250" s="74" t="s">
        <v>260</v>
      </c>
      <c r="C250">
        <v>455456</v>
      </c>
      <c r="D250" s="74" t="s">
        <v>268</v>
      </c>
      <c r="E250">
        <v>1.8</v>
      </c>
      <c r="F250" s="111">
        <v>455456</v>
      </c>
    </row>
    <row r="251" spans="1:6" x14ac:dyDescent="0.25">
      <c r="A251" s="75" t="s">
        <v>440</v>
      </c>
      <c r="B251" s="74" t="s">
        <v>260</v>
      </c>
      <c r="C251">
        <v>455566</v>
      </c>
      <c r="D251" s="74" t="s">
        <v>269</v>
      </c>
      <c r="E251">
        <v>2.65</v>
      </c>
      <c r="F251" s="111">
        <v>455566</v>
      </c>
    </row>
    <row r="252" spans="1:6" x14ac:dyDescent="0.25">
      <c r="A252" s="75" t="s">
        <v>440</v>
      </c>
      <c r="B252" s="74" t="s">
        <v>260</v>
      </c>
      <c r="C252">
        <v>555624</v>
      </c>
      <c r="D252" s="74" t="s">
        <v>270</v>
      </c>
      <c r="E252">
        <v>3.1</v>
      </c>
      <c r="F252" s="111">
        <v>555624</v>
      </c>
    </row>
    <row r="253" spans="1:6" x14ac:dyDescent="0.25">
      <c r="A253" s="75" t="s">
        <v>440</v>
      </c>
      <c r="B253" s="74" t="s">
        <v>260</v>
      </c>
      <c r="C253">
        <v>455676</v>
      </c>
      <c r="D253" s="74" t="s">
        <v>271</v>
      </c>
      <c r="E253">
        <v>2</v>
      </c>
      <c r="F253" s="111">
        <v>455676</v>
      </c>
    </row>
    <row r="254" spans="1:6" x14ac:dyDescent="0.25">
      <c r="A254" s="75" t="s">
        <v>440</v>
      </c>
      <c r="B254" s="74" t="s">
        <v>260</v>
      </c>
      <c r="C254">
        <v>455678</v>
      </c>
      <c r="D254" s="74" t="s">
        <v>272</v>
      </c>
      <c r="E254">
        <v>7.89</v>
      </c>
      <c r="F254" s="111">
        <v>455678</v>
      </c>
    </row>
    <row r="255" spans="1:6" x14ac:dyDescent="0.25">
      <c r="A255" s="75" t="s">
        <v>440</v>
      </c>
      <c r="B255" s="74" t="s">
        <v>260</v>
      </c>
      <c r="C255">
        <v>555679</v>
      </c>
      <c r="D255" s="74" t="s">
        <v>273</v>
      </c>
      <c r="E255">
        <v>4</v>
      </c>
      <c r="F255" s="111">
        <v>555679</v>
      </c>
    </row>
    <row r="256" spans="1:6" x14ac:dyDescent="0.25">
      <c r="A256" s="75" t="s">
        <v>440</v>
      </c>
      <c r="B256" s="74" t="s">
        <v>260</v>
      </c>
      <c r="C256">
        <v>554700</v>
      </c>
      <c r="D256" s="74" t="s">
        <v>274</v>
      </c>
      <c r="E256">
        <v>3</v>
      </c>
      <c r="F256" s="111">
        <v>554700</v>
      </c>
    </row>
    <row r="257" spans="1:6" x14ac:dyDescent="0.25">
      <c r="A257" s="74" t="s">
        <v>275</v>
      </c>
      <c r="B257" s="74" t="s">
        <v>276</v>
      </c>
      <c r="C257">
        <v>557105</v>
      </c>
      <c r="D257" s="74" t="s">
        <v>277</v>
      </c>
      <c r="E257">
        <v>4.0999999999999996</v>
      </c>
      <c r="F257" s="111">
        <v>557105</v>
      </c>
    </row>
    <row r="258" spans="1:6" x14ac:dyDescent="0.25">
      <c r="A258" s="74" t="s">
        <v>275</v>
      </c>
      <c r="B258" s="74" t="s">
        <v>276</v>
      </c>
      <c r="C258">
        <v>557178</v>
      </c>
      <c r="D258" s="74" t="s">
        <v>278</v>
      </c>
      <c r="E258">
        <v>3.26</v>
      </c>
      <c r="F258" s="111">
        <v>557178</v>
      </c>
    </row>
    <row r="259" spans="1:6" x14ac:dyDescent="0.25">
      <c r="A259" s="74" t="s">
        <v>275</v>
      </c>
      <c r="B259" s="74" t="s">
        <v>276</v>
      </c>
      <c r="C259">
        <v>557224</v>
      </c>
      <c r="D259" s="74" t="s">
        <v>279</v>
      </c>
      <c r="E259">
        <v>3.63</v>
      </c>
      <c r="F259" s="111">
        <v>557224</v>
      </c>
    </row>
    <row r="260" spans="1:6" x14ac:dyDescent="0.25">
      <c r="A260" s="74" t="s">
        <v>275</v>
      </c>
      <c r="B260" s="74" t="s">
        <v>276</v>
      </c>
      <c r="C260">
        <v>557432</v>
      </c>
      <c r="D260" s="74" t="s">
        <v>280</v>
      </c>
      <c r="E260">
        <v>3.8</v>
      </c>
      <c r="F260" s="111">
        <v>557432</v>
      </c>
    </row>
    <row r="261" spans="1:6" x14ac:dyDescent="0.25">
      <c r="A261" s="74" t="s">
        <v>275</v>
      </c>
      <c r="B261" s="74" t="s">
        <v>276</v>
      </c>
      <c r="C261">
        <v>557433</v>
      </c>
      <c r="D261" s="74" t="s">
        <v>281</v>
      </c>
      <c r="E261">
        <v>3.13</v>
      </c>
      <c r="F261" s="111">
        <v>557433</v>
      </c>
    </row>
    <row r="262" spans="1:6" x14ac:dyDescent="0.25">
      <c r="A262" s="74" t="s">
        <v>275</v>
      </c>
      <c r="B262" s="74" t="s">
        <v>276</v>
      </c>
      <c r="C262">
        <v>557434</v>
      </c>
      <c r="D262" s="74" t="s">
        <v>282</v>
      </c>
      <c r="E262">
        <v>4.0999999999999996</v>
      </c>
      <c r="F262" s="111">
        <v>557434</v>
      </c>
    </row>
    <row r="263" spans="1:6" x14ac:dyDescent="0.25">
      <c r="A263" s="74" t="s">
        <v>275</v>
      </c>
      <c r="B263" s="74" t="s">
        <v>276</v>
      </c>
      <c r="C263">
        <v>557436</v>
      </c>
      <c r="D263" s="74" t="s">
        <v>283</v>
      </c>
      <c r="E263">
        <v>5.09</v>
      </c>
      <c r="F263" s="111">
        <v>557436</v>
      </c>
    </row>
    <row r="264" spans="1:6" x14ac:dyDescent="0.25">
      <c r="A264" s="74" t="s">
        <v>275</v>
      </c>
      <c r="B264" s="74" t="s">
        <v>276</v>
      </c>
      <c r="C264">
        <v>557440</v>
      </c>
      <c r="D264" s="74" t="s">
        <v>284</v>
      </c>
      <c r="E264">
        <v>3.13</v>
      </c>
      <c r="F264" s="111">
        <v>557440</v>
      </c>
    </row>
    <row r="265" spans="1:6" x14ac:dyDescent="0.25">
      <c r="A265" s="74" t="s">
        <v>275</v>
      </c>
      <c r="B265" s="74" t="s">
        <v>276</v>
      </c>
      <c r="C265">
        <v>557441</v>
      </c>
      <c r="D265" s="74" t="s">
        <v>285</v>
      </c>
      <c r="E265">
        <v>3.13</v>
      </c>
      <c r="F265" s="111">
        <v>557441</v>
      </c>
    </row>
    <row r="266" spans="1:6" x14ac:dyDescent="0.25">
      <c r="A266" s="74" t="s">
        <v>275</v>
      </c>
      <c r="B266" s="74" t="s">
        <v>276</v>
      </c>
      <c r="C266">
        <v>557439</v>
      </c>
      <c r="D266" s="74" t="s">
        <v>286</v>
      </c>
      <c r="E266">
        <v>4.05</v>
      </c>
      <c r="F266" s="111">
        <v>557439</v>
      </c>
    </row>
    <row r="267" spans="1:6" x14ac:dyDescent="0.25">
      <c r="A267" s="74" t="s">
        <v>275</v>
      </c>
      <c r="B267" s="74" t="s">
        <v>276</v>
      </c>
      <c r="C267">
        <v>457443</v>
      </c>
      <c r="D267" s="74" t="s">
        <v>287</v>
      </c>
      <c r="E267">
        <v>4.18</v>
      </c>
      <c r="F267" s="111">
        <v>457443</v>
      </c>
    </row>
    <row r="268" spans="1:6" x14ac:dyDescent="0.25">
      <c r="A268" s="74" t="s">
        <v>275</v>
      </c>
      <c r="B268" s="74" t="s">
        <v>276</v>
      </c>
      <c r="C268">
        <v>557445</v>
      </c>
      <c r="D268" s="74" t="s">
        <v>288</v>
      </c>
      <c r="E268">
        <v>3.07</v>
      </c>
      <c r="F268" s="111">
        <v>557445</v>
      </c>
    </row>
    <row r="269" spans="1:6" x14ac:dyDescent="0.25">
      <c r="A269" s="74" t="s">
        <v>275</v>
      </c>
      <c r="B269" s="74" t="s">
        <v>276</v>
      </c>
      <c r="C269">
        <v>457446</v>
      </c>
      <c r="D269" s="74" t="s">
        <v>289</v>
      </c>
      <c r="E269">
        <v>7.5</v>
      </c>
      <c r="F269" s="111">
        <v>457446</v>
      </c>
    </row>
    <row r="270" spans="1:6" x14ac:dyDescent="0.25">
      <c r="A270" s="74" t="s">
        <v>275</v>
      </c>
      <c r="B270" s="74" t="s">
        <v>276</v>
      </c>
      <c r="C270">
        <v>557447</v>
      </c>
      <c r="D270" s="74" t="s">
        <v>290</v>
      </c>
      <c r="E270">
        <v>3.13</v>
      </c>
      <c r="F270" s="111">
        <v>557447</v>
      </c>
    </row>
    <row r="271" spans="1:6" x14ac:dyDescent="0.25">
      <c r="A271" s="74" t="s">
        <v>275</v>
      </c>
      <c r="B271" s="74" t="s">
        <v>276</v>
      </c>
      <c r="C271">
        <v>557437</v>
      </c>
      <c r="D271" s="74" t="s">
        <v>291</v>
      </c>
      <c r="E271">
        <v>3.1</v>
      </c>
      <c r="F271" s="111">
        <v>557437</v>
      </c>
    </row>
    <row r="272" spans="1:6" x14ac:dyDescent="0.25">
      <c r="A272" s="74" t="s">
        <v>275</v>
      </c>
      <c r="B272" s="74" t="s">
        <v>276</v>
      </c>
      <c r="C272">
        <v>457453</v>
      </c>
      <c r="D272" s="74" t="s">
        <v>292</v>
      </c>
      <c r="E272">
        <v>8.3699999999999992</v>
      </c>
      <c r="F272" s="111">
        <v>457453</v>
      </c>
    </row>
    <row r="273" spans="1:6" x14ac:dyDescent="0.25">
      <c r="A273" s="74" t="s">
        <v>275</v>
      </c>
      <c r="B273" s="74" t="s">
        <v>276</v>
      </c>
      <c r="C273">
        <v>557459</v>
      </c>
      <c r="D273" s="74" t="s">
        <v>293</v>
      </c>
      <c r="E273">
        <v>3.64</v>
      </c>
      <c r="F273" s="111">
        <v>557459</v>
      </c>
    </row>
    <row r="274" spans="1:6" x14ac:dyDescent="0.25">
      <c r="A274" s="74" t="s">
        <v>275</v>
      </c>
      <c r="B274" s="74" t="s">
        <v>276</v>
      </c>
      <c r="C274">
        <v>557559</v>
      </c>
      <c r="D274" s="74" t="s">
        <v>294</v>
      </c>
      <c r="E274">
        <v>4</v>
      </c>
      <c r="F274" s="111">
        <v>557559</v>
      </c>
    </row>
    <row r="275" spans="1:6" x14ac:dyDescent="0.25">
      <c r="A275" s="74" t="s">
        <v>275</v>
      </c>
      <c r="B275" s="74" t="s">
        <v>276</v>
      </c>
      <c r="C275">
        <v>457574</v>
      </c>
      <c r="D275" s="74" t="s">
        <v>295</v>
      </c>
      <c r="E275">
        <v>3.13</v>
      </c>
      <c r="F275" s="111">
        <v>457574</v>
      </c>
    </row>
    <row r="276" spans="1:6" x14ac:dyDescent="0.25">
      <c r="A276" s="74" t="s">
        <v>275</v>
      </c>
      <c r="B276" s="74" t="s">
        <v>276</v>
      </c>
      <c r="C276">
        <v>557444</v>
      </c>
      <c r="D276" s="74" t="s">
        <v>297</v>
      </c>
      <c r="E276">
        <v>6.09</v>
      </c>
      <c r="F276" s="111">
        <v>557444</v>
      </c>
    </row>
    <row r="277" spans="1:6" x14ac:dyDescent="0.25">
      <c r="A277" s="74" t="s">
        <v>275</v>
      </c>
      <c r="B277" s="74" t="s">
        <v>276</v>
      </c>
      <c r="C277">
        <v>557612</v>
      </c>
      <c r="D277" s="74" t="s">
        <v>296</v>
      </c>
      <c r="E277">
        <v>4.18</v>
      </c>
      <c r="F277" s="111">
        <v>557612</v>
      </c>
    </row>
    <row r="278" spans="1:6" x14ac:dyDescent="0.25">
      <c r="A278" s="74" t="s">
        <v>275</v>
      </c>
      <c r="B278" s="74" t="s">
        <v>276</v>
      </c>
      <c r="C278">
        <v>557712</v>
      </c>
      <c r="D278" s="74" t="s">
        <v>298</v>
      </c>
      <c r="E278">
        <v>5.93</v>
      </c>
      <c r="F278" s="111">
        <v>557712</v>
      </c>
    </row>
    <row r="279" spans="1:6" x14ac:dyDescent="0.25">
      <c r="A279" s="74" t="s">
        <v>275</v>
      </c>
      <c r="B279" s="74" t="s">
        <v>426</v>
      </c>
      <c r="C279">
        <v>457163</v>
      </c>
      <c r="D279" s="74" t="s">
        <v>300</v>
      </c>
      <c r="E279">
        <v>2.83</v>
      </c>
      <c r="F279" s="111">
        <v>457163</v>
      </c>
    </row>
    <row r="280" spans="1:6" x14ac:dyDescent="0.25">
      <c r="A280" s="74" t="s">
        <v>275</v>
      </c>
      <c r="B280" s="74" t="s">
        <v>426</v>
      </c>
      <c r="C280">
        <v>457165</v>
      </c>
      <c r="D280" s="74" t="s">
        <v>301</v>
      </c>
      <c r="E280">
        <v>3.23</v>
      </c>
      <c r="F280" s="111">
        <v>457165</v>
      </c>
    </row>
    <row r="281" spans="1:6" x14ac:dyDescent="0.25">
      <c r="A281" s="74" t="s">
        <v>275</v>
      </c>
      <c r="B281" s="74" t="s">
        <v>426</v>
      </c>
      <c r="C281">
        <v>557210</v>
      </c>
      <c r="D281" s="74" t="s">
        <v>302</v>
      </c>
      <c r="E281">
        <v>3.13</v>
      </c>
      <c r="F281" s="111">
        <v>557210</v>
      </c>
    </row>
    <row r="282" spans="1:6" x14ac:dyDescent="0.25">
      <c r="A282" s="74" t="s">
        <v>275</v>
      </c>
      <c r="B282" s="74" t="s">
        <v>426</v>
      </c>
      <c r="C282">
        <v>557250</v>
      </c>
      <c r="D282" s="74" t="s">
        <v>303</v>
      </c>
      <c r="E282">
        <v>3.23</v>
      </c>
      <c r="F282" s="111">
        <v>557250</v>
      </c>
    </row>
    <row r="283" spans="1:6" x14ac:dyDescent="0.25">
      <c r="A283" s="74" t="s">
        <v>275</v>
      </c>
      <c r="B283" s="74" t="s">
        <v>426</v>
      </c>
      <c r="C283">
        <v>457258</v>
      </c>
      <c r="D283" s="74" t="s">
        <v>304</v>
      </c>
      <c r="E283">
        <v>3.68</v>
      </c>
      <c r="F283" s="111">
        <v>457258</v>
      </c>
    </row>
    <row r="284" spans="1:6" x14ac:dyDescent="0.25">
      <c r="A284" s="74" t="s">
        <v>275</v>
      </c>
      <c r="B284" s="74" t="s">
        <v>426</v>
      </c>
      <c r="C284">
        <v>557305</v>
      </c>
      <c r="D284" s="74" t="s">
        <v>305</v>
      </c>
      <c r="E284">
        <v>2</v>
      </c>
      <c r="F284" s="111">
        <v>557305</v>
      </c>
    </row>
    <row r="285" spans="1:6" x14ac:dyDescent="0.25">
      <c r="A285" s="74" t="s">
        <v>275</v>
      </c>
      <c r="B285" s="74" t="s">
        <v>426</v>
      </c>
      <c r="C285">
        <v>457308</v>
      </c>
      <c r="D285" s="74" t="s">
        <v>306</v>
      </c>
      <c r="E285">
        <v>11</v>
      </c>
      <c r="F285" s="111">
        <v>457308</v>
      </c>
    </row>
    <row r="286" spans="1:6" x14ac:dyDescent="0.25">
      <c r="A286" s="74" t="s">
        <v>275</v>
      </c>
      <c r="B286" s="74" t="s">
        <v>426</v>
      </c>
      <c r="C286">
        <v>457345</v>
      </c>
      <c r="D286" s="74" t="s">
        <v>307</v>
      </c>
      <c r="E286">
        <v>2.35</v>
      </c>
      <c r="F286" s="111">
        <v>457345</v>
      </c>
    </row>
    <row r="287" spans="1:6" x14ac:dyDescent="0.25">
      <c r="A287" s="74" t="s">
        <v>275</v>
      </c>
      <c r="B287" s="74" t="s">
        <v>426</v>
      </c>
      <c r="C287">
        <v>557353</v>
      </c>
      <c r="D287" s="74" t="s">
        <v>308</v>
      </c>
      <c r="E287">
        <v>1.9</v>
      </c>
      <c r="F287" s="111">
        <v>557353</v>
      </c>
    </row>
    <row r="288" spans="1:6" x14ac:dyDescent="0.25">
      <c r="A288" s="74" t="s">
        <v>275</v>
      </c>
      <c r="B288" s="74" t="s">
        <v>426</v>
      </c>
      <c r="C288">
        <v>457435</v>
      </c>
      <c r="D288" s="74" t="s">
        <v>309</v>
      </c>
      <c r="E288">
        <v>3</v>
      </c>
      <c r="F288" s="111">
        <v>457435</v>
      </c>
    </row>
    <row r="289" spans="1:6" x14ac:dyDescent="0.25">
      <c r="A289" s="74" t="s">
        <v>275</v>
      </c>
      <c r="B289" s="74" t="s">
        <v>426</v>
      </c>
      <c r="C289">
        <v>557458</v>
      </c>
      <c r="D289" s="74" t="s">
        <v>310</v>
      </c>
      <c r="E289">
        <v>2.09</v>
      </c>
      <c r="F289" s="111">
        <v>557458</v>
      </c>
    </row>
    <row r="290" spans="1:6" x14ac:dyDescent="0.25">
      <c r="A290" s="74" t="s">
        <v>275</v>
      </c>
      <c r="B290" s="74" t="s">
        <v>426</v>
      </c>
      <c r="C290">
        <v>557503</v>
      </c>
      <c r="D290" s="74" t="s">
        <v>311</v>
      </c>
      <c r="E290">
        <v>2.75</v>
      </c>
      <c r="F290" s="111">
        <v>557503</v>
      </c>
    </row>
    <row r="291" spans="1:6" x14ac:dyDescent="0.25">
      <c r="A291" s="74" t="s">
        <v>275</v>
      </c>
      <c r="B291" s="74" t="s">
        <v>426</v>
      </c>
      <c r="C291">
        <v>557523</v>
      </c>
      <c r="D291" s="74" t="s">
        <v>312</v>
      </c>
      <c r="E291">
        <v>3.75</v>
      </c>
      <c r="F291" s="111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29" bestFit="1" customWidth="1"/>
    <col min="2" max="2" width="23.5703125" style="129" bestFit="1" customWidth="1"/>
    <col min="3" max="3" width="31.5703125" style="129" bestFit="1" customWidth="1"/>
    <col min="4" max="4" width="7" style="129" bestFit="1" customWidth="1"/>
    <col min="5" max="5" width="16.140625" style="132" bestFit="1" customWidth="1"/>
    <col min="6" max="6" width="17.42578125" style="134" bestFit="1" customWidth="1"/>
    <col min="7" max="7" width="17.140625" style="132" bestFit="1" customWidth="1"/>
  </cols>
  <sheetData>
    <row r="1" spans="1:7" x14ac:dyDescent="0.25">
      <c r="A1" s="126" t="s">
        <v>1</v>
      </c>
      <c r="B1" s="126" t="s">
        <v>2</v>
      </c>
      <c r="C1" s="126" t="s">
        <v>3</v>
      </c>
      <c r="D1" s="126" t="s">
        <v>423</v>
      </c>
      <c r="E1" s="131" t="s">
        <v>610</v>
      </c>
      <c r="F1" s="133" t="s">
        <v>609</v>
      </c>
      <c r="G1" s="131" t="s">
        <v>611</v>
      </c>
    </row>
    <row r="2" spans="1:7" x14ac:dyDescent="0.25">
      <c r="A2" s="127" t="s">
        <v>4</v>
      </c>
      <c r="B2" s="127" t="s">
        <v>0</v>
      </c>
      <c r="C2" s="127" t="s">
        <v>5</v>
      </c>
      <c r="D2" s="128">
        <v>410560</v>
      </c>
      <c r="E2" s="132">
        <v>5.2632911394150597</v>
      </c>
      <c r="F2" s="134">
        <v>42527.3924064737</v>
      </c>
      <c r="G2" s="132">
        <v>2.6316455697075298</v>
      </c>
    </row>
    <row r="3" spans="1:7" x14ac:dyDescent="0.25">
      <c r="A3" s="127" t="s">
        <v>4</v>
      </c>
      <c r="B3" s="127" t="s">
        <v>0</v>
      </c>
      <c r="C3" s="127" t="s">
        <v>56</v>
      </c>
      <c r="D3" s="128">
        <v>410566</v>
      </c>
      <c r="E3" s="132">
        <v>3.6446746822547502</v>
      </c>
      <c r="F3" s="134">
        <v>23162.723577672699</v>
      </c>
      <c r="G3" s="132">
        <v>2.1759251834356701</v>
      </c>
    </row>
    <row r="4" spans="1:7" x14ac:dyDescent="0.25">
      <c r="A4" s="127" t="s">
        <v>4</v>
      </c>
      <c r="B4" s="127" t="s">
        <v>0</v>
      </c>
      <c r="C4" s="127" t="s">
        <v>57</v>
      </c>
      <c r="D4" s="128">
        <v>510590</v>
      </c>
      <c r="E4" s="132">
        <v>4.7644637340036198</v>
      </c>
      <c r="F4" s="134">
        <v>39772.914649073697</v>
      </c>
      <c r="G4" s="132">
        <v>3.31440955408948</v>
      </c>
    </row>
    <row r="5" spans="1:7" x14ac:dyDescent="0.25">
      <c r="A5" s="127" t="s">
        <v>4</v>
      </c>
      <c r="B5" s="127" t="s">
        <v>0</v>
      </c>
      <c r="C5" s="127" t="s">
        <v>58</v>
      </c>
      <c r="D5" s="128">
        <v>451154</v>
      </c>
      <c r="E5" s="132">
        <v>2.1312617292509302</v>
      </c>
      <c r="F5" s="134">
        <v>29660.059065408699</v>
      </c>
      <c r="G5" s="132">
        <v>2.4864720174594099</v>
      </c>
    </row>
    <row r="6" spans="1:7" x14ac:dyDescent="0.25">
      <c r="A6" s="127" t="s">
        <v>4</v>
      </c>
      <c r="B6" s="127" t="s">
        <v>0</v>
      </c>
      <c r="C6" s="127" t="s">
        <v>59</v>
      </c>
      <c r="D6" s="128">
        <v>410541</v>
      </c>
      <c r="E6" s="132">
        <v>4.1184010078155602</v>
      </c>
      <c r="F6" s="134">
        <v>32378.1199232627</v>
      </c>
      <c r="G6" s="132">
        <v>2.99520073295677</v>
      </c>
    </row>
    <row r="7" spans="1:7" x14ac:dyDescent="0.25">
      <c r="A7" s="127" t="s">
        <v>4</v>
      </c>
      <c r="B7" s="127" t="s">
        <v>0</v>
      </c>
      <c r="C7" s="127" t="s">
        <v>60</v>
      </c>
      <c r="D7" s="128">
        <v>410582</v>
      </c>
      <c r="E7" s="132">
        <v>4.8101265822243704</v>
      </c>
      <c r="F7" s="134">
        <v>77443.037973812301</v>
      </c>
      <c r="G7" s="132">
        <v>2.4050632911121799</v>
      </c>
    </row>
    <row r="8" spans="1:7" x14ac:dyDescent="0.25">
      <c r="A8" s="127" t="s">
        <v>4</v>
      </c>
      <c r="B8" s="127" t="s">
        <v>0</v>
      </c>
      <c r="C8" s="127" t="s">
        <v>61</v>
      </c>
      <c r="D8" s="128">
        <v>451156</v>
      </c>
      <c r="E8" s="132">
        <v>2.86169975415689</v>
      </c>
      <c r="F8" s="134">
        <v>34525.022840473503</v>
      </c>
      <c r="G8" s="132">
        <v>4.4310189741784196</v>
      </c>
    </row>
    <row r="9" spans="1:7" x14ac:dyDescent="0.25">
      <c r="A9" s="127" t="s">
        <v>4</v>
      </c>
      <c r="B9" s="127" t="s">
        <v>0</v>
      </c>
      <c r="C9" s="127" t="s">
        <v>62</v>
      </c>
      <c r="D9" s="128">
        <v>551157</v>
      </c>
      <c r="E9" s="132">
        <v>4.9315154042648004</v>
      </c>
      <c r="F9" s="134">
        <v>62926.136558418802</v>
      </c>
      <c r="G9" s="132">
        <v>3.9452123234118401</v>
      </c>
    </row>
    <row r="10" spans="1:7" x14ac:dyDescent="0.25">
      <c r="A10" s="127" t="s">
        <v>4</v>
      </c>
      <c r="B10" s="127" t="s">
        <v>0</v>
      </c>
      <c r="C10" s="127" t="s">
        <v>63</v>
      </c>
      <c r="D10" s="128">
        <v>451151</v>
      </c>
      <c r="E10" s="132">
        <v>5.6769291521488601</v>
      </c>
      <c r="F10" s="134">
        <v>48431.301829269898</v>
      </c>
      <c r="G10" s="132">
        <v>2.1288484320558201</v>
      </c>
    </row>
    <row r="11" spans="1:7" x14ac:dyDescent="0.25">
      <c r="A11" s="127" t="s">
        <v>4</v>
      </c>
      <c r="B11" s="127" t="s">
        <v>64</v>
      </c>
      <c r="C11" s="127" t="s">
        <v>65</v>
      </c>
      <c r="D11" s="128">
        <v>510530</v>
      </c>
      <c r="E11" s="132">
        <v>4.2061194682713499</v>
      </c>
      <c r="F11" s="134">
        <v>39038.215916485002</v>
      </c>
      <c r="G11" s="132">
        <v>3.25635055608105</v>
      </c>
    </row>
    <row r="12" spans="1:7" x14ac:dyDescent="0.25">
      <c r="A12" s="127" t="s">
        <v>4</v>
      </c>
      <c r="B12" s="127" t="s">
        <v>64</v>
      </c>
      <c r="C12" s="127" t="s">
        <v>66</v>
      </c>
      <c r="D12" s="128">
        <v>410550</v>
      </c>
      <c r="E12" s="132">
        <v>3.5139573882492598</v>
      </c>
      <c r="F12" s="134">
        <v>56675.112733334499</v>
      </c>
      <c r="G12" s="132">
        <v>2.67730086723753</v>
      </c>
    </row>
    <row r="13" spans="1:7" x14ac:dyDescent="0.25">
      <c r="A13" s="127" t="s">
        <v>4</v>
      </c>
      <c r="B13" s="127" t="s">
        <v>64</v>
      </c>
      <c r="C13" s="127" t="s">
        <v>67</v>
      </c>
      <c r="D13" s="128">
        <v>510556</v>
      </c>
      <c r="E13" s="132">
        <v>4.0194208455429496</v>
      </c>
      <c r="F13" s="134">
        <v>48045.477173723397</v>
      </c>
      <c r="G13" s="132">
        <v>4.2873822352458202</v>
      </c>
    </row>
    <row r="14" spans="1:7" x14ac:dyDescent="0.25">
      <c r="A14" s="127" t="s">
        <v>4</v>
      </c>
      <c r="B14" s="127" t="s">
        <v>64</v>
      </c>
      <c r="C14" s="127" t="s">
        <v>68</v>
      </c>
      <c r="D14" s="128">
        <v>410551</v>
      </c>
      <c r="E14" s="132">
        <v>3.3146560153494402</v>
      </c>
      <c r="F14" s="134">
        <v>51625.767439067502</v>
      </c>
      <c r="G14" s="132">
        <v>3.3146560153494402</v>
      </c>
    </row>
    <row r="15" spans="1:7" x14ac:dyDescent="0.25">
      <c r="A15" s="127" t="s">
        <v>4</v>
      </c>
      <c r="B15" s="127" t="s">
        <v>64</v>
      </c>
      <c r="C15" s="127" t="s">
        <v>69</v>
      </c>
      <c r="D15" s="128">
        <v>510523</v>
      </c>
      <c r="E15" s="132">
        <v>3.2162513275884601</v>
      </c>
      <c r="F15" s="134">
        <v>29380.8905060783</v>
      </c>
      <c r="G15" s="132">
        <v>1.7385142311288999</v>
      </c>
    </row>
    <row r="16" spans="1:7" x14ac:dyDescent="0.25">
      <c r="A16" s="127" t="s">
        <v>4</v>
      </c>
      <c r="B16" s="127" t="s">
        <v>64</v>
      </c>
      <c r="C16" s="127" t="s">
        <v>70</v>
      </c>
      <c r="D16" s="128">
        <v>510570</v>
      </c>
      <c r="E16" s="132">
        <v>3.9037123902883901</v>
      </c>
      <c r="F16" s="134">
        <v>42806.225521093402</v>
      </c>
      <c r="G16" s="132">
        <v>2.6922154415781998</v>
      </c>
    </row>
    <row r="17" spans="1:7" x14ac:dyDescent="0.25">
      <c r="A17" s="127" t="s">
        <v>4</v>
      </c>
      <c r="B17" s="127" t="s">
        <v>64</v>
      </c>
      <c r="C17" s="127" t="s">
        <v>71</v>
      </c>
      <c r="D17" s="128">
        <v>410571</v>
      </c>
      <c r="E17" s="132">
        <v>2.4128473355700701</v>
      </c>
      <c r="F17" s="134">
        <v>41395.412100873997</v>
      </c>
      <c r="G17" s="132">
        <v>2.11124141862381</v>
      </c>
    </row>
    <row r="18" spans="1:7" x14ac:dyDescent="0.25">
      <c r="A18" s="127" t="s">
        <v>4</v>
      </c>
      <c r="B18" s="127" t="s">
        <v>64</v>
      </c>
      <c r="C18" s="127" t="s">
        <v>72</v>
      </c>
      <c r="D18" s="128">
        <v>510520</v>
      </c>
      <c r="E18" s="132">
        <v>3.7062717881003402</v>
      </c>
      <c r="F18" s="134">
        <v>42367.319377722</v>
      </c>
      <c r="G18" s="132">
        <v>3.24298781458779</v>
      </c>
    </row>
    <row r="19" spans="1:7" x14ac:dyDescent="0.25">
      <c r="A19" s="127" t="s">
        <v>4</v>
      </c>
      <c r="B19" s="127" t="s">
        <v>64</v>
      </c>
      <c r="C19" s="127" t="s">
        <v>73</v>
      </c>
      <c r="D19" s="128">
        <v>410521</v>
      </c>
      <c r="E19" s="132">
        <v>2.0106836013973899</v>
      </c>
      <c r="F19" s="134">
        <v>30830.4818880934</v>
      </c>
      <c r="G19" s="132">
        <v>1.78727431235324</v>
      </c>
    </row>
    <row r="20" spans="1:7" x14ac:dyDescent="0.25">
      <c r="A20" s="127" t="s">
        <v>4</v>
      </c>
      <c r="B20" s="127" t="s">
        <v>64</v>
      </c>
      <c r="C20" s="127" t="s">
        <v>74</v>
      </c>
      <c r="D20" s="128">
        <v>410524</v>
      </c>
      <c r="E20" s="132">
        <v>3.3389659256884499</v>
      </c>
      <c r="F20" s="134">
        <v>33868.943965760503</v>
      </c>
      <c r="G20" s="132">
        <v>2.2895766347577999</v>
      </c>
    </row>
    <row r="21" spans="1:7" x14ac:dyDescent="0.25">
      <c r="A21" s="127" t="s">
        <v>4</v>
      </c>
      <c r="B21" s="127" t="s">
        <v>64</v>
      </c>
      <c r="C21" s="127" t="s">
        <v>75</v>
      </c>
      <c r="D21" s="128">
        <v>510513</v>
      </c>
      <c r="E21" s="132">
        <v>3.1972036144613698</v>
      </c>
      <c r="F21" s="134">
        <v>47958.0542169205</v>
      </c>
      <c r="G21" s="132">
        <v>2.1314690763075799</v>
      </c>
    </row>
    <row r="22" spans="1:7" x14ac:dyDescent="0.25">
      <c r="A22" s="127" t="s">
        <v>4</v>
      </c>
      <c r="B22" s="127" t="s">
        <v>64</v>
      </c>
      <c r="C22" s="127" t="s">
        <v>76</v>
      </c>
      <c r="D22" s="128">
        <v>510511</v>
      </c>
      <c r="E22" s="132">
        <v>4.4669250011707602</v>
      </c>
      <c r="F22" s="134">
        <v>27109.613800208699</v>
      </c>
      <c r="G22" s="132">
        <v>3.0806379318418999</v>
      </c>
    </row>
    <row r="23" spans="1:7" x14ac:dyDescent="0.25">
      <c r="A23" s="127" t="s">
        <v>4</v>
      </c>
      <c r="B23" s="127" t="s">
        <v>64</v>
      </c>
      <c r="C23" s="127" t="s">
        <v>77</v>
      </c>
      <c r="D23" s="128">
        <v>510522</v>
      </c>
      <c r="E23" s="132">
        <v>3.1003976241178299</v>
      </c>
      <c r="F23" s="134">
        <v>45420.8251933262</v>
      </c>
      <c r="G23" s="132">
        <v>2.3252982180883701</v>
      </c>
    </row>
    <row r="24" spans="1:7" x14ac:dyDescent="0.25">
      <c r="A24" s="127" t="s">
        <v>4</v>
      </c>
      <c r="B24" s="127" t="s">
        <v>64</v>
      </c>
      <c r="C24" s="127" t="s">
        <v>78</v>
      </c>
      <c r="D24" s="128">
        <v>410510</v>
      </c>
      <c r="E24" s="132">
        <v>3.2509699437195199</v>
      </c>
      <c r="F24" s="134">
        <v>162029.89007590699</v>
      </c>
      <c r="G24" s="132">
        <v>2.9929564561227302</v>
      </c>
    </row>
    <row r="25" spans="1:7" x14ac:dyDescent="0.25">
      <c r="A25" s="127" t="s">
        <v>4</v>
      </c>
      <c r="B25" s="127" t="s">
        <v>64</v>
      </c>
      <c r="C25" s="127" t="s">
        <v>79</v>
      </c>
      <c r="D25" s="128">
        <v>410512</v>
      </c>
      <c r="E25" s="132">
        <v>3.38739155805871</v>
      </c>
      <c r="F25" s="134">
        <v>40422.872592833897</v>
      </c>
      <c r="G25" s="132">
        <v>3.6132176619292902</v>
      </c>
    </row>
    <row r="26" spans="1:7" x14ac:dyDescent="0.25">
      <c r="A26" s="127" t="s">
        <v>430</v>
      </c>
      <c r="B26" s="127" t="s">
        <v>606</v>
      </c>
      <c r="C26" s="127" t="s">
        <v>607</v>
      </c>
      <c r="D26" s="128">
        <v>405705</v>
      </c>
      <c r="E26" s="132" t="e">
        <v>#N/A</v>
      </c>
      <c r="F26" s="134" t="e">
        <v>#N/A</v>
      </c>
      <c r="G26" s="132">
        <v>0</v>
      </c>
    </row>
    <row r="27" spans="1:7" x14ac:dyDescent="0.25">
      <c r="A27" s="127" t="s">
        <v>430</v>
      </c>
      <c r="B27" s="127" t="s">
        <v>608</v>
      </c>
      <c r="C27" s="127" t="s">
        <v>608</v>
      </c>
      <c r="D27" s="128">
        <v>405800</v>
      </c>
      <c r="E27" s="132">
        <v>0</v>
      </c>
      <c r="F27" s="134">
        <v>0</v>
      </c>
      <c r="G27" s="132">
        <v>0</v>
      </c>
    </row>
    <row r="28" spans="1:7" x14ac:dyDescent="0.25">
      <c r="A28" s="127" t="s">
        <v>430</v>
      </c>
      <c r="B28" s="127" t="s">
        <v>432</v>
      </c>
      <c r="C28" s="127" t="s">
        <v>432</v>
      </c>
      <c r="D28" s="128">
        <v>4017</v>
      </c>
      <c r="E28" s="132">
        <v>4.3992624544313301</v>
      </c>
      <c r="F28" s="134">
        <v>23059.366146508099</v>
      </c>
      <c r="G28" s="132">
        <v>2.4678789378517201</v>
      </c>
    </row>
    <row r="29" spans="1:7" x14ac:dyDescent="0.25">
      <c r="A29" s="127" t="s">
        <v>430</v>
      </c>
      <c r="B29" s="127" t="s">
        <v>434</v>
      </c>
      <c r="C29" s="127" t="s">
        <v>434</v>
      </c>
      <c r="D29" s="128">
        <v>4022</v>
      </c>
      <c r="E29" s="132">
        <v>1.6520288072927101</v>
      </c>
      <c r="F29" s="134">
        <v>23348.673809737</v>
      </c>
      <c r="G29" s="132">
        <v>3.08378710694639</v>
      </c>
    </row>
    <row r="30" spans="1:7" x14ac:dyDescent="0.25">
      <c r="A30" s="127" t="s">
        <v>80</v>
      </c>
      <c r="B30" s="127" t="s">
        <v>81</v>
      </c>
      <c r="C30" s="127" t="s">
        <v>82</v>
      </c>
      <c r="D30" s="128">
        <v>4057</v>
      </c>
      <c r="E30" s="132">
        <v>4.3244110133981204</v>
      </c>
      <c r="F30" s="134">
        <v>33201.866780645498</v>
      </c>
      <c r="G30" s="132">
        <v>1.9219604503991601</v>
      </c>
    </row>
    <row r="31" spans="1:7" x14ac:dyDescent="0.25">
      <c r="A31" s="127" t="s">
        <v>80</v>
      </c>
      <c r="B31" s="127" t="s">
        <v>81</v>
      </c>
      <c r="C31" s="127" t="s">
        <v>83</v>
      </c>
      <c r="D31" s="128">
        <v>4082</v>
      </c>
      <c r="E31" s="132">
        <v>3.5208643815070002</v>
      </c>
      <c r="F31" s="134">
        <v>54925.484351509302</v>
      </c>
      <c r="G31" s="132">
        <v>3.5208643815070002</v>
      </c>
    </row>
    <row r="32" spans="1:7" x14ac:dyDescent="0.25">
      <c r="A32" s="127" t="s">
        <v>80</v>
      </c>
      <c r="B32" s="127" t="s">
        <v>81</v>
      </c>
      <c r="C32" s="127" t="s">
        <v>84</v>
      </c>
      <c r="D32" s="128">
        <v>4030</v>
      </c>
      <c r="E32" s="132">
        <v>2.4025724724314599</v>
      </c>
      <c r="F32" s="134">
        <v>51841.662356337998</v>
      </c>
      <c r="G32" s="132">
        <v>2.1356199754946301</v>
      </c>
    </row>
    <row r="33" spans="1:7" x14ac:dyDescent="0.25">
      <c r="A33" s="127" t="s">
        <v>80</v>
      </c>
      <c r="B33" s="127" t="s">
        <v>81</v>
      </c>
      <c r="C33" s="127" t="s">
        <v>85</v>
      </c>
      <c r="D33" s="128">
        <v>4060</v>
      </c>
      <c r="E33" s="132">
        <v>3.0974205752853701</v>
      </c>
      <c r="F33" s="134">
        <v>57612.022700307898</v>
      </c>
      <c r="G33" s="132">
        <v>2.3540396372168799</v>
      </c>
    </row>
    <row r="34" spans="1:7" x14ac:dyDescent="0.25">
      <c r="A34" s="127" t="s">
        <v>80</v>
      </c>
      <c r="B34" s="127" t="s">
        <v>81</v>
      </c>
      <c r="C34" s="127" t="s">
        <v>86</v>
      </c>
      <c r="D34" s="128">
        <v>4064</v>
      </c>
      <c r="E34" s="132">
        <v>2.44350983596033</v>
      </c>
      <c r="F34" s="134">
        <v>60040.527397882499</v>
      </c>
      <c r="G34" s="132">
        <v>2.79258266966895</v>
      </c>
    </row>
    <row r="35" spans="1:7" x14ac:dyDescent="0.25">
      <c r="A35" s="127" t="s">
        <v>80</v>
      </c>
      <c r="B35" s="127" t="s">
        <v>81</v>
      </c>
      <c r="C35" s="127" t="s">
        <v>87</v>
      </c>
      <c r="D35" s="128">
        <v>4092</v>
      </c>
      <c r="E35" s="132">
        <v>4.5468045558166503</v>
      </c>
      <c r="F35" s="134">
        <v>57662.162030998101</v>
      </c>
      <c r="G35" s="132">
        <v>2.89342108097423</v>
      </c>
    </row>
    <row r="36" spans="1:7" x14ac:dyDescent="0.25">
      <c r="A36" s="127" t="s">
        <v>80</v>
      </c>
      <c r="B36" s="127" t="s">
        <v>81</v>
      </c>
      <c r="C36" s="127" t="s">
        <v>88</v>
      </c>
      <c r="D36" s="128">
        <v>4041</v>
      </c>
      <c r="E36" s="132">
        <v>6.5325360474341796</v>
      </c>
      <c r="F36" s="134">
        <v>66958.494486200303</v>
      </c>
      <c r="G36" s="132">
        <v>3.6745515266817201</v>
      </c>
    </row>
    <row r="37" spans="1:7" x14ac:dyDescent="0.25">
      <c r="A37" s="127" t="s">
        <v>80</v>
      </c>
      <c r="B37" s="127" t="s">
        <v>81</v>
      </c>
      <c r="C37" s="127" t="s">
        <v>89</v>
      </c>
      <c r="D37" s="128">
        <v>4085</v>
      </c>
      <c r="E37" s="132">
        <v>3.2012456901594399</v>
      </c>
      <c r="F37" s="134">
        <v>43483.587291332398</v>
      </c>
      <c r="G37" s="132">
        <v>2.13416379343963</v>
      </c>
    </row>
    <row r="38" spans="1:7" x14ac:dyDescent="0.25">
      <c r="A38" s="127" t="s">
        <v>80</v>
      </c>
      <c r="B38" s="127" t="s">
        <v>81</v>
      </c>
      <c r="C38" s="127" t="s">
        <v>90</v>
      </c>
      <c r="D38" s="128">
        <v>4066</v>
      </c>
      <c r="E38" s="132">
        <v>3.0151998978435599</v>
      </c>
      <c r="F38" s="134">
        <v>41713.136872452902</v>
      </c>
      <c r="G38" s="132">
        <v>1.3783770961570501</v>
      </c>
    </row>
    <row r="39" spans="1:7" x14ac:dyDescent="0.25">
      <c r="A39" s="127" t="s">
        <v>80</v>
      </c>
      <c r="B39" s="127" t="s">
        <v>81</v>
      </c>
      <c r="C39" s="127" t="s">
        <v>91</v>
      </c>
      <c r="D39" s="128">
        <v>4067</v>
      </c>
      <c r="E39" s="132">
        <v>4.6222826086454099</v>
      </c>
      <c r="F39" s="134">
        <v>39991.3043473914</v>
      </c>
      <c r="G39" s="132">
        <v>2.3967391304087302</v>
      </c>
    </row>
    <row r="40" spans="1:7" x14ac:dyDescent="0.25">
      <c r="A40" s="127" t="s">
        <v>80</v>
      </c>
      <c r="B40" s="127" t="s">
        <v>81</v>
      </c>
      <c r="C40" s="127" t="s">
        <v>92</v>
      </c>
      <c r="D40" s="128">
        <v>4095</v>
      </c>
      <c r="E40" s="132">
        <v>3.8673641536410899</v>
      </c>
      <c r="F40" s="134">
        <v>59741.107763370797</v>
      </c>
      <c r="G40" s="132">
        <v>1.93368207682055</v>
      </c>
    </row>
    <row r="41" spans="1:7" x14ac:dyDescent="0.25">
      <c r="A41" s="127" t="s">
        <v>80</v>
      </c>
      <c r="B41" s="127" t="s">
        <v>81</v>
      </c>
      <c r="C41" s="127" t="s">
        <v>93</v>
      </c>
      <c r="D41" s="128">
        <v>4087</v>
      </c>
      <c r="E41" s="132">
        <v>3.5162799256535999</v>
      </c>
      <c r="F41" s="134">
        <v>50139.547088023501</v>
      </c>
      <c r="G41" s="132">
        <v>2.2139540272633802</v>
      </c>
    </row>
    <row r="42" spans="1:7" x14ac:dyDescent="0.25">
      <c r="A42" s="127" t="s">
        <v>80</v>
      </c>
      <c r="B42" s="127" t="s">
        <v>81</v>
      </c>
      <c r="C42" s="127" t="s">
        <v>94</v>
      </c>
      <c r="D42" s="128">
        <v>4073</v>
      </c>
      <c r="E42" s="132">
        <v>2.47875030241081</v>
      </c>
      <c r="F42" s="134">
        <v>51268.818754863598</v>
      </c>
      <c r="G42" s="132">
        <v>2.0656252520090099</v>
      </c>
    </row>
    <row r="43" spans="1:7" x14ac:dyDescent="0.25">
      <c r="A43" s="127" t="s">
        <v>80</v>
      </c>
      <c r="B43" s="127" t="s">
        <v>81</v>
      </c>
      <c r="C43" s="127" t="s">
        <v>95</v>
      </c>
      <c r="D43" s="128">
        <v>4074</v>
      </c>
      <c r="E43" s="132">
        <v>5.5701002119259702</v>
      </c>
      <c r="F43" s="134">
        <v>56938.802166354399</v>
      </c>
      <c r="G43" s="132">
        <v>2.4756000941893199</v>
      </c>
    </row>
    <row r="44" spans="1:7" x14ac:dyDescent="0.25">
      <c r="A44" s="127" t="s">
        <v>80</v>
      </c>
      <c r="B44" s="127" t="s">
        <v>81</v>
      </c>
      <c r="C44" s="127" t="s">
        <v>96</v>
      </c>
      <c r="D44" s="128">
        <v>4079</v>
      </c>
      <c r="E44" s="132">
        <v>5.65984094136331</v>
      </c>
      <c r="F44" s="134">
        <v>50198.596675121204</v>
      </c>
      <c r="G44" s="132">
        <v>3.77322729424221</v>
      </c>
    </row>
    <row r="45" spans="1:7" x14ac:dyDescent="0.25">
      <c r="A45" s="127" t="s">
        <v>80</v>
      </c>
      <c r="B45" s="127" t="s">
        <v>81</v>
      </c>
      <c r="C45" s="127" t="s">
        <v>97</v>
      </c>
      <c r="D45" s="128">
        <v>4031</v>
      </c>
      <c r="E45" s="132">
        <v>2.7205318332737098</v>
      </c>
      <c r="F45" s="134">
        <v>57131.168498747997</v>
      </c>
      <c r="G45" s="132">
        <v>3.74073127075135</v>
      </c>
    </row>
    <row r="46" spans="1:7" x14ac:dyDescent="0.25">
      <c r="A46" s="127" t="s">
        <v>80</v>
      </c>
      <c r="B46" s="127" t="s">
        <v>81</v>
      </c>
      <c r="C46" s="127" t="s">
        <v>98</v>
      </c>
      <c r="D46" s="128">
        <v>4071</v>
      </c>
      <c r="E46" s="132">
        <v>3.4052784348240799</v>
      </c>
      <c r="F46" s="134">
        <v>37123.306597946597</v>
      </c>
      <c r="G46" s="132">
        <v>1.7314975092325899</v>
      </c>
    </row>
    <row r="47" spans="1:7" x14ac:dyDescent="0.25">
      <c r="A47" s="127" t="s">
        <v>80</v>
      </c>
      <c r="B47" s="127" t="s">
        <v>81</v>
      </c>
      <c r="C47" s="127" t="s">
        <v>99</v>
      </c>
      <c r="D47" s="128">
        <v>4080</v>
      </c>
      <c r="E47" s="132">
        <v>4.9787438144152301</v>
      </c>
      <c r="F47" s="134">
        <v>44678.814056317598</v>
      </c>
      <c r="G47" s="132">
        <v>3.4634739578540801</v>
      </c>
    </row>
    <row r="48" spans="1:7" x14ac:dyDescent="0.25">
      <c r="A48" s="127" t="s">
        <v>80</v>
      </c>
      <c r="B48" s="127" t="s">
        <v>100</v>
      </c>
      <c r="C48" s="127" t="s">
        <v>101</v>
      </c>
      <c r="D48" s="128">
        <v>4113</v>
      </c>
      <c r="E48" s="132">
        <v>4.3872472783787799</v>
      </c>
      <c r="F48" s="134">
        <v>60915.241057489999</v>
      </c>
      <c r="G48" s="132">
        <v>3.3748055987529102</v>
      </c>
    </row>
    <row r="49" spans="1:7" x14ac:dyDescent="0.25">
      <c r="A49" s="127" t="s">
        <v>80</v>
      </c>
      <c r="B49" s="127" t="s">
        <v>100</v>
      </c>
      <c r="C49" s="127" t="s">
        <v>102</v>
      </c>
      <c r="D49" s="128">
        <v>4111</v>
      </c>
      <c r="E49" s="132">
        <v>2.5936782722293299</v>
      </c>
      <c r="F49" s="134">
        <v>29349.517291016102</v>
      </c>
      <c r="G49" s="132">
        <v>2.73018765497824</v>
      </c>
    </row>
    <row r="50" spans="1:7" x14ac:dyDescent="0.25">
      <c r="A50" s="127" t="s">
        <v>80</v>
      </c>
      <c r="B50" s="127" t="s">
        <v>100</v>
      </c>
      <c r="C50" s="127" t="s">
        <v>103</v>
      </c>
      <c r="D50" s="128">
        <v>4104</v>
      </c>
      <c r="E50" s="132">
        <v>3.4337643973738801</v>
      </c>
      <c r="F50" s="134">
        <v>24595.722078608698</v>
      </c>
      <c r="G50" s="132">
        <v>1.55073230849143</v>
      </c>
    </row>
    <row r="51" spans="1:7" x14ac:dyDescent="0.25">
      <c r="A51" s="127" t="s">
        <v>80</v>
      </c>
      <c r="B51" s="127" t="s">
        <v>100</v>
      </c>
      <c r="C51" s="127" t="s">
        <v>104</v>
      </c>
      <c r="D51" s="128">
        <v>4008</v>
      </c>
      <c r="E51" s="132">
        <v>3.6201777155688699</v>
      </c>
      <c r="F51" s="134">
        <v>43894.654801272598</v>
      </c>
      <c r="G51" s="132">
        <v>3.1676555011227601</v>
      </c>
    </row>
    <row r="52" spans="1:7" x14ac:dyDescent="0.25">
      <c r="A52" s="127" t="s">
        <v>80</v>
      </c>
      <c r="B52" s="127" t="s">
        <v>100</v>
      </c>
      <c r="C52" s="127" t="s">
        <v>105</v>
      </c>
      <c r="D52" s="128">
        <v>4007</v>
      </c>
      <c r="E52" s="132">
        <v>3.4187196815194598</v>
      </c>
      <c r="F52" s="134">
        <v>57795.713861159202</v>
      </c>
      <c r="G52" s="132">
        <v>2.7091740872418399</v>
      </c>
    </row>
    <row r="53" spans="1:7" x14ac:dyDescent="0.25">
      <c r="A53" s="127" t="s">
        <v>80</v>
      </c>
      <c r="B53" s="127" t="s">
        <v>100</v>
      </c>
      <c r="C53" s="127" t="s">
        <v>106</v>
      </c>
      <c r="D53" s="128">
        <v>4015</v>
      </c>
      <c r="E53" s="132">
        <v>2.82433332764024</v>
      </c>
      <c r="F53" s="134">
        <v>53625.721496843398</v>
      </c>
      <c r="G53" s="132">
        <v>2.3013086373365002</v>
      </c>
    </row>
    <row r="54" spans="1:7" x14ac:dyDescent="0.25">
      <c r="A54" s="127" t="s">
        <v>80</v>
      </c>
      <c r="B54" s="127" t="s">
        <v>100</v>
      </c>
      <c r="C54" s="127" t="s">
        <v>107</v>
      </c>
      <c r="D54" s="128">
        <v>4109</v>
      </c>
      <c r="E54" s="132">
        <v>4.7641851311354602</v>
      </c>
      <c r="F54" s="134">
        <v>60941.868135774501</v>
      </c>
      <c r="G54" s="132">
        <v>3.9701542759462201</v>
      </c>
    </row>
    <row r="55" spans="1:7" x14ac:dyDescent="0.25">
      <c r="A55" s="127" t="s">
        <v>80</v>
      </c>
      <c r="B55" s="127" t="s">
        <v>100</v>
      </c>
      <c r="C55" s="127" t="s">
        <v>108</v>
      </c>
      <c r="D55" s="128">
        <v>4129</v>
      </c>
      <c r="E55" s="132">
        <v>2.7240487549582002</v>
      </c>
      <c r="F55" s="134">
        <v>39537.621929107598</v>
      </c>
      <c r="G55" s="132">
        <v>3.1131985770950799</v>
      </c>
    </row>
    <row r="56" spans="1:7" x14ac:dyDescent="0.25">
      <c r="A56" s="127" t="s">
        <v>80</v>
      </c>
      <c r="B56" s="127" t="s">
        <v>100</v>
      </c>
      <c r="C56" s="127" t="s">
        <v>109</v>
      </c>
      <c r="D56" s="128">
        <v>4116</v>
      </c>
      <c r="E56" s="132">
        <v>1.9085786164983201</v>
      </c>
      <c r="F56" s="134">
        <v>41988.729562963003</v>
      </c>
      <c r="G56" s="132">
        <v>2.86286792474748</v>
      </c>
    </row>
    <row r="57" spans="1:7" x14ac:dyDescent="0.25">
      <c r="A57" s="127" t="s">
        <v>80</v>
      </c>
      <c r="B57" s="127" t="s">
        <v>100</v>
      </c>
      <c r="C57" s="127" t="s">
        <v>110</v>
      </c>
      <c r="D57" s="128">
        <v>4126</v>
      </c>
      <c r="E57" s="132">
        <v>3.60497924043485</v>
      </c>
      <c r="F57" s="134">
        <v>45840.157078371602</v>
      </c>
      <c r="G57" s="132">
        <v>3.0357719919451398</v>
      </c>
    </row>
    <row r="58" spans="1:7" x14ac:dyDescent="0.25">
      <c r="A58" s="127" t="s">
        <v>80</v>
      </c>
      <c r="B58" s="127" t="s">
        <v>100</v>
      </c>
      <c r="C58" s="127" t="s">
        <v>111</v>
      </c>
      <c r="D58" s="128">
        <v>4119</v>
      </c>
      <c r="E58" s="132">
        <v>4.0142421002965696</v>
      </c>
      <c r="F58" s="134">
        <v>47256.0314225611</v>
      </c>
      <c r="G58" s="132">
        <v>2.2405072187701802</v>
      </c>
    </row>
    <row r="59" spans="1:7" x14ac:dyDescent="0.25">
      <c r="A59" s="127" t="s">
        <v>80</v>
      </c>
      <c r="B59" s="127" t="s">
        <v>100</v>
      </c>
      <c r="C59" s="127" t="s">
        <v>112</v>
      </c>
      <c r="D59" s="128">
        <v>4127</v>
      </c>
      <c r="E59" s="132">
        <v>4.7006387357442998</v>
      </c>
      <c r="F59" s="134">
        <v>76656.570152137807</v>
      </c>
      <c r="G59" s="132">
        <v>2.1695255703435201</v>
      </c>
    </row>
    <row r="60" spans="1:7" x14ac:dyDescent="0.25">
      <c r="A60" s="127" t="s">
        <v>80</v>
      </c>
      <c r="B60" s="127" t="s">
        <v>100</v>
      </c>
      <c r="C60" s="127" t="s">
        <v>113</v>
      </c>
      <c r="D60" s="128">
        <v>4121</v>
      </c>
      <c r="E60" s="132">
        <v>3.49688909920325</v>
      </c>
      <c r="F60" s="134">
        <v>45626.4098552328</v>
      </c>
      <c r="G60" s="132">
        <v>2.6642964565358098</v>
      </c>
    </row>
    <row r="61" spans="1:7" x14ac:dyDescent="0.25">
      <c r="A61" s="127" t="s">
        <v>80</v>
      </c>
      <c r="B61" s="127" t="s">
        <v>100</v>
      </c>
      <c r="C61" s="127" t="s">
        <v>114</v>
      </c>
      <c r="D61" s="128">
        <v>4101</v>
      </c>
      <c r="E61" s="132">
        <v>3.2110888495452801</v>
      </c>
      <c r="F61" s="134">
        <v>51747.931844595099</v>
      </c>
      <c r="G61" s="132">
        <v>2.9640820149648701</v>
      </c>
    </row>
    <row r="62" spans="1:7" x14ac:dyDescent="0.25">
      <c r="A62" s="127" t="s">
        <v>80</v>
      </c>
      <c r="B62" s="127" t="s">
        <v>100</v>
      </c>
      <c r="C62" s="127" t="s">
        <v>115</v>
      </c>
      <c r="D62" s="128">
        <v>4110</v>
      </c>
      <c r="E62" s="132">
        <v>4.7482870539944102</v>
      </c>
      <c r="F62" s="134">
        <v>34293.184278848501</v>
      </c>
      <c r="G62" s="132">
        <v>3.6931121531067599</v>
      </c>
    </row>
    <row r="63" spans="1:7" x14ac:dyDescent="0.25">
      <c r="A63" s="127" t="s">
        <v>80</v>
      </c>
      <c r="B63" s="127" t="s">
        <v>100</v>
      </c>
      <c r="C63" s="127" t="s">
        <v>116</v>
      </c>
      <c r="D63" s="128">
        <v>4107</v>
      </c>
      <c r="E63" s="132">
        <v>5.1876577231546301</v>
      </c>
      <c r="F63" s="134">
        <v>66166.216232599501</v>
      </c>
      <c r="G63" s="132">
        <v>3.7728419804760902</v>
      </c>
    </row>
    <row r="64" spans="1:7" x14ac:dyDescent="0.25">
      <c r="A64" s="127" t="s">
        <v>80</v>
      </c>
      <c r="B64" s="127" t="s">
        <v>100</v>
      </c>
      <c r="C64" s="127" t="s">
        <v>117</v>
      </c>
      <c r="D64" s="128">
        <v>4120</v>
      </c>
      <c r="E64" s="132">
        <v>3.3326226898081801</v>
      </c>
      <c r="F64" s="134">
        <v>63515.867735167703</v>
      </c>
      <c r="G64" s="132">
        <v>3.13658606099593</v>
      </c>
    </row>
    <row r="65" spans="1:7" x14ac:dyDescent="0.25">
      <c r="A65" s="127" t="s">
        <v>80</v>
      </c>
      <c r="B65" s="127" t="s">
        <v>118</v>
      </c>
      <c r="C65" s="127" t="s">
        <v>119</v>
      </c>
      <c r="D65" s="128">
        <v>4028</v>
      </c>
      <c r="E65" s="132">
        <v>3.39857359556754</v>
      </c>
      <c r="F65" s="134">
        <v>51694.0931115274</v>
      </c>
      <c r="G65" s="132">
        <v>3.2197013010639899</v>
      </c>
    </row>
    <row r="66" spans="1:7" x14ac:dyDescent="0.25">
      <c r="A66" s="127" t="s">
        <v>80</v>
      </c>
      <c r="B66" s="127" t="s">
        <v>118</v>
      </c>
      <c r="C66" s="127" t="s">
        <v>120</v>
      </c>
      <c r="D66" s="128">
        <v>4033</v>
      </c>
      <c r="E66" s="132">
        <v>7.0368615320346004</v>
      </c>
      <c r="F66" s="134">
        <v>106256.609133722</v>
      </c>
      <c r="G66" s="132">
        <v>2.8147446128138398</v>
      </c>
    </row>
    <row r="67" spans="1:7" x14ac:dyDescent="0.25">
      <c r="A67" s="127" t="s">
        <v>80</v>
      </c>
      <c r="B67" s="127" t="s">
        <v>118</v>
      </c>
      <c r="C67" s="127" t="s">
        <v>121</v>
      </c>
      <c r="D67" s="128">
        <v>4037</v>
      </c>
      <c r="E67" s="132">
        <v>3.5578291690253701</v>
      </c>
      <c r="F67" s="134">
        <v>36840.747201843398</v>
      </c>
      <c r="G67" s="132">
        <v>2.5249110231793002</v>
      </c>
    </row>
    <row r="68" spans="1:7" x14ac:dyDescent="0.25">
      <c r="A68" s="127" t="s">
        <v>80</v>
      </c>
      <c r="B68" s="127" t="s">
        <v>118</v>
      </c>
      <c r="C68" s="127" t="s">
        <v>122</v>
      </c>
      <c r="D68" s="128">
        <v>4038</v>
      </c>
      <c r="E68" s="132">
        <v>3.6287714574085501</v>
      </c>
      <c r="F68" s="134">
        <v>34550.302785386797</v>
      </c>
      <c r="G68" s="132">
        <v>2.8590320573521901</v>
      </c>
    </row>
    <row r="69" spans="1:7" x14ac:dyDescent="0.25">
      <c r="A69" s="127" t="s">
        <v>80</v>
      </c>
      <c r="B69" s="127" t="s">
        <v>118</v>
      </c>
      <c r="C69" s="127" t="s">
        <v>123</v>
      </c>
      <c r="D69" s="128">
        <v>4039</v>
      </c>
      <c r="E69" s="132">
        <v>4.30372108246892</v>
      </c>
      <c r="F69" s="134">
        <v>46480.187690664403</v>
      </c>
      <c r="G69" s="132">
        <v>3.9726656145866999</v>
      </c>
    </row>
    <row r="70" spans="1:7" x14ac:dyDescent="0.25">
      <c r="A70" s="127" t="s">
        <v>80</v>
      </c>
      <c r="B70" s="127" t="s">
        <v>118</v>
      </c>
      <c r="C70" s="127" t="s">
        <v>124</v>
      </c>
      <c r="D70" s="128">
        <v>4027</v>
      </c>
      <c r="E70" s="132">
        <v>4.0934024487281597</v>
      </c>
      <c r="F70" s="134">
        <v>52068.079147822202</v>
      </c>
      <c r="G70" s="132">
        <v>4.5846107425755402</v>
      </c>
    </row>
    <row r="71" spans="1:7" x14ac:dyDescent="0.25">
      <c r="A71" s="127" t="s">
        <v>80</v>
      </c>
      <c r="B71" s="127" t="s">
        <v>118</v>
      </c>
      <c r="C71" s="127" t="s">
        <v>125</v>
      </c>
      <c r="D71" s="128">
        <v>4029</v>
      </c>
      <c r="E71" s="132">
        <v>5.4699488653590702</v>
      </c>
      <c r="F71" s="134">
        <v>34278.346222916902</v>
      </c>
      <c r="G71" s="132">
        <v>4.5582907211325603</v>
      </c>
    </row>
    <row r="72" spans="1:7" x14ac:dyDescent="0.25">
      <c r="A72" s="127" t="s">
        <v>80</v>
      </c>
      <c r="B72" s="127" t="s">
        <v>118</v>
      </c>
      <c r="C72" s="127" t="s">
        <v>126</v>
      </c>
      <c r="D72" s="128">
        <v>4019</v>
      </c>
      <c r="E72" s="132">
        <v>4.7910402434681298</v>
      </c>
      <c r="F72" s="134">
        <v>59452.453930308999</v>
      </c>
      <c r="G72" s="132">
        <v>3.91994201738301</v>
      </c>
    </row>
    <row r="73" spans="1:7" x14ac:dyDescent="0.25">
      <c r="A73" s="127" t="s">
        <v>80</v>
      </c>
      <c r="B73" s="127" t="s">
        <v>118</v>
      </c>
      <c r="C73" s="127" t="s">
        <v>127</v>
      </c>
      <c r="D73" s="128">
        <v>4024</v>
      </c>
      <c r="E73" s="132">
        <v>3.62230826902911</v>
      </c>
      <c r="F73" s="134">
        <v>69185.7909091779</v>
      </c>
      <c r="G73" s="132">
        <v>3.9845390959320199</v>
      </c>
    </row>
    <row r="74" spans="1:7" x14ac:dyDescent="0.25">
      <c r="A74" s="127" t="s">
        <v>80</v>
      </c>
      <c r="B74" s="127" t="s">
        <v>118</v>
      </c>
      <c r="C74" s="127" t="s">
        <v>128</v>
      </c>
      <c r="D74" s="128">
        <v>4047</v>
      </c>
      <c r="E74" s="132">
        <v>3.8416183658424399</v>
      </c>
      <c r="F74" s="134">
        <v>38684.560904261401</v>
      </c>
      <c r="G74" s="132">
        <v>4.6456780238094604</v>
      </c>
    </row>
    <row r="75" spans="1:7" x14ac:dyDescent="0.25">
      <c r="A75" s="127" t="s">
        <v>80</v>
      </c>
      <c r="B75" s="127" t="s">
        <v>118</v>
      </c>
      <c r="C75" s="127" t="s">
        <v>129</v>
      </c>
      <c r="D75" s="128">
        <v>4026</v>
      </c>
      <c r="E75" s="132">
        <v>3.14913937081492</v>
      </c>
      <c r="F75" s="134">
        <v>48053.534102805497</v>
      </c>
      <c r="G75" s="132">
        <v>2.0994262472099501</v>
      </c>
    </row>
    <row r="76" spans="1:7" x14ac:dyDescent="0.25">
      <c r="A76" s="127" t="s">
        <v>80</v>
      </c>
      <c r="B76" s="127" t="s">
        <v>118</v>
      </c>
      <c r="C76" s="127" t="s">
        <v>130</v>
      </c>
      <c r="D76" s="128">
        <v>4045</v>
      </c>
      <c r="E76" s="132">
        <v>4.02691028766165</v>
      </c>
      <c r="F76" s="134">
        <v>35403.252945692002</v>
      </c>
      <c r="G76" s="132">
        <v>3.85912235900908</v>
      </c>
    </row>
    <row r="77" spans="1:7" x14ac:dyDescent="0.25">
      <c r="A77" s="127" t="s">
        <v>80</v>
      </c>
      <c r="B77" s="127" t="s">
        <v>118</v>
      </c>
      <c r="C77" s="127" t="s">
        <v>131</v>
      </c>
      <c r="D77" s="128">
        <v>4043</v>
      </c>
      <c r="E77" s="132">
        <v>4.0123955715794102</v>
      </c>
      <c r="F77" s="134">
        <v>52125.738940194802</v>
      </c>
      <c r="G77" s="132">
        <v>3.65836066820476</v>
      </c>
    </row>
    <row r="78" spans="1:7" x14ac:dyDescent="0.25">
      <c r="A78" s="127" t="s">
        <v>80</v>
      </c>
      <c r="B78" s="127" t="s">
        <v>118</v>
      </c>
      <c r="C78" s="127" t="s">
        <v>132</v>
      </c>
      <c r="D78" s="128">
        <v>4048</v>
      </c>
      <c r="E78" s="132">
        <v>3.2255082156767898</v>
      </c>
      <c r="F78" s="134">
        <v>35147.287856824703</v>
      </c>
      <c r="G78" s="132">
        <v>4.6590674226442497</v>
      </c>
    </row>
    <row r="79" spans="1:7" x14ac:dyDescent="0.25">
      <c r="A79" s="127" t="s">
        <v>80</v>
      </c>
      <c r="B79" s="127" t="s">
        <v>118</v>
      </c>
      <c r="C79" s="127" t="s">
        <v>133</v>
      </c>
      <c r="D79" s="128">
        <v>4010</v>
      </c>
      <c r="E79" s="132">
        <v>5.1022377559934897</v>
      </c>
      <c r="F79" s="134">
        <v>67349.538379114107</v>
      </c>
      <c r="G79" s="132">
        <v>3.6736111843153099</v>
      </c>
    </row>
    <row r="80" spans="1:7" x14ac:dyDescent="0.25">
      <c r="A80" s="127" t="s">
        <v>80</v>
      </c>
      <c r="B80" s="127" t="s">
        <v>118</v>
      </c>
      <c r="C80" s="127" t="s">
        <v>134</v>
      </c>
      <c r="D80" s="128">
        <v>4054</v>
      </c>
      <c r="E80" s="132">
        <v>4.8553105311006099</v>
      </c>
      <c r="F80" s="134">
        <v>40149.6832379474</v>
      </c>
      <c r="G80" s="132">
        <v>3.7348542546927801</v>
      </c>
    </row>
    <row r="81" spans="1:7" x14ac:dyDescent="0.25">
      <c r="A81" s="127" t="s">
        <v>80</v>
      </c>
      <c r="B81" s="127" t="s">
        <v>118</v>
      </c>
      <c r="C81" s="127" t="s">
        <v>135</v>
      </c>
      <c r="D81" s="128">
        <v>4006</v>
      </c>
      <c r="E81" s="132">
        <v>4.2255968297315203</v>
      </c>
      <c r="F81" s="134">
        <v>50293.5929053578</v>
      </c>
      <c r="G81" s="132">
        <v>3.4164399899957001</v>
      </c>
    </row>
    <row r="82" spans="1:7" x14ac:dyDescent="0.25">
      <c r="A82" s="127" t="s">
        <v>80</v>
      </c>
      <c r="B82" s="127" t="s">
        <v>118</v>
      </c>
      <c r="C82" s="127" t="s">
        <v>136</v>
      </c>
      <c r="D82" s="128">
        <v>4020</v>
      </c>
      <c r="E82" s="132">
        <v>3.3107694983423599</v>
      </c>
      <c r="F82" s="134">
        <v>69614.174670317705</v>
      </c>
      <c r="G82" s="132">
        <v>2.5631763858134402</v>
      </c>
    </row>
    <row r="83" spans="1:7" x14ac:dyDescent="0.25">
      <c r="A83" s="127" t="s">
        <v>80</v>
      </c>
      <c r="B83" s="127" t="s">
        <v>118</v>
      </c>
      <c r="C83" s="127" t="s">
        <v>137</v>
      </c>
      <c r="D83" s="128">
        <v>4012</v>
      </c>
      <c r="E83" s="132">
        <v>2.6248674308954101</v>
      </c>
      <c r="F83" s="134">
        <v>20473.965960984198</v>
      </c>
      <c r="G83" s="132">
        <v>3.1498409170745001</v>
      </c>
    </row>
    <row r="84" spans="1:7" x14ac:dyDescent="0.25">
      <c r="A84" s="127" t="s">
        <v>80</v>
      </c>
      <c r="B84" s="127" t="s">
        <v>118</v>
      </c>
      <c r="C84" s="127" t="s">
        <v>138</v>
      </c>
      <c r="D84" s="128">
        <v>4023</v>
      </c>
      <c r="E84" s="132">
        <v>2.6086953655510201</v>
      </c>
      <c r="F84" s="134">
        <v>44347.821214367301</v>
      </c>
      <c r="G84" s="132">
        <v>1.8414320227419001</v>
      </c>
    </row>
    <row r="85" spans="1:7" x14ac:dyDescent="0.25">
      <c r="A85" s="127" t="s">
        <v>139</v>
      </c>
      <c r="B85" s="127" t="s">
        <v>140</v>
      </c>
      <c r="C85" s="127" t="s">
        <v>141</v>
      </c>
      <c r="D85" s="128">
        <v>4132</v>
      </c>
      <c r="E85" s="132">
        <v>4.4367801318092699</v>
      </c>
      <c r="F85" s="134">
        <v>38989.886006808701</v>
      </c>
      <c r="G85" s="132">
        <v>1.8822703589493901</v>
      </c>
    </row>
    <row r="86" spans="1:7" x14ac:dyDescent="0.25">
      <c r="A86" s="127" t="s">
        <v>139</v>
      </c>
      <c r="B86" s="127" t="s">
        <v>140</v>
      </c>
      <c r="C86" s="127" t="s">
        <v>142</v>
      </c>
      <c r="D86" s="128">
        <v>4130</v>
      </c>
      <c r="E86" s="132">
        <v>4.8381867202578697</v>
      </c>
      <c r="F86" s="134">
        <v>30021.568879548799</v>
      </c>
      <c r="G86" s="132">
        <v>2.2330092555036298</v>
      </c>
    </row>
    <row r="87" spans="1:7" x14ac:dyDescent="0.25">
      <c r="A87" s="127" t="s">
        <v>139</v>
      </c>
      <c r="B87" s="127" t="s">
        <v>140</v>
      </c>
      <c r="C87" s="127" t="s">
        <v>143</v>
      </c>
      <c r="D87" s="128">
        <v>4135</v>
      </c>
      <c r="E87" s="132">
        <v>4.3956845341284696</v>
      </c>
      <c r="F87" s="134">
        <v>29102.463122505698</v>
      </c>
      <c r="G87" s="132">
        <v>2.4252052602088101</v>
      </c>
    </row>
    <row r="88" spans="1:7" x14ac:dyDescent="0.25">
      <c r="A88" s="127" t="s">
        <v>139</v>
      </c>
      <c r="B88" s="127" t="s">
        <v>140</v>
      </c>
      <c r="C88" s="127" t="s">
        <v>144</v>
      </c>
      <c r="D88" s="128">
        <v>4134</v>
      </c>
      <c r="E88" s="132">
        <v>2.97350444819884</v>
      </c>
      <c r="F88" s="134">
        <v>37664.389677185303</v>
      </c>
      <c r="G88" s="132">
        <v>15.8586903903938</v>
      </c>
    </row>
    <row r="89" spans="1:7" x14ac:dyDescent="0.25">
      <c r="A89" s="127" t="s">
        <v>139</v>
      </c>
      <c r="B89" s="127" t="s">
        <v>140</v>
      </c>
      <c r="C89" s="127" t="s">
        <v>146</v>
      </c>
      <c r="D89" s="128">
        <v>4133</v>
      </c>
      <c r="E89" s="132">
        <v>3.9871747895046599</v>
      </c>
      <c r="F89" s="134">
        <v>92625.137417723599</v>
      </c>
      <c r="G89" s="132">
        <v>2.4536460243105598</v>
      </c>
    </row>
    <row r="90" spans="1:7" x14ac:dyDescent="0.25">
      <c r="A90" s="127" t="s">
        <v>139</v>
      </c>
      <c r="B90" s="127" t="s">
        <v>140</v>
      </c>
      <c r="C90" s="127" t="s">
        <v>147</v>
      </c>
      <c r="D90" s="128">
        <v>4162</v>
      </c>
      <c r="E90" s="132">
        <v>6.5229495324163098</v>
      </c>
      <c r="F90" s="134">
        <v>34897.779998427301</v>
      </c>
      <c r="G90" s="132">
        <v>2.8266114640470699</v>
      </c>
    </row>
    <row r="91" spans="1:7" x14ac:dyDescent="0.25">
      <c r="A91" s="127" t="s">
        <v>139</v>
      </c>
      <c r="B91" s="127" t="s">
        <v>140</v>
      </c>
      <c r="C91" s="127" t="s">
        <v>148</v>
      </c>
      <c r="D91" s="128">
        <v>4147</v>
      </c>
      <c r="E91" s="132">
        <v>5.3765551656966402</v>
      </c>
      <c r="F91" s="134">
        <v>31917.962412230801</v>
      </c>
      <c r="G91" s="132">
        <v>4.9498444382604001</v>
      </c>
    </row>
    <row r="92" spans="1:7" x14ac:dyDescent="0.25">
      <c r="A92" s="127" t="s">
        <v>139</v>
      </c>
      <c r="B92" s="127" t="s">
        <v>140</v>
      </c>
      <c r="C92" s="127" t="s">
        <v>149</v>
      </c>
      <c r="D92" s="128">
        <v>4141</v>
      </c>
      <c r="E92" s="132">
        <v>6.6238684946862003</v>
      </c>
      <c r="F92" s="134">
        <v>53175.800101527297</v>
      </c>
      <c r="G92" s="132">
        <v>5.8536512278622199</v>
      </c>
    </row>
    <row r="93" spans="1:7" x14ac:dyDescent="0.25">
      <c r="A93" s="127" t="s">
        <v>139</v>
      </c>
      <c r="B93" s="127" t="s">
        <v>140</v>
      </c>
      <c r="C93" s="127" t="s">
        <v>150</v>
      </c>
      <c r="D93" s="128">
        <v>4139</v>
      </c>
      <c r="E93" s="132">
        <v>3.68288804061419</v>
      </c>
      <c r="F93" s="134">
        <v>20540.471026516399</v>
      </c>
      <c r="G93" s="132">
        <v>1.67404001846099</v>
      </c>
    </row>
    <row r="94" spans="1:7" x14ac:dyDescent="0.25">
      <c r="A94" s="127" t="s">
        <v>139</v>
      </c>
      <c r="B94" s="127" t="s">
        <v>140</v>
      </c>
      <c r="C94" s="127" t="s">
        <v>151</v>
      </c>
      <c r="D94" s="128">
        <v>4143</v>
      </c>
      <c r="E94" s="132">
        <v>9.4440356632337306</v>
      </c>
      <c r="F94" s="134">
        <v>33063.475351677698</v>
      </c>
      <c r="G94" s="132">
        <v>4.6752651798186804</v>
      </c>
    </row>
    <row r="95" spans="1:7" x14ac:dyDescent="0.25">
      <c r="A95" s="127" t="s">
        <v>139</v>
      </c>
      <c r="B95" s="127" t="s">
        <v>140</v>
      </c>
      <c r="C95" s="127" t="s">
        <v>152</v>
      </c>
      <c r="D95" s="128">
        <v>4159</v>
      </c>
      <c r="E95" s="132">
        <v>4.84477026738542</v>
      </c>
      <c r="F95" s="134">
        <v>49524.318288828697</v>
      </c>
      <c r="G95" s="132">
        <v>4.3064624598981496</v>
      </c>
    </row>
    <row r="96" spans="1:7" x14ac:dyDescent="0.25">
      <c r="A96" s="127" t="s">
        <v>139</v>
      </c>
      <c r="B96" s="127" t="s">
        <v>140</v>
      </c>
      <c r="C96" s="127" t="s">
        <v>153</v>
      </c>
      <c r="D96" s="128">
        <v>4157</v>
      </c>
      <c r="E96" s="132">
        <v>3.62810944684185</v>
      </c>
      <c r="F96" s="134">
        <v>44141.9982699092</v>
      </c>
      <c r="G96" s="132">
        <v>3.62810944684185</v>
      </c>
    </row>
    <row r="97" spans="1:7" x14ac:dyDescent="0.25">
      <c r="A97" s="127" t="s">
        <v>139</v>
      </c>
      <c r="B97" s="127" t="s">
        <v>140</v>
      </c>
      <c r="C97" s="127" t="s">
        <v>154</v>
      </c>
      <c r="D97" s="128">
        <v>4148</v>
      </c>
      <c r="E97" s="132">
        <v>4.41929004017046</v>
      </c>
      <c r="F97" s="134">
        <v>31753.417325669299</v>
      </c>
      <c r="G97" s="132">
        <v>2.2914837245328301</v>
      </c>
    </row>
    <row r="98" spans="1:7" x14ac:dyDescent="0.25">
      <c r="A98" s="127" t="s">
        <v>139</v>
      </c>
      <c r="B98" s="127" t="s">
        <v>140</v>
      </c>
      <c r="C98" s="127" t="s">
        <v>155</v>
      </c>
      <c r="D98" s="128">
        <v>4144</v>
      </c>
      <c r="E98" s="132">
        <v>6.1926477019679602</v>
      </c>
      <c r="F98" s="134">
        <v>23313.497230938199</v>
      </c>
      <c r="G98" s="132">
        <v>3.6427339423340999</v>
      </c>
    </row>
    <row r="99" spans="1:7" x14ac:dyDescent="0.25">
      <c r="A99" s="127" t="s">
        <v>139</v>
      </c>
      <c r="B99" s="127" t="s">
        <v>140</v>
      </c>
      <c r="C99" s="127" t="s">
        <v>156</v>
      </c>
      <c r="D99" s="128">
        <v>4153</v>
      </c>
      <c r="E99" s="132">
        <v>5.5903047687268002</v>
      </c>
      <c r="F99" s="134">
        <v>26021.537673478299</v>
      </c>
      <c r="G99" s="132">
        <v>2.3958449008829099</v>
      </c>
    </row>
    <row r="100" spans="1:7" x14ac:dyDescent="0.25">
      <c r="A100" s="127" t="s">
        <v>139</v>
      </c>
      <c r="B100" s="127" t="s">
        <v>140</v>
      </c>
      <c r="C100" s="127" t="s">
        <v>157</v>
      </c>
      <c r="D100" s="128">
        <v>4164</v>
      </c>
      <c r="E100" s="132">
        <v>4.0423535378988902</v>
      </c>
      <c r="F100" s="134">
        <v>28577.6819679287</v>
      </c>
      <c r="G100" s="132">
        <v>1.7575450164777799</v>
      </c>
    </row>
    <row r="101" spans="1:7" x14ac:dyDescent="0.25">
      <c r="A101" s="127" t="s">
        <v>139</v>
      </c>
      <c r="B101" s="127" t="s">
        <v>140</v>
      </c>
      <c r="C101" s="127" t="s">
        <v>158</v>
      </c>
      <c r="D101" s="128">
        <v>4140</v>
      </c>
      <c r="E101" s="132">
        <v>5.08820819743491</v>
      </c>
      <c r="F101" s="134">
        <v>32564.5324635834</v>
      </c>
      <c r="G101" s="132">
        <v>2.8493965905635501</v>
      </c>
    </row>
    <row r="102" spans="1:7" x14ac:dyDescent="0.25">
      <c r="A102" s="127" t="s">
        <v>139</v>
      </c>
      <c r="B102" s="127" t="s">
        <v>159</v>
      </c>
      <c r="C102" s="127" t="s">
        <v>160</v>
      </c>
      <c r="D102" s="128">
        <v>4189</v>
      </c>
      <c r="E102" s="132">
        <v>3.5027355801524398</v>
      </c>
      <c r="F102" s="134">
        <v>34026.574207195103</v>
      </c>
      <c r="G102" s="132">
        <v>2.0015631886585399</v>
      </c>
    </row>
    <row r="103" spans="1:7" x14ac:dyDescent="0.25">
      <c r="A103" s="127" t="s">
        <v>139</v>
      </c>
      <c r="B103" s="127" t="s">
        <v>159</v>
      </c>
      <c r="C103" s="127" t="s">
        <v>161</v>
      </c>
      <c r="D103" s="128">
        <v>4195</v>
      </c>
      <c r="E103" s="132">
        <v>3.20819674157068</v>
      </c>
      <c r="F103" s="134">
        <v>34648.524808963397</v>
      </c>
      <c r="G103" s="132">
        <v>2.56655739325655</v>
      </c>
    </row>
    <row r="104" spans="1:7" x14ac:dyDescent="0.25">
      <c r="A104" s="127" t="s">
        <v>139</v>
      </c>
      <c r="B104" s="127" t="s">
        <v>159</v>
      </c>
      <c r="C104" s="127" t="s">
        <v>162</v>
      </c>
      <c r="D104" s="128">
        <v>4193</v>
      </c>
      <c r="E104" s="132">
        <v>4.9731346251786297</v>
      </c>
      <c r="F104" s="134">
        <v>42967.883161543403</v>
      </c>
      <c r="G104" s="132">
        <v>1.9892538500714501</v>
      </c>
    </row>
    <row r="105" spans="1:7" x14ac:dyDescent="0.25">
      <c r="A105" s="127" t="s">
        <v>139</v>
      </c>
      <c r="B105" s="127" t="s">
        <v>159</v>
      </c>
      <c r="C105" s="127" t="s">
        <v>163</v>
      </c>
      <c r="D105" s="128">
        <v>4184</v>
      </c>
      <c r="E105" s="132">
        <v>4.5776028163758502</v>
      </c>
      <c r="F105" s="134">
        <v>47454.482529763001</v>
      </c>
      <c r="G105" s="132">
        <v>3.0517352109172302</v>
      </c>
    </row>
    <row r="106" spans="1:7" x14ac:dyDescent="0.25">
      <c r="A106" s="127" t="s">
        <v>139</v>
      </c>
      <c r="B106" s="127" t="s">
        <v>159</v>
      </c>
      <c r="C106" s="127" t="s">
        <v>164</v>
      </c>
      <c r="D106" s="128">
        <v>4196</v>
      </c>
      <c r="E106" s="132">
        <v>4.1625589932528699</v>
      </c>
      <c r="F106" s="134">
        <v>26957.524908685202</v>
      </c>
      <c r="G106" s="132">
        <v>1.58573675933443</v>
      </c>
    </row>
    <row r="107" spans="1:7" x14ac:dyDescent="0.25">
      <c r="A107" s="127" t="s">
        <v>139</v>
      </c>
      <c r="B107" s="127" t="s">
        <v>159</v>
      </c>
      <c r="C107" s="127" t="s">
        <v>165</v>
      </c>
      <c r="D107" s="128">
        <v>4174</v>
      </c>
      <c r="E107" s="132">
        <v>2.5277426199791</v>
      </c>
      <c r="F107" s="134">
        <v>17910.8619929948</v>
      </c>
      <c r="G107" s="132">
        <v>3.79161392996865</v>
      </c>
    </row>
    <row r="108" spans="1:7" x14ac:dyDescent="0.25">
      <c r="A108" s="127" t="s">
        <v>139</v>
      </c>
      <c r="B108" s="127" t="s">
        <v>159</v>
      </c>
      <c r="C108" s="127" t="s">
        <v>166</v>
      </c>
      <c r="D108" s="128">
        <v>4170</v>
      </c>
      <c r="E108" s="132">
        <v>4.3185030179352797</v>
      </c>
      <c r="F108" s="134">
        <v>33600.060066374499</v>
      </c>
      <c r="G108" s="132">
        <v>2.1065868380172099</v>
      </c>
    </row>
    <row r="109" spans="1:7" x14ac:dyDescent="0.25">
      <c r="A109" s="127" t="s">
        <v>139</v>
      </c>
      <c r="B109" s="127" t="s">
        <v>159</v>
      </c>
      <c r="C109" s="127" t="s">
        <v>167</v>
      </c>
      <c r="D109" s="128">
        <v>4169</v>
      </c>
      <c r="E109" s="132">
        <v>4.8923070374419098</v>
      </c>
      <c r="F109" s="134">
        <v>38966.796403484703</v>
      </c>
      <c r="G109" s="132">
        <v>2.2315786486577198</v>
      </c>
    </row>
    <row r="110" spans="1:7" x14ac:dyDescent="0.25">
      <c r="A110" s="127" t="s">
        <v>139</v>
      </c>
      <c r="B110" s="127" t="s">
        <v>159</v>
      </c>
      <c r="C110" s="127" t="s">
        <v>168</v>
      </c>
      <c r="D110" s="128">
        <v>4188</v>
      </c>
      <c r="E110" s="132">
        <v>4.00281557484176</v>
      </c>
      <c r="F110" s="134">
        <v>48177.221122866198</v>
      </c>
      <c r="G110" s="132">
        <v>2.00140778742088</v>
      </c>
    </row>
    <row r="111" spans="1:7" x14ac:dyDescent="0.25">
      <c r="A111" s="127" t="s">
        <v>139</v>
      </c>
      <c r="B111" s="127" t="s">
        <v>159</v>
      </c>
      <c r="C111" s="127" t="s">
        <v>169</v>
      </c>
      <c r="D111" s="128">
        <v>4180</v>
      </c>
      <c r="E111" s="132">
        <v>4.1215852393533101</v>
      </c>
      <c r="F111" s="134">
        <v>40960.029861435301</v>
      </c>
      <c r="G111" s="132">
        <v>2.8424725788643501</v>
      </c>
    </row>
    <row r="112" spans="1:7" x14ac:dyDescent="0.25">
      <c r="A112" s="127" t="s">
        <v>139</v>
      </c>
      <c r="B112" s="127" t="s">
        <v>159</v>
      </c>
      <c r="C112" s="127" t="s">
        <v>170</v>
      </c>
      <c r="D112" s="128">
        <v>4185</v>
      </c>
      <c r="E112" s="132">
        <v>2.10173827346456</v>
      </c>
      <c r="F112" s="134">
        <v>39032.282221484798</v>
      </c>
      <c r="G112" s="132">
        <v>2.7022349230258702</v>
      </c>
    </row>
    <row r="113" spans="1:7" x14ac:dyDescent="0.25">
      <c r="A113" s="127" t="s">
        <v>139</v>
      </c>
      <c r="B113" s="127" t="s">
        <v>159</v>
      </c>
      <c r="C113" s="127" t="s">
        <v>171</v>
      </c>
      <c r="D113" s="128">
        <v>4178</v>
      </c>
      <c r="E113" s="132">
        <v>3.5973938356722801</v>
      </c>
      <c r="F113" s="134">
        <v>28465.196314264998</v>
      </c>
      <c r="G113" s="132">
        <v>1.56977185556609</v>
      </c>
    </row>
    <row r="114" spans="1:7" x14ac:dyDescent="0.25">
      <c r="A114" s="127" t="s">
        <v>139</v>
      </c>
      <c r="B114" s="127" t="s">
        <v>159</v>
      </c>
      <c r="C114" s="127" t="s">
        <v>172</v>
      </c>
      <c r="D114" s="128">
        <v>4194</v>
      </c>
      <c r="E114" s="132">
        <v>2.4814751955576102</v>
      </c>
      <c r="F114" s="134">
        <v>88257.801121998898</v>
      </c>
      <c r="G114" s="132">
        <v>2.8123385549652902</v>
      </c>
    </row>
    <row r="115" spans="1:7" x14ac:dyDescent="0.25">
      <c r="A115" s="127" t="s">
        <v>139</v>
      </c>
      <c r="B115" s="127" t="s">
        <v>159</v>
      </c>
      <c r="C115" s="127" t="s">
        <v>173</v>
      </c>
      <c r="D115" s="128">
        <v>4181</v>
      </c>
      <c r="E115" s="132">
        <v>3.8650048858635002</v>
      </c>
      <c r="F115" s="134">
        <v>45656.928683974598</v>
      </c>
      <c r="G115" s="132">
        <v>1.9948412314134201</v>
      </c>
    </row>
    <row r="116" spans="1:7" x14ac:dyDescent="0.25">
      <c r="A116" s="127" t="s">
        <v>139</v>
      </c>
      <c r="B116" s="127" t="s">
        <v>159</v>
      </c>
      <c r="C116" s="127" t="s">
        <v>174</v>
      </c>
      <c r="D116" s="128">
        <v>4183</v>
      </c>
      <c r="E116" s="132">
        <v>4.66862783681119</v>
      </c>
      <c r="F116" s="134">
        <v>32043.763789022199</v>
      </c>
      <c r="G116" s="132">
        <v>2.54652427462428</v>
      </c>
    </row>
    <row r="117" spans="1:7" x14ac:dyDescent="0.25">
      <c r="A117" s="127" t="s">
        <v>175</v>
      </c>
      <c r="B117" s="127" t="s">
        <v>176</v>
      </c>
      <c r="C117" s="127" t="s">
        <v>177</v>
      </c>
      <c r="D117" s="128">
        <v>551110</v>
      </c>
      <c r="E117" s="132">
        <v>4.3833883868203296</v>
      </c>
      <c r="F117" s="134">
        <v>29807.041030378299</v>
      </c>
      <c r="G117" s="132">
        <v>3.7305433079322001</v>
      </c>
    </row>
    <row r="118" spans="1:7" x14ac:dyDescent="0.25">
      <c r="A118" s="127" t="s">
        <v>175</v>
      </c>
      <c r="B118" s="127" t="s">
        <v>176</v>
      </c>
      <c r="C118" s="127" t="s">
        <v>178</v>
      </c>
      <c r="D118" s="128">
        <v>451101</v>
      </c>
      <c r="E118" s="132">
        <v>8.02918427862949</v>
      </c>
      <c r="F118" s="134">
        <v>99510.4159250144</v>
      </c>
      <c r="G118" s="132">
        <v>3.6028390993850299</v>
      </c>
    </row>
    <row r="119" spans="1:7" x14ac:dyDescent="0.25">
      <c r="A119" s="127" t="s">
        <v>175</v>
      </c>
      <c r="B119" s="127" t="s">
        <v>176</v>
      </c>
      <c r="C119" s="127" t="s">
        <v>179</v>
      </c>
      <c r="D119" s="128">
        <v>551103</v>
      </c>
      <c r="E119" s="132">
        <v>6.2261957190900699</v>
      </c>
      <c r="F119" s="134">
        <v>35965.4364479203</v>
      </c>
      <c r="G119" s="132">
        <v>3.6624680700529799</v>
      </c>
    </row>
    <row r="120" spans="1:7" x14ac:dyDescent="0.25">
      <c r="A120" s="127" t="s">
        <v>175</v>
      </c>
      <c r="B120" s="127" t="s">
        <v>176</v>
      </c>
      <c r="C120" s="127" t="s">
        <v>180</v>
      </c>
      <c r="D120" s="128">
        <v>551330</v>
      </c>
      <c r="E120" s="132">
        <v>6.3734326077967296</v>
      </c>
      <c r="F120" s="134">
        <v>38686.735929326198</v>
      </c>
      <c r="G120" s="132">
        <v>2.2307014127288598</v>
      </c>
    </row>
    <row r="121" spans="1:7" x14ac:dyDescent="0.25">
      <c r="A121" s="127" t="s">
        <v>175</v>
      </c>
      <c r="B121" s="127" t="s">
        <v>176</v>
      </c>
      <c r="C121" s="127" t="s">
        <v>181</v>
      </c>
      <c r="D121" s="128">
        <v>451115</v>
      </c>
      <c r="E121" s="132">
        <v>9.7821980651561393</v>
      </c>
      <c r="F121" s="134">
        <v>50665.0396340156</v>
      </c>
      <c r="G121" s="132">
        <v>6.0717091438900201</v>
      </c>
    </row>
    <row r="122" spans="1:7" x14ac:dyDescent="0.25">
      <c r="A122" s="127" t="s">
        <v>175</v>
      </c>
      <c r="B122" s="127" t="s">
        <v>176</v>
      </c>
      <c r="C122" s="127" t="s">
        <v>182</v>
      </c>
      <c r="D122" s="128">
        <v>551128</v>
      </c>
      <c r="E122" s="132">
        <v>3.6816621911299299</v>
      </c>
      <c r="F122" s="134">
        <v>32214.544172386901</v>
      </c>
      <c r="G122" s="132">
        <v>3.0680518259416099</v>
      </c>
    </row>
    <row r="123" spans="1:7" x14ac:dyDescent="0.25">
      <c r="A123" s="127" t="s">
        <v>175</v>
      </c>
      <c r="B123" s="127" t="s">
        <v>176</v>
      </c>
      <c r="C123" s="127" t="s">
        <v>183</v>
      </c>
      <c r="D123" s="128">
        <v>451120</v>
      </c>
      <c r="E123" s="132">
        <v>3.8363966658584601</v>
      </c>
      <c r="F123" s="134">
        <v>41554.233359666898</v>
      </c>
      <c r="G123" s="132">
        <v>3.2306498238808099</v>
      </c>
    </row>
    <row r="124" spans="1:7" x14ac:dyDescent="0.25">
      <c r="A124" s="127" t="s">
        <v>175</v>
      </c>
      <c r="B124" s="127" t="s">
        <v>176</v>
      </c>
      <c r="C124" s="127" t="s">
        <v>184</v>
      </c>
      <c r="D124" s="128">
        <v>451381</v>
      </c>
      <c r="E124" s="132">
        <v>4.6981770583290796</v>
      </c>
      <c r="F124" s="134">
        <v>46288.5969189471</v>
      </c>
      <c r="G124" s="132">
        <v>2.4646174732218098</v>
      </c>
    </row>
    <row r="125" spans="1:7" x14ac:dyDescent="0.25">
      <c r="A125" s="127" t="s">
        <v>175</v>
      </c>
      <c r="B125" s="127" t="s">
        <v>176</v>
      </c>
      <c r="C125" s="127" t="s">
        <v>185</v>
      </c>
      <c r="D125" s="128">
        <v>551354</v>
      </c>
      <c r="E125" s="132">
        <v>4.3129585005770901</v>
      </c>
      <c r="F125" s="134">
        <v>42770.171797389499</v>
      </c>
      <c r="G125" s="132">
        <v>2.1564792502885402</v>
      </c>
    </row>
    <row r="126" spans="1:7" x14ac:dyDescent="0.25">
      <c r="A126" s="127" t="s">
        <v>175</v>
      </c>
      <c r="B126" s="127" t="s">
        <v>176</v>
      </c>
      <c r="C126" s="127" t="s">
        <v>186</v>
      </c>
      <c r="D126" s="128">
        <v>451166</v>
      </c>
      <c r="E126" s="132">
        <v>3.9498274129258002</v>
      </c>
      <c r="F126" s="134">
        <v>28053.254217564201</v>
      </c>
      <c r="G126" s="132">
        <v>3.1598619303406399</v>
      </c>
    </row>
    <row r="127" spans="1:7" x14ac:dyDescent="0.25">
      <c r="A127" s="127" t="s">
        <v>175</v>
      </c>
      <c r="B127" s="127" t="s">
        <v>187</v>
      </c>
      <c r="C127" s="127" t="s">
        <v>188</v>
      </c>
      <c r="D127" s="128">
        <v>508815</v>
      </c>
      <c r="E127" s="132">
        <v>4.4499876513070902</v>
      </c>
      <c r="F127" s="134">
        <v>44499.8765130709</v>
      </c>
      <c r="G127" s="132">
        <v>4.4499876513070902</v>
      </c>
    </row>
    <row r="128" spans="1:7" x14ac:dyDescent="0.25">
      <c r="A128" s="127" t="s">
        <v>175</v>
      </c>
      <c r="B128" s="127" t="s">
        <v>187</v>
      </c>
      <c r="C128" s="127" t="s">
        <v>189</v>
      </c>
      <c r="D128" s="128">
        <v>408801</v>
      </c>
      <c r="E128" s="132">
        <v>4.3971907382905</v>
      </c>
      <c r="F128" s="134">
        <v>44710.635426937799</v>
      </c>
      <c r="G128" s="132">
        <v>2.4624268134426801</v>
      </c>
    </row>
    <row r="129" spans="1:7" x14ac:dyDescent="0.25">
      <c r="A129" s="127" t="s">
        <v>175</v>
      </c>
      <c r="B129" s="127" t="s">
        <v>187</v>
      </c>
      <c r="C129" s="127" t="s">
        <v>187</v>
      </c>
      <c r="D129" s="128">
        <v>408822</v>
      </c>
      <c r="E129" s="132">
        <v>7.5827367317516998</v>
      </c>
      <c r="F129" s="134">
        <v>71253.653098365205</v>
      </c>
      <c r="G129" s="132">
        <v>3.1293834131038798</v>
      </c>
    </row>
    <row r="130" spans="1:7" x14ac:dyDescent="0.25">
      <c r="A130" s="127" t="s">
        <v>175</v>
      </c>
      <c r="B130" s="127" t="s">
        <v>187</v>
      </c>
      <c r="C130" s="127" t="s">
        <v>190</v>
      </c>
      <c r="D130" s="128">
        <v>508817</v>
      </c>
      <c r="E130" s="132">
        <v>3.1275205291729802</v>
      </c>
      <c r="F130" s="134">
        <v>50032.8224174977</v>
      </c>
      <c r="G130" s="132">
        <v>3.1275205291729802</v>
      </c>
    </row>
    <row r="131" spans="1:7" x14ac:dyDescent="0.25">
      <c r="A131" s="127" t="s">
        <v>175</v>
      </c>
      <c r="B131" s="127" t="s">
        <v>187</v>
      </c>
      <c r="C131" s="127" t="s">
        <v>191</v>
      </c>
      <c r="D131" s="128">
        <v>508802</v>
      </c>
      <c r="E131" s="132">
        <v>6.2762240180665101</v>
      </c>
      <c r="F131" s="134">
        <v>34328.216585772498</v>
      </c>
      <c r="G131" s="132">
        <v>2.7287930513332701</v>
      </c>
    </row>
    <row r="132" spans="1:7" x14ac:dyDescent="0.25">
      <c r="A132" s="127" t="s">
        <v>175</v>
      </c>
      <c r="B132" s="127" t="s">
        <v>187</v>
      </c>
      <c r="C132" s="127" t="s">
        <v>192</v>
      </c>
      <c r="D132" s="128">
        <v>508839</v>
      </c>
      <c r="E132" s="132">
        <v>8.6861210849868407</v>
      </c>
      <c r="F132" s="134">
        <v>39973.529233109402</v>
      </c>
      <c r="G132" s="132">
        <v>2.4817488814248101</v>
      </c>
    </row>
    <row r="133" spans="1:7" x14ac:dyDescent="0.25">
      <c r="A133" s="127" t="s">
        <v>175</v>
      </c>
      <c r="B133" s="127" t="s">
        <v>187</v>
      </c>
      <c r="C133" s="127" t="s">
        <v>193</v>
      </c>
      <c r="D133" s="128">
        <v>508819</v>
      </c>
      <c r="E133" s="132">
        <v>4.0930670505103004</v>
      </c>
      <c r="F133" s="134">
        <v>61779.730793639901</v>
      </c>
      <c r="G133" s="132">
        <v>3.5814336691965201</v>
      </c>
    </row>
    <row r="134" spans="1:7" x14ac:dyDescent="0.25">
      <c r="A134" s="127" t="s">
        <v>175</v>
      </c>
      <c r="B134" s="127" t="s">
        <v>187</v>
      </c>
      <c r="C134" s="127" t="s">
        <v>194</v>
      </c>
      <c r="D134" s="128">
        <v>408840</v>
      </c>
      <c r="E134" s="132">
        <v>5.1749146803762098</v>
      </c>
      <c r="F134" s="134">
        <v>34504.995626895601</v>
      </c>
      <c r="G134" s="132">
        <v>1.8362600478754301</v>
      </c>
    </row>
    <row r="135" spans="1:7" x14ac:dyDescent="0.25">
      <c r="A135" s="127" t="s">
        <v>175</v>
      </c>
      <c r="B135" s="127" t="s">
        <v>187</v>
      </c>
      <c r="C135" s="127" t="s">
        <v>195</v>
      </c>
      <c r="D135" s="128">
        <v>408862</v>
      </c>
      <c r="E135" s="132">
        <v>5.1637322223059403</v>
      </c>
      <c r="F135" s="134">
        <v>48487.4455674528</v>
      </c>
      <c r="G135" s="132">
        <v>3.0982393333835598</v>
      </c>
    </row>
    <row r="136" spans="1:7" x14ac:dyDescent="0.25">
      <c r="A136" s="127" t="s">
        <v>175</v>
      </c>
      <c r="B136" s="127" t="s">
        <v>187</v>
      </c>
      <c r="C136" s="127" t="s">
        <v>196</v>
      </c>
      <c r="D136" s="128">
        <v>508860</v>
      </c>
      <c r="E136" s="132">
        <v>3.7761049361279801</v>
      </c>
      <c r="F136" s="134">
        <v>45313.259233535799</v>
      </c>
      <c r="G136" s="132">
        <v>3.59629041535998</v>
      </c>
    </row>
    <row r="137" spans="1:7" x14ac:dyDescent="0.25">
      <c r="A137" s="127" t="s">
        <v>175</v>
      </c>
      <c r="B137" s="127" t="s">
        <v>187</v>
      </c>
      <c r="C137" s="127" t="s">
        <v>197</v>
      </c>
      <c r="D137" s="128">
        <v>408806</v>
      </c>
      <c r="E137" s="132">
        <v>4.4831826295103001</v>
      </c>
      <c r="F137" s="134">
        <v>70883.025788183601</v>
      </c>
      <c r="G137" s="132">
        <v>2.06916121362014</v>
      </c>
    </row>
    <row r="138" spans="1:7" x14ac:dyDescent="0.25">
      <c r="A138" s="127" t="s">
        <v>175</v>
      </c>
      <c r="B138" s="127" t="s">
        <v>187</v>
      </c>
      <c r="C138" s="127" t="s">
        <v>198</v>
      </c>
      <c r="D138" s="128">
        <v>508833</v>
      </c>
      <c r="E138" s="132">
        <v>6.8350633945877703</v>
      </c>
      <c r="F138" s="134">
        <v>47503.690592384999</v>
      </c>
      <c r="G138" s="132">
        <v>3.0757785275645002</v>
      </c>
    </row>
    <row r="139" spans="1:7" x14ac:dyDescent="0.25">
      <c r="A139" s="127" t="s">
        <v>175</v>
      </c>
      <c r="B139" s="127" t="s">
        <v>187</v>
      </c>
      <c r="C139" s="127" t="s">
        <v>199</v>
      </c>
      <c r="D139" s="128">
        <v>508820</v>
      </c>
      <c r="E139" s="132">
        <v>16.513897861146202</v>
      </c>
      <c r="F139" s="134">
        <v>52703.929344083597</v>
      </c>
      <c r="G139" s="132">
        <v>5.2703929344083598</v>
      </c>
    </row>
    <row r="140" spans="1:7" x14ac:dyDescent="0.25">
      <c r="A140" s="127" t="s">
        <v>175</v>
      </c>
      <c r="B140" s="127" t="s">
        <v>187</v>
      </c>
      <c r="C140" s="127" t="s">
        <v>200</v>
      </c>
      <c r="D140" s="128">
        <v>408814</v>
      </c>
      <c r="E140" s="132">
        <v>14.4098610124466</v>
      </c>
      <c r="F140" s="134">
        <v>119809.988840153</v>
      </c>
      <c r="G140" s="132">
        <v>6.4043826721984898</v>
      </c>
    </row>
    <row r="141" spans="1:7" x14ac:dyDescent="0.25">
      <c r="A141" s="127" t="s">
        <v>175</v>
      </c>
      <c r="B141" s="127" t="s">
        <v>201</v>
      </c>
      <c r="C141" s="127" t="s">
        <v>202</v>
      </c>
      <c r="D141" s="128">
        <v>551367</v>
      </c>
      <c r="E141" s="132">
        <v>9.79061008660406</v>
      </c>
      <c r="F141" s="134">
        <v>60960.402426025299</v>
      </c>
      <c r="G141" s="132">
        <v>3.69456984400153</v>
      </c>
    </row>
    <row r="142" spans="1:7" x14ac:dyDescent="0.25">
      <c r="A142" s="127" t="s">
        <v>175</v>
      </c>
      <c r="B142" s="127" t="s">
        <v>201</v>
      </c>
      <c r="C142" s="127" t="s">
        <v>203</v>
      </c>
      <c r="D142" s="128">
        <v>551340</v>
      </c>
      <c r="E142" s="132">
        <v>5.01769911499985</v>
      </c>
      <c r="F142" s="134">
        <v>37699.6460173655</v>
      </c>
      <c r="G142" s="132">
        <v>3.0106194689999102</v>
      </c>
    </row>
    <row r="143" spans="1:7" x14ac:dyDescent="0.25">
      <c r="A143" s="127" t="s">
        <v>175</v>
      </c>
      <c r="B143" s="127" t="s">
        <v>201</v>
      </c>
      <c r="C143" s="127" t="s">
        <v>204</v>
      </c>
      <c r="D143" s="128">
        <v>551369</v>
      </c>
      <c r="E143" s="132">
        <v>3.2481123171874402</v>
      </c>
      <c r="F143" s="134">
        <v>59908.070749040497</v>
      </c>
      <c r="G143" s="132">
        <v>3.7609721567433501</v>
      </c>
    </row>
    <row r="144" spans="1:7" x14ac:dyDescent="0.25">
      <c r="A144" s="127" t="s">
        <v>175</v>
      </c>
      <c r="B144" s="127" t="s">
        <v>201</v>
      </c>
      <c r="C144" s="127" t="s">
        <v>205</v>
      </c>
      <c r="D144" s="128">
        <v>551365</v>
      </c>
      <c r="E144" s="132">
        <v>5.8092616689577303</v>
      </c>
      <c r="F144" s="134">
        <v>32306.990700913298</v>
      </c>
      <c r="G144" s="132">
        <v>2.9983286033330199</v>
      </c>
    </row>
    <row r="145" spans="1:7" x14ac:dyDescent="0.25">
      <c r="A145" s="127" t="s">
        <v>175</v>
      </c>
      <c r="B145" s="127" t="s">
        <v>201</v>
      </c>
      <c r="C145" s="127" t="s">
        <v>206</v>
      </c>
      <c r="D145" s="128">
        <v>451370</v>
      </c>
      <c r="E145" s="132">
        <v>6.1153793366229499</v>
      </c>
      <c r="F145" s="134">
        <v>25468.202868059001</v>
      </c>
      <c r="G145" s="132">
        <v>1.88165518049937</v>
      </c>
    </row>
    <row r="146" spans="1:7" x14ac:dyDescent="0.25">
      <c r="A146" s="127" t="s">
        <v>175</v>
      </c>
      <c r="B146" s="127" t="s">
        <v>201</v>
      </c>
      <c r="C146" s="127" t="s">
        <v>207</v>
      </c>
      <c r="D146" s="128">
        <v>551314</v>
      </c>
      <c r="E146" s="132">
        <v>5.7068980912925102</v>
      </c>
      <c r="F146" s="134">
        <v>34664.121739702699</v>
      </c>
      <c r="G146" s="132">
        <v>5.0727983033711199</v>
      </c>
    </row>
    <row r="147" spans="1:7" x14ac:dyDescent="0.25">
      <c r="A147" s="127" t="s">
        <v>175</v>
      </c>
      <c r="B147" s="127" t="s">
        <v>201</v>
      </c>
      <c r="C147" s="127" t="s">
        <v>208</v>
      </c>
      <c r="D147" s="128">
        <v>451361</v>
      </c>
      <c r="E147" s="132">
        <v>3.96845940310227</v>
      </c>
      <c r="F147" s="134">
        <v>30953.983344197699</v>
      </c>
      <c r="G147" s="132">
        <v>4.2330233633090799</v>
      </c>
    </row>
    <row r="148" spans="1:7" x14ac:dyDescent="0.25">
      <c r="A148" s="127" t="s">
        <v>175</v>
      </c>
      <c r="B148" s="127" t="s">
        <v>201</v>
      </c>
      <c r="C148" s="127" t="s">
        <v>209</v>
      </c>
      <c r="D148" s="128">
        <v>451350</v>
      </c>
      <c r="E148" s="132">
        <v>9.5984374106890797</v>
      </c>
      <c r="F148" s="134">
        <v>34903.4087661421</v>
      </c>
      <c r="G148" s="132">
        <v>2.9917207513836099</v>
      </c>
    </row>
    <row r="149" spans="1:7" x14ac:dyDescent="0.25">
      <c r="A149" s="127" t="s">
        <v>175</v>
      </c>
      <c r="B149" s="127" t="s">
        <v>201</v>
      </c>
      <c r="C149" s="127" t="s">
        <v>210</v>
      </c>
      <c r="D149" s="128">
        <v>551310</v>
      </c>
      <c r="E149" s="132">
        <v>5.5467580720639296</v>
      </c>
      <c r="F149" s="134">
        <v>38731.252889053198</v>
      </c>
      <c r="G149" s="132">
        <v>4.32917703185477</v>
      </c>
    </row>
    <row r="150" spans="1:7" x14ac:dyDescent="0.25">
      <c r="A150" s="127" t="s">
        <v>175</v>
      </c>
      <c r="B150" s="127" t="s">
        <v>201</v>
      </c>
      <c r="C150" s="127" t="s">
        <v>211</v>
      </c>
      <c r="D150" s="128">
        <v>551309</v>
      </c>
      <c r="E150" s="132">
        <v>5.5235015445555797</v>
      </c>
      <c r="F150" s="134">
        <v>45257.077171519901</v>
      </c>
      <c r="G150" s="132">
        <v>3.56354938358424</v>
      </c>
    </row>
    <row r="151" spans="1:7" x14ac:dyDescent="0.25">
      <c r="A151" s="127" t="s">
        <v>175</v>
      </c>
      <c r="B151" s="127" t="s">
        <v>201</v>
      </c>
      <c r="C151" s="127" t="s">
        <v>212</v>
      </c>
      <c r="D151" s="128">
        <v>551305</v>
      </c>
      <c r="E151" s="132">
        <v>5.5033393900257899</v>
      </c>
      <c r="F151" s="134">
        <v>26885.826337126</v>
      </c>
      <c r="G151" s="132">
        <v>3.7583781200176101</v>
      </c>
    </row>
    <row r="152" spans="1:7" x14ac:dyDescent="0.25">
      <c r="A152" s="127" t="s">
        <v>175</v>
      </c>
      <c r="B152" s="127" t="s">
        <v>201</v>
      </c>
      <c r="C152" s="127" t="s">
        <v>213</v>
      </c>
      <c r="D152" s="128">
        <v>451301</v>
      </c>
      <c r="E152" s="132">
        <v>4.4128190590714196</v>
      </c>
      <c r="F152" s="134">
        <v>41588.928423580001</v>
      </c>
      <c r="G152" s="132">
        <v>2.6476914354428498</v>
      </c>
    </row>
    <row r="153" spans="1:7" x14ac:dyDescent="0.25">
      <c r="A153" s="127" t="s">
        <v>175</v>
      </c>
      <c r="B153" s="127" t="s">
        <v>201</v>
      </c>
      <c r="C153" s="127" t="s">
        <v>214</v>
      </c>
      <c r="D153" s="128">
        <v>551341</v>
      </c>
      <c r="E153" s="132">
        <v>4.8216579447175496</v>
      </c>
      <c r="F153" s="134">
        <v>41837.155089549196</v>
      </c>
      <c r="G153" s="132">
        <v>2.9671741198261898</v>
      </c>
    </row>
    <row r="154" spans="1:7" x14ac:dyDescent="0.25">
      <c r="A154" s="127" t="s">
        <v>175</v>
      </c>
      <c r="B154" s="127" t="s">
        <v>201</v>
      </c>
      <c r="C154" s="127" t="s">
        <v>215</v>
      </c>
      <c r="D154" s="128">
        <v>551307</v>
      </c>
      <c r="E154" s="132">
        <v>6.3805168670755501</v>
      </c>
      <c r="F154" s="134">
        <v>30695.459522687801</v>
      </c>
      <c r="G154" s="132">
        <v>3.1040352326313498</v>
      </c>
    </row>
    <row r="155" spans="1:7" x14ac:dyDescent="0.25">
      <c r="A155" s="127" t="s">
        <v>175</v>
      </c>
      <c r="B155" s="127" t="s">
        <v>201</v>
      </c>
      <c r="C155" s="127" t="s">
        <v>216</v>
      </c>
      <c r="D155" s="128">
        <v>551306</v>
      </c>
      <c r="E155" s="132">
        <v>5.1920075062916196</v>
      </c>
      <c r="F155" s="134">
        <v>61489.657525492898</v>
      </c>
      <c r="G155" s="132">
        <v>3.2577302000261099</v>
      </c>
    </row>
    <row r="156" spans="1:7" x14ac:dyDescent="0.25">
      <c r="A156" s="127" t="s">
        <v>175</v>
      </c>
      <c r="B156" s="127" t="s">
        <v>201</v>
      </c>
      <c r="C156" s="127" t="s">
        <v>217</v>
      </c>
      <c r="D156" s="128">
        <v>551349</v>
      </c>
      <c r="E156" s="132">
        <v>4.2737851918469003</v>
      </c>
      <c r="F156" s="134">
        <v>86081.156739116195</v>
      </c>
      <c r="G156" s="132">
        <v>4.9860827238213803</v>
      </c>
    </row>
    <row r="157" spans="1:7" x14ac:dyDescent="0.25">
      <c r="A157" s="127" t="s">
        <v>175</v>
      </c>
      <c r="B157" s="127" t="s">
        <v>201</v>
      </c>
      <c r="C157" s="127" t="s">
        <v>218</v>
      </c>
      <c r="D157" s="128">
        <v>451308</v>
      </c>
      <c r="E157" s="132">
        <v>5.4019706774535603</v>
      </c>
      <c r="F157" s="134">
        <v>30999.945364932399</v>
      </c>
      <c r="G157" s="132">
        <v>1.96435297361948</v>
      </c>
    </row>
    <row r="158" spans="1:7" x14ac:dyDescent="0.25">
      <c r="A158" s="127" t="s">
        <v>175</v>
      </c>
      <c r="B158" s="127" t="s">
        <v>201</v>
      </c>
      <c r="C158" s="127" t="s">
        <v>219</v>
      </c>
      <c r="D158" s="128">
        <v>451336</v>
      </c>
      <c r="E158" s="132">
        <v>6.5114141333394997</v>
      </c>
      <c r="F158" s="134">
        <v>63439.205267095997</v>
      </c>
      <c r="G158" s="132">
        <v>3.2056192656440601</v>
      </c>
    </row>
    <row r="159" spans="1:7" x14ac:dyDescent="0.25">
      <c r="A159" s="127" t="s">
        <v>220</v>
      </c>
      <c r="B159" s="127" t="s">
        <v>221</v>
      </c>
      <c r="C159" s="127" t="s">
        <v>222</v>
      </c>
      <c r="D159" s="128">
        <v>554116</v>
      </c>
      <c r="E159" s="132">
        <v>4.3962783483447101</v>
      </c>
      <c r="F159" s="134">
        <v>42563.967645337398</v>
      </c>
      <c r="G159" s="132">
        <v>1.9983083401566899</v>
      </c>
    </row>
    <row r="160" spans="1:7" x14ac:dyDescent="0.25">
      <c r="A160" s="127" t="s">
        <v>220</v>
      </c>
      <c r="B160" s="127" t="s">
        <v>221</v>
      </c>
      <c r="C160" s="127" t="s">
        <v>223</v>
      </c>
      <c r="D160" s="128">
        <v>454161</v>
      </c>
      <c r="E160" s="132">
        <v>6.1834143206724503</v>
      </c>
      <c r="F160" s="134">
        <v>63143.5721216905</v>
      </c>
      <c r="G160" s="132">
        <v>3.6373025415720299</v>
      </c>
    </row>
    <row r="161" spans="1:7" x14ac:dyDescent="0.25">
      <c r="A161" s="127" t="s">
        <v>220</v>
      </c>
      <c r="B161" s="127" t="s">
        <v>221</v>
      </c>
      <c r="C161" s="127" t="s">
        <v>224</v>
      </c>
      <c r="D161" s="128">
        <v>554166</v>
      </c>
      <c r="E161" s="132">
        <v>2.3814011539159901</v>
      </c>
      <c r="F161" s="134">
        <v>62502.6210550873</v>
      </c>
      <c r="G161" s="132">
        <v>2.5645858580633698</v>
      </c>
    </row>
    <row r="162" spans="1:7" x14ac:dyDescent="0.25">
      <c r="A162" s="127" t="s">
        <v>220</v>
      </c>
      <c r="B162" s="127" t="s">
        <v>221</v>
      </c>
      <c r="C162" s="127" t="s">
        <v>225</v>
      </c>
      <c r="D162" s="128">
        <v>454171</v>
      </c>
      <c r="E162" s="132">
        <v>5.5162162918463498</v>
      </c>
      <c r="F162" s="134">
        <v>35982.703196043898</v>
      </c>
      <c r="G162" s="132">
        <v>4.2432433014202697</v>
      </c>
    </row>
    <row r="163" spans="1:7" x14ac:dyDescent="0.25">
      <c r="A163" s="127" t="s">
        <v>220</v>
      </c>
      <c r="B163" s="127" t="s">
        <v>221</v>
      </c>
      <c r="C163" s="127" t="s">
        <v>226</v>
      </c>
      <c r="D163" s="128">
        <v>554266</v>
      </c>
      <c r="E163" s="132">
        <v>4.4043417154857796</v>
      </c>
      <c r="F163" s="134">
        <v>45050.123832683101</v>
      </c>
      <c r="G163" s="132">
        <v>5.6627250627674304</v>
      </c>
    </row>
    <row r="164" spans="1:7" x14ac:dyDescent="0.25">
      <c r="A164" s="127" t="s">
        <v>220</v>
      </c>
      <c r="B164" s="127" t="s">
        <v>221</v>
      </c>
      <c r="C164" s="127" t="s">
        <v>227</v>
      </c>
      <c r="D164" s="128">
        <v>554296</v>
      </c>
      <c r="E164" s="132">
        <v>2.2926547696355901</v>
      </c>
      <c r="F164" s="134">
        <v>57990.679467253103</v>
      </c>
      <c r="G164" s="132">
        <v>2.42751681490827</v>
      </c>
    </row>
    <row r="165" spans="1:7" x14ac:dyDescent="0.25">
      <c r="A165" s="127" t="s">
        <v>220</v>
      </c>
      <c r="B165" s="127" t="s">
        <v>221</v>
      </c>
      <c r="C165" s="127" t="s">
        <v>228</v>
      </c>
      <c r="D165" s="128">
        <v>554356</v>
      </c>
      <c r="E165" s="132">
        <v>3.3419786514904999</v>
      </c>
      <c r="F165" s="134">
        <v>35424.973705799297</v>
      </c>
      <c r="G165" s="132">
        <v>2.78498220957542</v>
      </c>
    </row>
    <row r="166" spans="1:7" x14ac:dyDescent="0.25">
      <c r="A166" s="127" t="s">
        <v>220</v>
      </c>
      <c r="B166" s="127" t="s">
        <v>221</v>
      </c>
      <c r="C166" s="127" t="s">
        <v>229</v>
      </c>
      <c r="D166" s="128">
        <v>454426</v>
      </c>
      <c r="E166" s="132">
        <v>4.83639116388962</v>
      </c>
      <c r="F166" s="134">
        <v>38050.307481901596</v>
      </c>
      <c r="G166" s="132">
        <v>3.6272933729172201</v>
      </c>
    </row>
    <row r="167" spans="1:7" x14ac:dyDescent="0.25">
      <c r="A167" s="127" t="s">
        <v>220</v>
      </c>
      <c r="B167" s="127" t="s">
        <v>221</v>
      </c>
      <c r="C167" s="127" t="s">
        <v>230</v>
      </c>
      <c r="D167" s="128">
        <v>554431</v>
      </c>
      <c r="E167" s="132">
        <v>9.4571467275169105</v>
      </c>
      <c r="F167" s="134">
        <v>37058.920661012802</v>
      </c>
      <c r="G167" s="132">
        <v>2.9098913007744298</v>
      </c>
    </row>
    <row r="168" spans="1:7" x14ac:dyDescent="0.25">
      <c r="A168" s="127" t="s">
        <v>220</v>
      </c>
      <c r="B168" s="127" t="s">
        <v>221</v>
      </c>
      <c r="C168" s="127" t="s">
        <v>231</v>
      </c>
      <c r="D168" s="128">
        <v>554476</v>
      </c>
      <c r="E168" s="132">
        <v>4.2080315952451404</v>
      </c>
      <c r="F168" s="134">
        <v>72279.130930093001</v>
      </c>
      <c r="G168" s="132">
        <v>2.4753127030853799</v>
      </c>
    </row>
    <row r="169" spans="1:7" x14ac:dyDescent="0.25">
      <c r="A169" s="127" t="s">
        <v>220</v>
      </c>
      <c r="B169" s="127" t="s">
        <v>221</v>
      </c>
      <c r="C169" s="127" t="s">
        <v>232</v>
      </c>
      <c r="D169" s="128">
        <v>554471</v>
      </c>
      <c r="E169" s="132">
        <v>5.9092662046511801</v>
      </c>
      <c r="F169" s="134">
        <v>68493.767372093207</v>
      </c>
      <c r="G169" s="132">
        <v>5.3720601860465296</v>
      </c>
    </row>
    <row r="170" spans="1:7" x14ac:dyDescent="0.25">
      <c r="A170" s="127" t="s">
        <v>220</v>
      </c>
      <c r="B170" s="127" t="s">
        <v>221</v>
      </c>
      <c r="C170" s="127" t="s">
        <v>233</v>
      </c>
      <c r="D170" s="128">
        <v>454481</v>
      </c>
      <c r="E170" s="132">
        <v>3.84643513805131</v>
      </c>
      <c r="F170" s="134">
        <v>30874.854048745601</v>
      </c>
      <c r="G170" s="132">
        <v>3.0771481104410499</v>
      </c>
    </row>
    <row r="171" spans="1:7" x14ac:dyDescent="0.25">
      <c r="A171" s="127" t="s">
        <v>220</v>
      </c>
      <c r="B171" s="127" t="s">
        <v>221</v>
      </c>
      <c r="C171" s="127" t="s">
        <v>234</v>
      </c>
      <c r="D171" s="128">
        <v>554486</v>
      </c>
      <c r="E171" s="132">
        <v>4.1050162593632402</v>
      </c>
      <c r="F171" s="134">
        <v>33682.184692211202</v>
      </c>
      <c r="G171" s="132">
        <v>1.6841092346105599</v>
      </c>
    </row>
    <row r="172" spans="1:7" x14ac:dyDescent="0.25">
      <c r="A172" s="127" t="s">
        <v>220</v>
      </c>
      <c r="B172" s="127" t="s">
        <v>221</v>
      </c>
      <c r="C172" s="127" t="s">
        <v>235</v>
      </c>
      <c r="D172" s="128">
        <v>554491</v>
      </c>
      <c r="E172" s="132">
        <v>3.1806189207796902</v>
      </c>
      <c r="F172" s="134">
        <v>43559.333410296997</v>
      </c>
      <c r="G172" s="132">
        <v>2.42332870154643</v>
      </c>
    </row>
    <row r="173" spans="1:7" x14ac:dyDescent="0.25">
      <c r="A173" s="127" t="s">
        <v>220</v>
      </c>
      <c r="B173" s="127" t="s">
        <v>221</v>
      </c>
      <c r="C173" s="127" t="s">
        <v>236</v>
      </c>
      <c r="D173" s="128">
        <v>554601</v>
      </c>
      <c r="E173" s="132">
        <v>2.76021068422504</v>
      </c>
      <c r="F173" s="134">
        <v>17815.905325452499</v>
      </c>
      <c r="G173" s="132">
        <v>2.0074259521636599</v>
      </c>
    </row>
    <row r="174" spans="1:7" x14ac:dyDescent="0.25">
      <c r="A174" s="127" t="s">
        <v>220</v>
      </c>
      <c r="B174" s="127" t="s">
        <v>221</v>
      </c>
      <c r="C174" s="127" t="s">
        <v>237</v>
      </c>
      <c r="D174" s="128">
        <v>554611</v>
      </c>
      <c r="E174" s="132">
        <v>4.8306524022976696</v>
      </c>
      <c r="F174" s="134">
        <v>37712.403582075603</v>
      </c>
      <c r="G174" s="132">
        <v>2.99833597383993</v>
      </c>
    </row>
    <row r="175" spans="1:7" x14ac:dyDescent="0.25">
      <c r="A175" s="127" t="s">
        <v>220</v>
      </c>
      <c r="B175" s="127" t="s">
        <v>221</v>
      </c>
      <c r="C175" s="127" t="s">
        <v>238</v>
      </c>
      <c r="D175" s="128">
        <v>554636</v>
      </c>
      <c r="E175" s="132">
        <v>3.6946863339462999</v>
      </c>
      <c r="F175" s="134">
        <v>42119.424206987802</v>
      </c>
      <c r="G175" s="132">
        <v>3.6946863339462999</v>
      </c>
    </row>
    <row r="176" spans="1:7" x14ac:dyDescent="0.25">
      <c r="A176" s="127" t="s">
        <v>220</v>
      </c>
      <c r="B176" s="127" t="s">
        <v>221</v>
      </c>
      <c r="C176" s="127" t="s">
        <v>239</v>
      </c>
      <c r="D176" s="128">
        <v>454671</v>
      </c>
      <c r="E176" s="132">
        <v>3.4293546977133098</v>
      </c>
      <c r="F176" s="134">
        <v>35665.288856218503</v>
      </c>
      <c r="G176" s="132">
        <v>2.7434837581706502</v>
      </c>
    </row>
    <row r="177" spans="1:7" x14ac:dyDescent="0.25">
      <c r="A177" s="127" t="s">
        <v>220</v>
      </c>
      <c r="B177" s="127" t="s">
        <v>240</v>
      </c>
      <c r="C177" s="127" t="s">
        <v>241</v>
      </c>
      <c r="D177" s="128">
        <v>554184</v>
      </c>
      <c r="E177" s="132">
        <v>6.2889301167370597</v>
      </c>
      <c r="F177" s="134">
        <v>45531.854045176296</v>
      </c>
      <c r="G177" s="132">
        <v>1.5093432280168899</v>
      </c>
    </row>
    <row r="178" spans="1:7" x14ac:dyDescent="0.25">
      <c r="A178" s="127" t="s">
        <v>220</v>
      </c>
      <c r="B178" s="127" t="s">
        <v>240</v>
      </c>
      <c r="C178" s="127" t="s">
        <v>242</v>
      </c>
      <c r="D178" s="128">
        <v>554506</v>
      </c>
      <c r="E178" s="132">
        <v>5.5326460339765902</v>
      </c>
      <c r="F178" s="134">
        <v>43517.1227706918</v>
      </c>
      <c r="G178" s="132">
        <v>3.05249436357329</v>
      </c>
    </row>
    <row r="179" spans="1:7" x14ac:dyDescent="0.25">
      <c r="A179" s="127" t="s">
        <v>220</v>
      </c>
      <c r="B179" s="127" t="s">
        <v>240</v>
      </c>
      <c r="C179" s="127" t="s">
        <v>243</v>
      </c>
      <c r="D179" s="128">
        <v>554196</v>
      </c>
      <c r="E179" s="132">
        <v>5.2026806086263502</v>
      </c>
      <c r="F179" s="134">
        <v>67477.190924002396</v>
      </c>
      <c r="G179" s="132">
        <v>1.89188385768231</v>
      </c>
    </row>
    <row r="180" spans="1:7" x14ac:dyDescent="0.25">
      <c r="A180" s="127" t="s">
        <v>220</v>
      </c>
      <c r="B180" s="127" t="s">
        <v>240</v>
      </c>
      <c r="C180" s="127" t="s">
        <v>244</v>
      </c>
      <c r="D180" s="128">
        <v>554257</v>
      </c>
      <c r="E180" s="132">
        <v>4.5836242592011898</v>
      </c>
      <c r="F180" s="134">
        <v>47068.091611672302</v>
      </c>
      <c r="G180" s="132">
        <v>2.0053356134005198</v>
      </c>
    </row>
    <row r="181" spans="1:7" x14ac:dyDescent="0.25">
      <c r="A181" s="127" t="s">
        <v>220</v>
      </c>
      <c r="B181" s="127" t="s">
        <v>240</v>
      </c>
      <c r="C181" s="127" t="s">
        <v>245</v>
      </c>
      <c r="D181" s="128">
        <v>554321</v>
      </c>
      <c r="E181" s="132">
        <v>7.4970465312850196</v>
      </c>
      <c r="F181" s="134">
        <v>69012.2862274605</v>
      </c>
      <c r="G181" s="132">
        <v>3.1566511710673799</v>
      </c>
    </row>
    <row r="182" spans="1:7" x14ac:dyDescent="0.25">
      <c r="A182" s="127" t="s">
        <v>220</v>
      </c>
      <c r="B182" s="127" t="s">
        <v>240</v>
      </c>
      <c r="C182" s="127" t="s">
        <v>246</v>
      </c>
      <c r="D182" s="128">
        <v>454355</v>
      </c>
      <c r="E182" s="132">
        <v>7.9108671510364399</v>
      </c>
      <c r="F182" s="134">
        <v>47495.089894150296</v>
      </c>
      <c r="G182" s="132">
        <v>1.8771549171950901</v>
      </c>
    </row>
    <row r="183" spans="1:7" x14ac:dyDescent="0.25">
      <c r="A183" s="127" t="s">
        <v>220</v>
      </c>
      <c r="B183" s="127" t="s">
        <v>240</v>
      </c>
      <c r="C183" s="127" t="s">
        <v>247</v>
      </c>
      <c r="D183" s="128">
        <v>554357</v>
      </c>
      <c r="E183" s="132">
        <v>3.0339077768893898</v>
      </c>
      <c r="F183" s="134">
        <v>28765.940403099401</v>
      </c>
      <c r="G183" s="132">
        <v>2.24733909399214</v>
      </c>
    </row>
    <row r="184" spans="1:7" x14ac:dyDescent="0.25">
      <c r="A184" s="127" t="s">
        <v>220</v>
      </c>
      <c r="B184" s="127" t="s">
        <v>240</v>
      </c>
      <c r="C184" s="127" t="s">
        <v>248</v>
      </c>
      <c r="D184" s="128">
        <v>554381</v>
      </c>
      <c r="E184" s="132">
        <v>4.2035840075540802</v>
      </c>
      <c r="F184" s="134">
        <v>35464.9745479431</v>
      </c>
      <c r="G184" s="132">
        <v>2.4336538991102601</v>
      </c>
    </row>
    <row r="185" spans="1:7" x14ac:dyDescent="0.25">
      <c r="A185" s="127" t="s">
        <v>220</v>
      </c>
      <c r="B185" s="127" t="s">
        <v>240</v>
      </c>
      <c r="C185" s="127" t="s">
        <v>249</v>
      </c>
      <c r="D185" s="128">
        <v>554376</v>
      </c>
      <c r="E185" s="132">
        <v>2.8012591880782298</v>
      </c>
      <c r="F185" s="134">
        <v>39711.968489815001</v>
      </c>
      <c r="G185" s="132">
        <v>2.63647923583834</v>
      </c>
    </row>
    <row r="186" spans="1:7" x14ac:dyDescent="0.25">
      <c r="A186" s="127" t="s">
        <v>220</v>
      </c>
      <c r="B186" s="127" t="s">
        <v>240</v>
      </c>
      <c r="C186" s="127" t="s">
        <v>250</v>
      </c>
      <c r="D186" s="128">
        <v>554416</v>
      </c>
      <c r="E186" s="132">
        <v>3.3126627247935598</v>
      </c>
      <c r="F186" s="134">
        <v>29049.503894343499</v>
      </c>
      <c r="G186" s="132">
        <v>3.5674829343930599</v>
      </c>
    </row>
    <row r="187" spans="1:7" x14ac:dyDescent="0.25">
      <c r="A187" s="127" t="s">
        <v>220</v>
      </c>
      <c r="B187" s="127" t="s">
        <v>240</v>
      </c>
      <c r="C187" s="127" t="s">
        <v>251</v>
      </c>
      <c r="D187" s="128">
        <v>454466</v>
      </c>
      <c r="E187" s="132">
        <v>6.5613859974623301</v>
      </c>
      <c r="F187" s="134">
        <v>41992.870383758898</v>
      </c>
      <c r="G187" s="132">
        <v>3.8274751651863599</v>
      </c>
    </row>
    <row r="188" spans="1:7" x14ac:dyDescent="0.25">
      <c r="A188" s="127" t="s">
        <v>220</v>
      </c>
      <c r="B188" s="127" t="s">
        <v>240</v>
      </c>
      <c r="C188" s="127" t="s">
        <v>252</v>
      </c>
      <c r="D188" s="128">
        <v>554496</v>
      </c>
      <c r="E188" s="132">
        <v>3.31988395777211</v>
      </c>
      <c r="F188" s="134">
        <v>41830.537867928499</v>
      </c>
      <c r="G188" s="132">
        <v>1.99193037466326</v>
      </c>
    </row>
    <row r="189" spans="1:7" x14ac:dyDescent="0.25">
      <c r="A189" s="127" t="s">
        <v>220</v>
      </c>
      <c r="B189" s="127" t="s">
        <v>240</v>
      </c>
      <c r="C189" s="127" t="s">
        <v>253</v>
      </c>
      <c r="D189" s="128">
        <v>554516</v>
      </c>
      <c r="E189" s="132">
        <v>4.8194884971249499</v>
      </c>
      <c r="F189" s="134">
        <v>45562.702792050499</v>
      </c>
      <c r="G189" s="132">
        <v>2.9658390751538102</v>
      </c>
    </row>
    <row r="190" spans="1:7" x14ac:dyDescent="0.25">
      <c r="A190" s="127" t="s">
        <v>220</v>
      </c>
      <c r="B190" s="127" t="s">
        <v>240</v>
      </c>
      <c r="C190" s="127" t="s">
        <v>254</v>
      </c>
      <c r="D190" s="128">
        <v>554531</v>
      </c>
      <c r="E190" s="132">
        <v>4.77853807210208</v>
      </c>
      <c r="F190" s="134">
        <v>60249.400859087102</v>
      </c>
      <c r="G190" s="132">
        <v>4.3803265660935802</v>
      </c>
    </row>
    <row r="191" spans="1:7" x14ac:dyDescent="0.25">
      <c r="A191" s="127" t="s">
        <v>220</v>
      </c>
      <c r="B191" s="127" t="s">
        <v>240</v>
      </c>
      <c r="C191" s="127" t="s">
        <v>255</v>
      </c>
      <c r="D191" s="128">
        <v>554533</v>
      </c>
      <c r="E191" s="132">
        <v>3.27009839197917</v>
      </c>
      <c r="F191" s="134">
        <v>32672.548281600601</v>
      </c>
      <c r="G191" s="132">
        <v>1.99049467337863</v>
      </c>
    </row>
    <row r="192" spans="1:7" x14ac:dyDescent="0.25">
      <c r="A192" s="127" t="s">
        <v>220</v>
      </c>
      <c r="B192" s="127" t="s">
        <v>240</v>
      </c>
      <c r="C192" s="127" t="s">
        <v>256</v>
      </c>
      <c r="D192" s="128">
        <v>454535</v>
      </c>
      <c r="E192" s="132">
        <v>4.0289912018869902</v>
      </c>
      <c r="F192" s="134">
        <v>33279.467327586499</v>
      </c>
      <c r="G192" s="132">
        <v>2.1487953076730602</v>
      </c>
    </row>
    <row r="193" spans="1:7" x14ac:dyDescent="0.25">
      <c r="A193" s="127" t="s">
        <v>220</v>
      </c>
      <c r="B193" s="127" t="s">
        <v>240</v>
      </c>
      <c r="C193" s="127" t="s">
        <v>257</v>
      </c>
      <c r="D193" s="128">
        <v>454651</v>
      </c>
      <c r="E193" s="132">
        <v>5.9656730886818004</v>
      </c>
      <c r="F193" s="134">
        <v>57462.280986042897</v>
      </c>
      <c r="G193" s="132">
        <v>4.3136405410468397</v>
      </c>
    </row>
    <row r="194" spans="1:7" x14ac:dyDescent="0.25">
      <c r="A194" s="127" t="s">
        <v>220</v>
      </c>
      <c r="B194" s="127" t="s">
        <v>240</v>
      </c>
      <c r="C194" s="127" t="s">
        <v>258</v>
      </c>
      <c r="D194" s="128">
        <v>554686</v>
      </c>
      <c r="E194" s="132">
        <v>4.6014663162810399</v>
      </c>
      <c r="F194" s="134">
        <v>56367.962374442803</v>
      </c>
      <c r="G194" s="132">
        <v>2.87591644767565</v>
      </c>
    </row>
    <row r="195" spans="1:7" x14ac:dyDescent="0.25">
      <c r="A195" s="127" t="s">
        <v>220</v>
      </c>
      <c r="B195" s="127" t="s">
        <v>240</v>
      </c>
      <c r="C195" s="127" t="s">
        <v>259</v>
      </c>
      <c r="D195" s="128">
        <v>454696</v>
      </c>
      <c r="E195" s="132">
        <v>4.9580278926120798</v>
      </c>
      <c r="F195" s="134">
        <v>36579.228007715799</v>
      </c>
      <c r="G195" s="132">
        <v>2.4239247474992398</v>
      </c>
    </row>
    <row r="196" spans="1:7" x14ac:dyDescent="0.25">
      <c r="A196" s="127" t="s">
        <v>220</v>
      </c>
      <c r="B196" s="127" t="s">
        <v>260</v>
      </c>
      <c r="C196" s="127" t="s">
        <v>261</v>
      </c>
      <c r="D196" s="128">
        <v>455151</v>
      </c>
      <c r="E196" s="132">
        <v>2.7080883550532202</v>
      </c>
      <c r="F196" s="134">
        <v>29549.410243407699</v>
      </c>
      <c r="G196" s="132">
        <v>1.66651591080198</v>
      </c>
    </row>
    <row r="197" spans="1:7" x14ac:dyDescent="0.25">
      <c r="A197" s="127" t="s">
        <v>220</v>
      </c>
      <c r="B197" s="127" t="s">
        <v>260</v>
      </c>
      <c r="C197" s="127" t="s">
        <v>262</v>
      </c>
      <c r="D197" s="128">
        <v>455231</v>
      </c>
      <c r="E197" s="132">
        <v>3.9188093606727801</v>
      </c>
      <c r="F197" s="134">
        <v>54591.191510483397</v>
      </c>
      <c r="G197" s="132">
        <v>1.95940468033639</v>
      </c>
    </row>
    <row r="198" spans="1:7" x14ac:dyDescent="0.25">
      <c r="A198" s="127" t="s">
        <v>220</v>
      </c>
      <c r="B198" s="127" t="s">
        <v>260</v>
      </c>
      <c r="C198" s="127" t="s">
        <v>263</v>
      </c>
      <c r="D198" s="128">
        <v>455298</v>
      </c>
      <c r="E198" s="132">
        <v>4.6004193983930897</v>
      </c>
      <c r="F198" s="134">
        <v>53415.980792453098</v>
      </c>
      <c r="G198" s="132">
        <v>2.5557885546628301</v>
      </c>
    </row>
    <row r="199" spans="1:7" x14ac:dyDescent="0.25">
      <c r="A199" s="127" t="s">
        <v>220</v>
      </c>
      <c r="B199" s="127" t="s">
        <v>260</v>
      </c>
      <c r="C199" s="127" t="s">
        <v>264</v>
      </c>
      <c r="D199" s="128">
        <v>555406</v>
      </c>
      <c r="E199" s="132">
        <v>2.8403758177610601</v>
      </c>
      <c r="F199" s="134">
        <v>36029.220456359799</v>
      </c>
      <c r="G199" s="132">
        <v>2.65101742991033</v>
      </c>
    </row>
    <row r="200" spans="1:7" x14ac:dyDescent="0.25">
      <c r="A200" s="127" t="s">
        <v>220</v>
      </c>
      <c r="B200" s="127" t="s">
        <v>260</v>
      </c>
      <c r="C200" s="127" t="s">
        <v>265</v>
      </c>
      <c r="D200" s="128">
        <v>554412</v>
      </c>
      <c r="E200" s="132">
        <v>4.8288708925174699</v>
      </c>
      <c r="F200" s="134">
        <v>40116.773568606703</v>
      </c>
      <c r="G200" s="132">
        <v>2.2287096427003701</v>
      </c>
    </row>
    <row r="201" spans="1:7" x14ac:dyDescent="0.25">
      <c r="A201" s="127" t="s">
        <v>220</v>
      </c>
      <c r="B201" s="127" t="s">
        <v>260</v>
      </c>
      <c r="C201" s="127" t="s">
        <v>266</v>
      </c>
      <c r="D201" s="128">
        <v>554413</v>
      </c>
      <c r="E201" s="132">
        <v>3.7423681776064002</v>
      </c>
      <c r="F201" s="134">
        <v>39746.530989750703</v>
      </c>
      <c r="G201" s="132">
        <v>2.8390379278393398</v>
      </c>
    </row>
    <row r="202" spans="1:7" x14ac:dyDescent="0.25">
      <c r="A202" s="127" t="s">
        <v>220</v>
      </c>
      <c r="B202" s="127" t="s">
        <v>260</v>
      </c>
      <c r="C202" s="127" t="s">
        <v>267</v>
      </c>
      <c r="D202" s="128">
        <v>454414</v>
      </c>
      <c r="E202" s="132">
        <v>4.78497603206843</v>
      </c>
      <c r="F202" s="134">
        <v>41181.6646888986</v>
      </c>
      <c r="G202" s="132">
        <v>3.7044975732142702</v>
      </c>
    </row>
    <row r="203" spans="1:7" x14ac:dyDescent="0.25">
      <c r="A203" s="127" t="s">
        <v>220</v>
      </c>
      <c r="B203" s="127" t="s">
        <v>260</v>
      </c>
      <c r="C203" s="127" t="s">
        <v>268</v>
      </c>
      <c r="D203" s="128">
        <v>455456</v>
      </c>
      <c r="E203" s="132">
        <v>8.7375205392062991</v>
      </c>
      <c r="F203" s="134">
        <v>60935.468240424801</v>
      </c>
      <c r="G203" s="132">
        <v>3.1205430497165398</v>
      </c>
    </row>
    <row r="204" spans="1:7" x14ac:dyDescent="0.25">
      <c r="A204" s="127" t="s">
        <v>220</v>
      </c>
      <c r="B204" s="127" t="s">
        <v>260</v>
      </c>
      <c r="C204" s="127" t="s">
        <v>269</v>
      </c>
      <c r="D204" s="128">
        <v>455566</v>
      </c>
      <c r="E204" s="132">
        <v>5.0169345167587798</v>
      </c>
      <c r="F204" s="134">
        <v>43076.437747342599</v>
      </c>
      <c r="G204" s="132">
        <v>1.7299774195719899</v>
      </c>
    </row>
    <row r="205" spans="1:7" x14ac:dyDescent="0.25">
      <c r="A205" s="127" t="s">
        <v>220</v>
      </c>
      <c r="B205" s="127" t="s">
        <v>260</v>
      </c>
      <c r="C205" s="127" t="s">
        <v>270</v>
      </c>
      <c r="D205" s="128">
        <v>555624</v>
      </c>
      <c r="E205" s="132">
        <v>5.6434774864674004</v>
      </c>
      <c r="F205" s="134">
        <v>70919.700413273706</v>
      </c>
      <c r="G205" s="132">
        <v>3.0098546594492799</v>
      </c>
    </row>
    <row r="206" spans="1:7" x14ac:dyDescent="0.25">
      <c r="A206" s="127" t="s">
        <v>220</v>
      </c>
      <c r="B206" s="127" t="s">
        <v>260</v>
      </c>
      <c r="C206" s="127" t="s">
        <v>271</v>
      </c>
      <c r="D206" s="128">
        <v>455676</v>
      </c>
      <c r="E206" s="132">
        <v>2.3049055253531301</v>
      </c>
      <c r="F206" s="134">
        <v>32268.6773549438</v>
      </c>
      <c r="G206" s="132">
        <v>2.048804911425</v>
      </c>
    </row>
    <row r="207" spans="1:7" x14ac:dyDescent="0.25">
      <c r="A207" s="127" t="s">
        <v>220</v>
      </c>
      <c r="B207" s="127" t="s">
        <v>260</v>
      </c>
      <c r="C207" s="127" t="s">
        <v>272</v>
      </c>
      <c r="D207" s="128">
        <v>455678</v>
      </c>
      <c r="E207" s="132">
        <v>3.4757626877001702</v>
      </c>
      <c r="F207" s="134">
        <v>35154.856898453203</v>
      </c>
      <c r="G207" s="132">
        <v>1.9861501072572401</v>
      </c>
    </row>
    <row r="208" spans="1:7" x14ac:dyDescent="0.25">
      <c r="A208" s="127" t="s">
        <v>220</v>
      </c>
      <c r="B208" s="127" t="s">
        <v>260</v>
      </c>
      <c r="C208" s="127" t="s">
        <v>273</v>
      </c>
      <c r="D208" s="128">
        <v>555679</v>
      </c>
      <c r="E208" s="132">
        <v>3.7259326125224899</v>
      </c>
      <c r="F208" s="134">
        <v>65682.869197896507</v>
      </c>
      <c r="G208" s="132">
        <v>2.3952423937644598</v>
      </c>
    </row>
    <row r="209" spans="1:7" x14ac:dyDescent="0.25">
      <c r="A209" s="127" t="s">
        <v>220</v>
      </c>
      <c r="B209" s="127" t="s">
        <v>260</v>
      </c>
      <c r="C209" s="127" t="s">
        <v>274</v>
      </c>
      <c r="D209" s="128">
        <v>554700</v>
      </c>
      <c r="E209" s="132">
        <v>4.7623435016442004</v>
      </c>
      <c r="F209" s="134">
        <v>45242.263265619898</v>
      </c>
      <c r="G209" s="132">
        <v>3.0478998410522902</v>
      </c>
    </row>
    <row r="210" spans="1:7" x14ac:dyDescent="0.25">
      <c r="A210" s="127" t="s">
        <v>275</v>
      </c>
      <c r="B210" s="127" t="s">
        <v>276</v>
      </c>
      <c r="C210" s="127" t="s">
        <v>277</v>
      </c>
      <c r="D210" s="128">
        <v>557105</v>
      </c>
      <c r="E210" s="132">
        <v>4.9375412217107701</v>
      </c>
      <c r="F210" s="134">
        <v>78256.816363615697</v>
      </c>
      <c r="G210" s="132">
        <v>3.3783176780126301</v>
      </c>
    </row>
    <row r="211" spans="1:7" x14ac:dyDescent="0.25">
      <c r="A211" s="127" t="s">
        <v>275</v>
      </c>
      <c r="B211" s="127" t="s">
        <v>276</v>
      </c>
      <c r="C211" s="127" t="s">
        <v>278</v>
      </c>
      <c r="D211" s="128">
        <v>557178</v>
      </c>
      <c r="E211" s="132">
        <v>3.1777176016744599</v>
      </c>
      <c r="F211" s="134">
        <v>41343.778480733003</v>
      </c>
      <c r="G211" s="132">
        <v>3.0104693068494899</v>
      </c>
    </row>
    <row r="212" spans="1:7" x14ac:dyDescent="0.25">
      <c r="A212" s="127" t="s">
        <v>275</v>
      </c>
      <c r="B212" s="127" t="s">
        <v>276</v>
      </c>
      <c r="C212" s="127" t="s">
        <v>279</v>
      </c>
      <c r="D212" s="128">
        <v>557224</v>
      </c>
      <c r="E212" s="132">
        <v>3.1478621822829802</v>
      </c>
      <c r="F212" s="134">
        <v>53363.7588996544</v>
      </c>
      <c r="G212" s="132">
        <v>2.9979639831266498</v>
      </c>
    </row>
    <row r="213" spans="1:7" x14ac:dyDescent="0.25">
      <c r="A213" s="127" t="s">
        <v>275</v>
      </c>
      <c r="B213" s="127" t="s">
        <v>276</v>
      </c>
      <c r="C213" s="127" t="s">
        <v>280</v>
      </c>
      <c r="D213" s="128">
        <v>557432</v>
      </c>
      <c r="E213" s="132">
        <v>3.2012324711816098</v>
      </c>
      <c r="F213" s="134">
        <v>34813.403124099998</v>
      </c>
      <c r="G213" s="132">
        <v>2.66769372598467</v>
      </c>
    </row>
    <row r="214" spans="1:7" x14ac:dyDescent="0.25">
      <c r="A214" s="127" t="s">
        <v>275</v>
      </c>
      <c r="B214" s="127" t="s">
        <v>276</v>
      </c>
      <c r="C214" s="127" t="s">
        <v>281</v>
      </c>
      <c r="D214" s="128">
        <v>557433</v>
      </c>
      <c r="E214" s="132">
        <v>3.3773346987667101</v>
      </c>
      <c r="F214" s="134">
        <v>57903.920933969697</v>
      </c>
      <c r="G214" s="132">
        <v>2.25155646584447</v>
      </c>
    </row>
    <row r="215" spans="1:7" x14ac:dyDescent="0.25">
      <c r="A215" s="127" t="s">
        <v>275</v>
      </c>
      <c r="B215" s="127" t="s">
        <v>276</v>
      </c>
      <c r="C215" s="127" t="s">
        <v>282</v>
      </c>
      <c r="D215" s="128">
        <v>557434</v>
      </c>
      <c r="E215" s="132">
        <v>2.6686330675636301</v>
      </c>
      <c r="F215" s="134">
        <v>49796.693040737402</v>
      </c>
      <c r="G215" s="132">
        <v>2.93549637432</v>
      </c>
    </row>
    <row r="216" spans="1:7" x14ac:dyDescent="0.25">
      <c r="A216" s="127" t="s">
        <v>275</v>
      </c>
      <c r="B216" s="127" t="s">
        <v>276</v>
      </c>
      <c r="C216" s="127" t="s">
        <v>283</v>
      </c>
      <c r="D216" s="128">
        <v>557436</v>
      </c>
      <c r="E216" s="132">
        <v>3.9821567697354099</v>
      </c>
      <c r="F216" s="134">
        <v>33695.172666991901</v>
      </c>
      <c r="G216" s="132">
        <v>2.45055801214487</v>
      </c>
    </row>
    <row r="217" spans="1:7" x14ac:dyDescent="0.25">
      <c r="A217" s="127" t="s">
        <v>275</v>
      </c>
      <c r="B217" s="127" t="s">
        <v>276</v>
      </c>
      <c r="C217" s="127" t="s">
        <v>284</v>
      </c>
      <c r="D217" s="128">
        <v>557440</v>
      </c>
      <c r="E217" s="132">
        <v>4.1738299456292101</v>
      </c>
      <c r="F217" s="134">
        <v>43477.395266970998</v>
      </c>
      <c r="G217" s="132">
        <v>2.4347341349503702</v>
      </c>
    </row>
    <row r="218" spans="1:7" x14ac:dyDescent="0.25">
      <c r="A218" s="127" t="s">
        <v>275</v>
      </c>
      <c r="B218" s="127" t="s">
        <v>276</v>
      </c>
      <c r="C218" s="127" t="s">
        <v>285</v>
      </c>
      <c r="D218" s="128">
        <v>557441</v>
      </c>
      <c r="E218" s="132">
        <v>4.7129417243949296</v>
      </c>
      <c r="F218" s="134">
        <v>48307.652675048099</v>
      </c>
      <c r="G218" s="132">
        <v>2.7492160058970398</v>
      </c>
    </row>
    <row r="219" spans="1:7" x14ac:dyDescent="0.25">
      <c r="A219" s="127" t="s">
        <v>275</v>
      </c>
      <c r="B219" s="127" t="s">
        <v>276</v>
      </c>
      <c r="C219" s="127" t="s">
        <v>286</v>
      </c>
      <c r="D219" s="128">
        <v>557439</v>
      </c>
      <c r="E219" s="132">
        <v>1.71450151759946</v>
      </c>
      <c r="F219" s="134">
        <v>30096.095870476602</v>
      </c>
      <c r="G219" s="132">
        <v>2.9014641067067699</v>
      </c>
    </row>
    <row r="220" spans="1:7" x14ac:dyDescent="0.25">
      <c r="A220" s="127" t="s">
        <v>275</v>
      </c>
      <c r="B220" s="127" t="s">
        <v>276</v>
      </c>
      <c r="C220" s="127" t="s">
        <v>287</v>
      </c>
      <c r="D220" s="128">
        <v>457443</v>
      </c>
      <c r="E220" s="132">
        <v>2.1959934868785198</v>
      </c>
      <c r="F220" s="134">
        <v>38088.2870335263</v>
      </c>
      <c r="G220" s="132">
        <v>3.6599891447975299</v>
      </c>
    </row>
    <row r="221" spans="1:7" x14ac:dyDescent="0.25">
      <c r="A221" s="127" t="s">
        <v>275</v>
      </c>
      <c r="B221" s="127" t="s">
        <v>276</v>
      </c>
      <c r="C221" s="127" t="s">
        <v>288</v>
      </c>
      <c r="D221" s="128">
        <v>557445</v>
      </c>
      <c r="E221" s="132">
        <v>2.9343451843705801</v>
      </c>
      <c r="F221" s="134">
        <v>38798.564104455501</v>
      </c>
      <c r="G221" s="132">
        <v>4.2384985996464</v>
      </c>
    </row>
    <row r="222" spans="1:7" x14ac:dyDescent="0.25">
      <c r="A222" s="127" t="s">
        <v>275</v>
      </c>
      <c r="B222" s="127" t="s">
        <v>276</v>
      </c>
      <c r="C222" s="127" t="s">
        <v>289</v>
      </c>
      <c r="D222" s="128">
        <v>457446</v>
      </c>
      <c r="E222" s="132">
        <v>2.3286885686827299</v>
      </c>
      <c r="F222" s="134">
        <v>39656.196507861801</v>
      </c>
      <c r="G222" s="132">
        <v>2.4656702491934799</v>
      </c>
    </row>
    <row r="223" spans="1:7" x14ac:dyDescent="0.25">
      <c r="A223" s="127" t="s">
        <v>275</v>
      </c>
      <c r="B223" s="127" t="s">
        <v>276</v>
      </c>
      <c r="C223" s="127" t="s">
        <v>290</v>
      </c>
      <c r="D223" s="128">
        <v>557447</v>
      </c>
      <c r="E223" s="132">
        <v>3.0392563576420799</v>
      </c>
      <c r="F223" s="134">
        <v>58590.108672322298</v>
      </c>
      <c r="G223" s="132">
        <v>6.41620786613327</v>
      </c>
    </row>
    <row r="224" spans="1:7" x14ac:dyDescent="0.25">
      <c r="A224" s="127" t="s">
        <v>275</v>
      </c>
      <c r="B224" s="127" t="s">
        <v>276</v>
      </c>
      <c r="C224" s="127" t="s">
        <v>291</v>
      </c>
      <c r="D224" s="128">
        <v>557437</v>
      </c>
      <c r="E224" s="132">
        <v>5.86898936808561</v>
      </c>
      <c r="F224" s="134">
        <v>65701.908383709902</v>
      </c>
      <c r="G224" s="132">
        <v>3.4896693539968502</v>
      </c>
    </row>
    <row r="225" spans="1:7" x14ac:dyDescent="0.25">
      <c r="A225" s="127" t="s">
        <v>275</v>
      </c>
      <c r="B225" s="127" t="s">
        <v>276</v>
      </c>
      <c r="C225" s="127" t="s">
        <v>292</v>
      </c>
      <c r="D225" s="128">
        <v>457453</v>
      </c>
      <c r="E225" s="132">
        <v>2.98332802174022</v>
      </c>
      <c r="F225" s="134">
        <v>34334.2142328103</v>
      </c>
      <c r="G225" s="132">
        <v>2.8536181077515099</v>
      </c>
    </row>
    <row r="226" spans="1:7" x14ac:dyDescent="0.25">
      <c r="A226" s="127" t="s">
        <v>275</v>
      </c>
      <c r="B226" s="127" t="s">
        <v>276</v>
      </c>
      <c r="C226" s="127" t="s">
        <v>293</v>
      </c>
      <c r="D226" s="128">
        <v>557459</v>
      </c>
      <c r="E226" s="132">
        <v>3.5248962371594801</v>
      </c>
      <c r="F226" s="134">
        <v>56468.837719294897</v>
      </c>
      <c r="G226" s="132">
        <v>2.8199169897275902</v>
      </c>
    </row>
    <row r="227" spans="1:7" x14ac:dyDescent="0.25">
      <c r="A227" s="127" t="s">
        <v>275</v>
      </c>
      <c r="B227" s="127" t="s">
        <v>276</v>
      </c>
      <c r="C227" s="127" t="s">
        <v>294</v>
      </c>
      <c r="D227" s="128">
        <v>557559</v>
      </c>
      <c r="E227" s="132">
        <v>4.0298528380329399</v>
      </c>
      <c r="F227" s="134">
        <v>38585.840924165401</v>
      </c>
      <c r="G227" s="132">
        <v>3.02238962852471</v>
      </c>
    </row>
    <row r="228" spans="1:7" x14ac:dyDescent="0.25">
      <c r="A228" s="127" t="s">
        <v>275</v>
      </c>
      <c r="B228" s="127" t="s">
        <v>276</v>
      </c>
      <c r="C228" s="127" t="s">
        <v>295</v>
      </c>
      <c r="D228" s="128">
        <v>457574</v>
      </c>
      <c r="E228" s="132">
        <v>6.3397928869317104</v>
      </c>
      <c r="F228" s="134">
        <v>44982.340007277402</v>
      </c>
      <c r="G228" s="132">
        <v>2.4151591950215998</v>
      </c>
    </row>
    <row r="229" spans="1:7" x14ac:dyDescent="0.25">
      <c r="A229" s="127" t="s">
        <v>275</v>
      </c>
      <c r="B229" s="127" t="s">
        <v>276</v>
      </c>
      <c r="C229" s="127" t="s">
        <v>296</v>
      </c>
      <c r="D229" s="128">
        <v>557612</v>
      </c>
      <c r="E229" s="132">
        <v>2.3515982973046499</v>
      </c>
      <c r="F229" s="134">
        <v>42067.480651783197</v>
      </c>
      <c r="G229" s="132">
        <v>2.0903095976041302</v>
      </c>
    </row>
    <row r="230" spans="1:7" x14ac:dyDescent="0.25">
      <c r="A230" s="127" t="s">
        <v>275</v>
      </c>
      <c r="B230" s="127" t="s">
        <v>276</v>
      </c>
      <c r="C230" s="127" t="s">
        <v>297</v>
      </c>
      <c r="D230" s="128">
        <v>557444</v>
      </c>
      <c r="E230" s="132">
        <v>4.7321839750297796</v>
      </c>
      <c r="F230" s="134">
        <v>40198.657556305603</v>
      </c>
      <c r="G230" s="132">
        <v>2.49062314475252</v>
      </c>
    </row>
    <row r="231" spans="1:7" x14ac:dyDescent="0.25">
      <c r="A231" s="127" t="s">
        <v>275</v>
      </c>
      <c r="B231" s="127" t="s">
        <v>276</v>
      </c>
      <c r="C231" s="127" t="s">
        <v>298</v>
      </c>
      <c r="D231" s="128">
        <v>557712</v>
      </c>
      <c r="E231" s="132">
        <v>4.0317806806670102</v>
      </c>
      <c r="F231" s="134">
        <v>44525.057594352198</v>
      </c>
      <c r="G231" s="132">
        <v>2.4541273708407898</v>
      </c>
    </row>
    <row r="232" spans="1:7" x14ac:dyDescent="0.25">
      <c r="A232" s="127" t="s">
        <v>275</v>
      </c>
      <c r="B232" s="127" t="s">
        <v>299</v>
      </c>
      <c r="C232" s="127" t="s">
        <v>300</v>
      </c>
      <c r="D232" s="128">
        <v>457163</v>
      </c>
      <c r="E232" s="132">
        <v>8.9565946661432996</v>
      </c>
      <c r="F232" s="134">
        <v>91479.808094412103</v>
      </c>
      <c r="G232" s="132">
        <v>2.84982557559105</v>
      </c>
    </row>
    <row r="233" spans="1:7" x14ac:dyDescent="0.25">
      <c r="A233" s="127" t="s">
        <v>275</v>
      </c>
      <c r="B233" s="127" t="s">
        <v>299</v>
      </c>
      <c r="C233" s="127" t="s">
        <v>301</v>
      </c>
      <c r="D233" s="128">
        <v>457165</v>
      </c>
      <c r="E233" s="132">
        <v>7.5157658380320704</v>
      </c>
      <c r="F233" s="134">
        <v>50235.378861406403</v>
      </c>
      <c r="G233" s="132">
        <v>4.2088288692979603</v>
      </c>
    </row>
    <row r="234" spans="1:7" x14ac:dyDescent="0.25">
      <c r="A234" s="127" t="s">
        <v>275</v>
      </c>
      <c r="B234" s="127" t="s">
        <v>299</v>
      </c>
      <c r="C234" s="127" t="s">
        <v>302</v>
      </c>
      <c r="D234" s="128">
        <v>557210</v>
      </c>
      <c r="E234" s="132">
        <v>7.0338495806375798</v>
      </c>
      <c r="F234" s="134">
        <v>48841.293025552201</v>
      </c>
      <c r="G234" s="132">
        <v>4.3961559878984904</v>
      </c>
    </row>
    <row r="235" spans="1:7" x14ac:dyDescent="0.25">
      <c r="A235" s="127" t="s">
        <v>275</v>
      </c>
      <c r="B235" s="127" t="s">
        <v>299</v>
      </c>
      <c r="C235" s="127" t="s">
        <v>303</v>
      </c>
      <c r="D235" s="128">
        <v>557250</v>
      </c>
      <c r="E235" s="132">
        <v>5.1061499940077804</v>
      </c>
      <c r="F235" s="134">
        <v>49359.449942075204</v>
      </c>
      <c r="G235" s="132">
        <v>3.06368999640467</v>
      </c>
    </row>
    <row r="236" spans="1:7" x14ac:dyDescent="0.25">
      <c r="A236" s="127" t="s">
        <v>275</v>
      </c>
      <c r="B236" s="127" t="s">
        <v>299</v>
      </c>
      <c r="C236" s="127" t="s">
        <v>304</v>
      </c>
      <c r="D236" s="128">
        <v>457258</v>
      </c>
      <c r="E236" s="132">
        <v>2.9271344653351901</v>
      </c>
      <c r="F236" s="134">
        <v>30195.702905563001</v>
      </c>
      <c r="G236" s="132">
        <v>2.1568359218259299</v>
      </c>
    </row>
    <row r="237" spans="1:7" x14ac:dyDescent="0.25">
      <c r="A237" s="127" t="s">
        <v>275</v>
      </c>
      <c r="B237" s="127" t="s">
        <v>299</v>
      </c>
      <c r="C237" s="127" t="s">
        <v>305</v>
      </c>
      <c r="D237" s="128">
        <v>557305</v>
      </c>
      <c r="E237" s="132">
        <v>4.9018224457076904</v>
      </c>
      <c r="F237" s="134">
        <v>39144.553530722798</v>
      </c>
      <c r="G237" s="132">
        <v>4.9018224457076904</v>
      </c>
    </row>
    <row r="238" spans="1:7" x14ac:dyDescent="0.25">
      <c r="A238" s="127" t="s">
        <v>275</v>
      </c>
      <c r="B238" s="127" t="s">
        <v>299</v>
      </c>
      <c r="C238" s="127" t="s">
        <v>306</v>
      </c>
      <c r="D238" s="128">
        <v>457308</v>
      </c>
      <c r="E238" s="132">
        <v>5.1078963108177602</v>
      </c>
      <c r="F238" s="134">
        <v>38572.224651817902</v>
      </c>
      <c r="G238" s="132">
        <v>4.0211098617076004</v>
      </c>
    </row>
    <row r="239" spans="1:7" x14ac:dyDescent="0.25">
      <c r="A239" s="127" t="s">
        <v>275</v>
      </c>
      <c r="B239" s="127" t="s">
        <v>299</v>
      </c>
      <c r="C239" s="127" t="s">
        <v>307</v>
      </c>
      <c r="D239" s="128">
        <v>457345</v>
      </c>
      <c r="E239" s="132">
        <v>3.6080108268308799</v>
      </c>
      <c r="F239" s="134">
        <v>65345.084974825899</v>
      </c>
      <c r="G239" s="132">
        <v>2.80623064309068</v>
      </c>
    </row>
    <row r="240" spans="1:7" x14ac:dyDescent="0.25">
      <c r="A240" s="127" t="s">
        <v>275</v>
      </c>
      <c r="B240" s="127" t="s">
        <v>299</v>
      </c>
      <c r="C240" s="127" t="s">
        <v>308</v>
      </c>
      <c r="D240" s="128">
        <v>557353</v>
      </c>
      <c r="E240" s="132">
        <v>4.4227697721116499</v>
      </c>
      <c r="F240" s="134">
        <v>48073.584479474397</v>
      </c>
      <c r="G240" s="132">
        <v>3.0767094066863598</v>
      </c>
    </row>
    <row r="241" spans="1:7" x14ac:dyDescent="0.25">
      <c r="A241" s="127" t="s">
        <v>275</v>
      </c>
      <c r="B241" s="127" t="s">
        <v>299</v>
      </c>
      <c r="C241" s="127" t="s">
        <v>309</v>
      </c>
      <c r="D241" s="128">
        <v>457435</v>
      </c>
      <c r="E241" s="132">
        <v>4.0137433288371502</v>
      </c>
      <c r="F241" s="134">
        <v>48819.011451486003</v>
      </c>
      <c r="G241" s="132">
        <v>2.3785145652368298</v>
      </c>
    </row>
    <row r="242" spans="1:7" x14ac:dyDescent="0.25">
      <c r="A242" s="127" t="s">
        <v>275</v>
      </c>
      <c r="B242" s="127" t="s">
        <v>299</v>
      </c>
      <c r="C242" s="127" t="s">
        <v>310</v>
      </c>
      <c r="D242" s="128">
        <v>557458</v>
      </c>
      <c r="E242" s="132">
        <v>4.3146003991686301</v>
      </c>
      <c r="F242" s="134">
        <v>59110.025468610198</v>
      </c>
      <c r="G242" s="132">
        <v>3.4516803193348999</v>
      </c>
    </row>
    <row r="243" spans="1:7" x14ac:dyDescent="0.25">
      <c r="A243" s="127" t="s">
        <v>275</v>
      </c>
      <c r="B243" s="127" t="s">
        <v>299</v>
      </c>
      <c r="C243" s="127" t="s">
        <v>311</v>
      </c>
      <c r="D243" s="128">
        <v>557503</v>
      </c>
      <c r="E243" s="132">
        <v>2.8671024449314801</v>
      </c>
      <c r="F243" s="134">
        <v>182197.801878553</v>
      </c>
      <c r="G243" s="132">
        <v>2.5087146393150399</v>
      </c>
    </row>
    <row r="244" spans="1:7" x14ac:dyDescent="0.25">
      <c r="A244" s="127" t="s">
        <v>275</v>
      </c>
      <c r="B244" s="127" t="s">
        <v>299</v>
      </c>
      <c r="C244" s="127" t="s">
        <v>312</v>
      </c>
      <c r="D244" s="128">
        <v>557523</v>
      </c>
      <c r="E244" s="132">
        <v>5.30960595403831</v>
      </c>
      <c r="F244" s="134">
        <v>31606.128073775399</v>
      </c>
      <c r="G244" s="132">
        <v>3.0739823944432301</v>
      </c>
    </row>
    <row r="245" spans="1:7" x14ac:dyDescent="0.25">
      <c r="A245" s="127" t="s">
        <v>275</v>
      </c>
      <c r="B245" s="127" t="s">
        <v>299</v>
      </c>
      <c r="C245" s="127" t="s">
        <v>313</v>
      </c>
      <c r="D245" s="128">
        <v>457543</v>
      </c>
      <c r="E245" s="132">
        <v>2.43490445202334</v>
      </c>
      <c r="F245" s="134">
        <v>30614.865310106699</v>
      </c>
      <c r="G245" s="132">
        <v>3.5711931963008898</v>
      </c>
    </row>
    <row r="246" spans="1:7" x14ac:dyDescent="0.25">
      <c r="A246" s="127" t="s">
        <v>275</v>
      </c>
      <c r="B246" s="127" t="s">
        <v>299</v>
      </c>
      <c r="C246" s="127" t="s">
        <v>314</v>
      </c>
      <c r="D246" s="128">
        <v>457583</v>
      </c>
      <c r="E246" s="132">
        <v>7.2353217481911898</v>
      </c>
      <c r="F246" s="134">
        <v>32267.871704576799</v>
      </c>
      <c r="G246" s="132">
        <v>3.1602554762214399</v>
      </c>
    </row>
    <row r="247" spans="1:7" x14ac:dyDescent="0.25">
      <c r="A247" s="127" t="s">
        <v>275</v>
      </c>
      <c r="B247" s="127" t="s">
        <v>299</v>
      </c>
      <c r="C247" s="127" t="s">
        <v>315</v>
      </c>
      <c r="D247" s="128">
        <v>457614</v>
      </c>
      <c r="E247" s="132">
        <v>4.3243610420769798</v>
      </c>
      <c r="F247" s="134">
        <v>28236.908858535098</v>
      </c>
      <c r="G247" s="132">
        <v>1.8699939641414001</v>
      </c>
    </row>
    <row r="248" spans="1:7" x14ac:dyDescent="0.25">
      <c r="A248" s="127" t="s">
        <v>275</v>
      </c>
      <c r="B248" s="127" t="s">
        <v>299</v>
      </c>
      <c r="C248" s="127" t="s">
        <v>316</v>
      </c>
      <c r="D248" s="128">
        <v>457617</v>
      </c>
      <c r="E248" s="132">
        <v>4.1755151510620898</v>
      </c>
      <c r="F248" s="134">
        <v>40856.2413895063</v>
      </c>
      <c r="G248" s="132">
        <v>1.8267878785896601</v>
      </c>
    </row>
    <row r="249" spans="1:7" x14ac:dyDescent="0.25">
      <c r="A249" s="127" t="s">
        <v>275</v>
      </c>
      <c r="B249" s="127" t="s">
        <v>299</v>
      </c>
      <c r="C249" s="127" t="s">
        <v>317</v>
      </c>
      <c r="D249" s="128">
        <v>557668</v>
      </c>
      <c r="E249" s="132">
        <v>3.9525965690752001</v>
      </c>
      <c r="F249" s="134">
        <v>32339.426474251701</v>
      </c>
      <c r="G249" s="132">
        <v>2.6350643793834698</v>
      </c>
    </row>
    <row r="250" spans="1:7" x14ac:dyDescent="0.25">
      <c r="A250" s="127" t="s">
        <v>275</v>
      </c>
      <c r="B250" s="127" t="s">
        <v>318</v>
      </c>
      <c r="C250" s="127" t="s">
        <v>319</v>
      </c>
      <c r="D250" s="128">
        <v>557113</v>
      </c>
      <c r="E250" s="132">
        <v>7.8329813570178199</v>
      </c>
      <c r="F250" s="134">
        <v>54047.571363422998</v>
      </c>
      <c r="G250" s="132">
        <v>3.52484161065802</v>
      </c>
    </row>
    <row r="251" spans="1:7" x14ac:dyDescent="0.25">
      <c r="A251" s="127" t="s">
        <v>275</v>
      </c>
      <c r="B251" s="127" t="s">
        <v>318</v>
      </c>
      <c r="C251" s="127" t="s">
        <v>320</v>
      </c>
      <c r="D251" s="128">
        <v>457180</v>
      </c>
      <c r="E251" s="132">
        <v>3.1090846642318999</v>
      </c>
      <c r="F251" s="134">
        <v>39973.945682981597</v>
      </c>
      <c r="G251" s="132">
        <v>2.2207747601656398</v>
      </c>
    </row>
    <row r="252" spans="1:7" x14ac:dyDescent="0.25">
      <c r="A252" s="127" t="s">
        <v>275</v>
      </c>
      <c r="B252" s="127" t="s">
        <v>318</v>
      </c>
      <c r="C252" s="127" t="s">
        <v>321</v>
      </c>
      <c r="D252" s="128">
        <v>557182</v>
      </c>
      <c r="E252" s="132">
        <v>3.3456093216615002</v>
      </c>
      <c r="F252" s="134">
        <v>31695.2462052142</v>
      </c>
      <c r="G252" s="132">
        <v>2.4651858159611</v>
      </c>
    </row>
    <row r="253" spans="1:7" x14ac:dyDescent="0.25">
      <c r="A253" s="127" t="s">
        <v>275</v>
      </c>
      <c r="B253" s="127" t="s">
        <v>318</v>
      </c>
      <c r="C253" s="127" t="s">
        <v>322</v>
      </c>
      <c r="D253" s="128">
        <v>457192</v>
      </c>
      <c r="E253" s="132">
        <v>3.8484388346738601</v>
      </c>
      <c r="F253" s="134">
        <v>79524.140079700694</v>
      </c>
      <c r="G253" s="132">
        <v>3.0787510677390899</v>
      </c>
    </row>
    <row r="254" spans="1:7" x14ac:dyDescent="0.25">
      <c r="A254" s="127" t="s">
        <v>275</v>
      </c>
      <c r="B254" s="127" t="s">
        <v>318</v>
      </c>
      <c r="C254" s="127" t="s">
        <v>323</v>
      </c>
      <c r="D254" s="128">
        <v>557303</v>
      </c>
      <c r="E254" s="132">
        <v>2.4838578169103802</v>
      </c>
      <c r="F254" s="134">
        <v>52891.560571856302</v>
      </c>
      <c r="G254" s="132">
        <v>2.9221856669533901</v>
      </c>
    </row>
    <row r="255" spans="1:7" x14ac:dyDescent="0.25">
      <c r="A255" s="127" t="s">
        <v>275</v>
      </c>
      <c r="B255" s="127" t="s">
        <v>318</v>
      </c>
      <c r="C255" s="127" t="s">
        <v>324</v>
      </c>
      <c r="D255" s="128">
        <v>457306</v>
      </c>
      <c r="E255" s="132">
        <v>7.1901206349862496</v>
      </c>
      <c r="F255" s="134">
        <v>59602.315790017601</v>
      </c>
      <c r="G255" s="132">
        <v>3.7842740184138202</v>
      </c>
    </row>
    <row r="256" spans="1:7" x14ac:dyDescent="0.25">
      <c r="A256" s="127" t="s">
        <v>275</v>
      </c>
      <c r="B256" s="127" t="s">
        <v>318</v>
      </c>
      <c r="C256" s="127" t="s">
        <v>325</v>
      </c>
      <c r="D256" s="128">
        <v>557307</v>
      </c>
      <c r="E256" s="132">
        <v>5.7383430474924699</v>
      </c>
      <c r="F256" s="134">
        <v>39348.638039948397</v>
      </c>
      <c r="G256" s="132">
        <v>2.2953372189969898</v>
      </c>
    </row>
    <row r="257" spans="1:7" x14ac:dyDescent="0.25">
      <c r="A257" s="127" t="s">
        <v>275</v>
      </c>
      <c r="B257" s="127" t="s">
        <v>318</v>
      </c>
      <c r="C257" s="127" t="s">
        <v>326</v>
      </c>
      <c r="D257" s="128">
        <v>557347</v>
      </c>
      <c r="E257" s="132">
        <v>3.8605351710157798</v>
      </c>
      <c r="F257" s="134">
        <v>46150.943180779599</v>
      </c>
      <c r="G257" s="132">
        <v>3.15861968537655</v>
      </c>
    </row>
    <row r="258" spans="1:7" x14ac:dyDescent="0.25">
      <c r="A258" s="127" t="s">
        <v>275</v>
      </c>
      <c r="B258" s="127" t="s">
        <v>318</v>
      </c>
      <c r="C258" s="127" t="s">
        <v>327</v>
      </c>
      <c r="D258" s="128">
        <v>457348</v>
      </c>
      <c r="E258" s="132">
        <v>6.6850700250369197</v>
      </c>
      <c r="F258" s="134">
        <v>61820.980898198599</v>
      </c>
      <c r="G258" s="132">
        <v>2.2920240085840899</v>
      </c>
    </row>
    <row r="259" spans="1:7" x14ac:dyDescent="0.25">
      <c r="A259" s="127" t="s">
        <v>275</v>
      </c>
      <c r="B259" s="127" t="s">
        <v>318</v>
      </c>
      <c r="C259" s="127" t="s">
        <v>328</v>
      </c>
      <c r="D259" s="128">
        <v>457350</v>
      </c>
      <c r="E259" s="132">
        <v>6.5656282737674596</v>
      </c>
      <c r="F259" s="134">
        <v>37682.216972947397</v>
      </c>
      <c r="G259" s="132">
        <v>2.0201933150053701</v>
      </c>
    </row>
    <row r="260" spans="1:7" x14ac:dyDescent="0.25">
      <c r="A260" s="127" t="s">
        <v>275</v>
      </c>
      <c r="B260" s="127" t="s">
        <v>318</v>
      </c>
      <c r="C260" s="127" t="s">
        <v>329</v>
      </c>
      <c r="D260" s="128">
        <v>557352</v>
      </c>
      <c r="E260" s="132">
        <v>3.6255647360053098</v>
      </c>
      <c r="F260" s="134">
        <v>70156.289003807702</v>
      </c>
      <c r="G260" s="132">
        <v>3.75984491141292</v>
      </c>
    </row>
    <row r="261" spans="1:7" x14ac:dyDescent="0.25">
      <c r="A261" s="127" t="s">
        <v>275</v>
      </c>
      <c r="B261" s="127" t="s">
        <v>318</v>
      </c>
      <c r="C261" s="127" t="s">
        <v>330</v>
      </c>
      <c r="D261" s="128">
        <v>457449</v>
      </c>
      <c r="E261" s="132">
        <v>5.0250381171720298</v>
      </c>
      <c r="F261" s="134">
        <v>32160.243949901</v>
      </c>
      <c r="G261" s="132">
        <v>2.8140213456163399</v>
      </c>
    </row>
    <row r="262" spans="1:7" x14ac:dyDescent="0.25">
      <c r="A262" s="127" t="s">
        <v>275</v>
      </c>
      <c r="B262" s="127" t="s">
        <v>318</v>
      </c>
      <c r="C262" s="127" t="s">
        <v>331</v>
      </c>
      <c r="D262" s="128">
        <v>557508</v>
      </c>
      <c r="E262" s="132">
        <v>8.8829163756212193</v>
      </c>
      <c r="F262" s="134">
        <v>44414.581878106103</v>
      </c>
      <c r="G262" s="132">
        <v>3.7799644151579601</v>
      </c>
    </row>
    <row r="263" spans="1:7" x14ac:dyDescent="0.25">
      <c r="A263" s="127" t="s">
        <v>275</v>
      </c>
      <c r="B263" s="127" t="s">
        <v>318</v>
      </c>
      <c r="C263" s="127" t="s">
        <v>332</v>
      </c>
      <c r="D263" s="128">
        <v>557622</v>
      </c>
      <c r="E263" s="132">
        <v>2.74953260796668</v>
      </c>
      <c r="F263" s="134">
        <v>71762.801067930399</v>
      </c>
      <c r="G263" s="132">
        <v>3.5351133531000198</v>
      </c>
    </row>
    <row r="264" spans="1:7" x14ac:dyDescent="0.25">
      <c r="A264" s="127" t="s">
        <v>275</v>
      </c>
      <c r="B264" s="127" t="s">
        <v>318</v>
      </c>
      <c r="C264" s="127" t="s">
        <v>333</v>
      </c>
      <c r="D264" s="128">
        <v>557628</v>
      </c>
      <c r="E264" s="132">
        <v>3.2394012652477699</v>
      </c>
      <c r="F264" s="134">
        <v>44919.6975447691</v>
      </c>
      <c r="G264" s="132">
        <v>2.1596008434985099</v>
      </c>
    </row>
    <row r="265" spans="1:7" x14ac:dyDescent="0.25">
      <c r="A265" s="127" t="s">
        <v>275</v>
      </c>
      <c r="B265" s="127" t="s">
        <v>318</v>
      </c>
      <c r="C265" s="127" t="s">
        <v>334</v>
      </c>
      <c r="D265" s="128">
        <v>457632</v>
      </c>
      <c r="E265" s="132">
        <v>4.2983504683483202</v>
      </c>
      <c r="F265" s="134">
        <v>25079.442199322999</v>
      </c>
      <c r="G265" s="132">
        <v>1.8339628664952801</v>
      </c>
    </row>
    <row r="266" spans="1:7" x14ac:dyDescent="0.25">
      <c r="A266" s="127" t="s">
        <v>275</v>
      </c>
      <c r="B266" s="127" t="s">
        <v>318</v>
      </c>
      <c r="C266" s="127" t="s">
        <v>335</v>
      </c>
      <c r="D266" s="128">
        <v>557633</v>
      </c>
      <c r="E266" s="132">
        <v>6.14205311753192</v>
      </c>
      <c r="F266" s="134">
        <v>64901.027941920598</v>
      </c>
      <c r="G266" s="132">
        <v>5.1183775979432697</v>
      </c>
    </row>
    <row r="267" spans="1:7" x14ac:dyDescent="0.25">
      <c r="A267" s="127" t="s">
        <v>275</v>
      </c>
      <c r="B267" s="127" t="s">
        <v>318</v>
      </c>
      <c r="C267" s="127" t="s">
        <v>336</v>
      </c>
      <c r="D267" s="128">
        <v>457634</v>
      </c>
      <c r="E267" s="132">
        <v>1.20513954608875</v>
      </c>
      <c r="F267" s="134">
        <v>25648.3823896338</v>
      </c>
      <c r="G267" s="132">
        <v>0.60256977304437598</v>
      </c>
    </row>
    <row r="268" spans="1:7" x14ac:dyDescent="0.25">
      <c r="A268" s="127" t="s">
        <v>275</v>
      </c>
      <c r="B268" s="127" t="s">
        <v>318</v>
      </c>
      <c r="C268" s="127" t="s">
        <v>337</v>
      </c>
      <c r="D268" s="128">
        <v>557660</v>
      </c>
      <c r="E268" s="132">
        <v>5.2328499853141004</v>
      </c>
      <c r="F268" s="134">
        <v>63945.426820538298</v>
      </c>
      <c r="G268" s="132">
        <v>5.2328499853141004</v>
      </c>
    </row>
    <row r="269" spans="1:7" x14ac:dyDescent="0.25">
      <c r="A269" s="127" t="s">
        <v>275</v>
      </c>
      <c r="B269" s="127" t="s">
        <v>318</v>
      </c>
      <c r="C269" s="127" t="s">
        <v>338</v>
      </c>
      <c r="D269" s="128">
        <v>457158</v>
      </c>
      <c r="E269" s="132">
        <v>4.8506164684028104</v>
      </c>
      <c r="F269" s="134">
        <v>43918.5440209074</v>
      </c>
      <c r="G269" s="132">
        <v>3.2337443122685401</v>
      </c>
    </row>
    <row r="270" spans="1:7" x14ac:dyDescent="0.25">
      <c r="A270" s="127" t="s">
        <v>339</v>
      </c>
      <c r="B270" s="127" t="s">
        <v>340</v>
      </c>
      <c r="C270" s="127" t="s">
        <v>341</v>
      </c>
      <c r="D270" s="128">
        <v>588201</v>
      </c>
      <c r="E270" s="132">
        <v>7.1280813027161303</v>
      </c>
      <c r="F270" s="134">
        <v>28803.2673048529</v>
      </c>
      <c r="G270" s="132">
        <v>4.0731893158377899</v>
      </c>
    </row>
    <row r="271" spans="1:7" x14ac:dyDescent="0.25">
      <c r="A271" s="127" t="s">
        <v>339</v>
      </c>
      <c r="B271" s="127" t="s">
        <v>340</v>
      </c>
      <c r="C271" s="127" t="s">
        <v>342</v>
      </c>
      <c r="D271" s="128">
        <v>588206</v>
      </c>
      <c r="E271" s="132">
        <v>5.7695437486063001</v>
      </c>
      <c r="F271" s="134">
        <v>46677.470069369701</v>
      </c>
      <c r="G271" s="132">
        <v>1.8611431447117099</v>
      </c>
    </row>
    <row r="272" spans="1:7" x14ac:dyDescent="0.25">
      <c r="A272" s="127" t="s">
        <v>339</v>
      </c>
      <c r="B272" s="127" t="s">
        <v>340</v>
      </c>
      <c r="C272" s="127" t="s">
        <v>343</v>
      </c>
      <c r="D272" s="128">
        <v>588216</v>
      </c>
      <c r="E272" s="132">
        <v>6</v>
      </c>
      <c r="F272" s="134">
        <v>45200</v>
      </c>
      <c r="G272" s="132">
        <v>7</v>
      </c>
    </row>
    <row r="273" spans="1:7" x14ac:dyDescent="0.25">
      <c r="A273" s="127" t="s">
        <v>339</v>
      </c>
      <c r="B273" s="127" t="s">
        <v>340</v>
      </c>
      <c r="C273" s="127" t="s">
        <v>344</v>
      </c>
      <c r="D273" s="128">
        <v>488256</v>
      </c>
      <c r="E273" s="132">
        <v>3.61885777583662</v>
      </c>
      <c r="F273" s="134">
        <v>55120.917911953497</v>
      </c>
      <c r="G273" s="132">
        <v>1.52372958982594</v>
      </c>
    </row>
    <row r="274" spans="1:7" x14ac:dyDescent="0.25">
      <c r="A274" s="127" t="s">
        <v>339</v>
      </c>
      <c r="B274" s="127" t="s">
        <v>340</v>
      </c>
      <c r="C274" s="127" t="s">
        <v>345</v>
      </c>
      <c r="D274" s="128">
        <v>488281</v>
      </c>
      <c r="E274" s="132">
        <v>4.22085866122125</v>
      </c>
      <c r="F274" s="134">
        <v>42475.167159236997</v>
      </c>
      <c r="G274" s="132">
        <v>1.7772036468300001</v>
      </c>
    </row>
    <row r="275" spans="1:7" x14ac:dyDescent="0.25">
      <c r="A275" s="127" t="s">
        <v>339</v>
      </c>
      <c r="B275" s="127" t="s">
        <v>340</v>
      </c>
      <c r="C275" s="127" t="s">
        <v>346</v>
      </c>
      <c r="D275" s="128">
        <v>488286</v>
      </c>
      <c r="E275" s="132">
        <v>5.9359402069646299</v>
      </c>
      <c r="F275" s="134">
        <v>36349.162086003802</v>
      </c>
      <c r="G275" s="132">
        <v>5.4172658199482999</v>
      </c>
    </row>
    <row r="276" spans="1:7" x14ac:dyDescent="0.25">
      <c r="A276" s="127" t="s">
        <v>339</v>
      </c>
      <c r="B276" s="127" t="s">
        <v>340</v>
      </c>
      <c r="C276" s="127" t="s">
        <v>347</v>
      </c>
      <c r="D276" s="128">
        <v>488291</v>
      </c>
      <c r="E276" s="132">
        <v>4.7395243487124699</v>
      </c>
      <c r="F276" s="134">
        <v>37758.2106447427</v>
      </c>
      <c r="G276" s="132">
        <v>4.2129105321888698</v>
      </c>
    </row>
    <row r="277" spans="1:7" x14ac:dyDescent="0.25">
      <c r="A277" s="127" t="s">
        <v>339</v>
      </c>
      <c r="B277" s="127" t="s">
        <v>340</v>
      </c>
      <c r="C277" s="127" t="s">
        <v>348</v>
      </c>
      <c r="D277" s="128">
        <v>488288</v>
      </c>
      <c r="E277" s="132">
        <v>6.9840818648546801</v>
      </c>
      <c r="F277" s="134">
        <v>57133.550313977001</v>
      </c>
      <c r="G277" s="132">
        <v>4.8351335987455499</v>
      </c>
    </row>
    <row r="278" spans="1:7" x14ac:dyDescent="0.25">
      <c r="A278" s="127" t="s">
        <v>339</v>
      </c>
      <c r="B278" s="127" t="s">
        <v>340</v>
      </c>
      <c r="C278" s="127" t="s">
        <v>349</v>
      </c>
      <c r="D278" s="128">
        <v>588336</v>
      </c>
      <c r="E278" s="132">
        <v>8.4871200198439194</v>
      </c>
      <c r="F278" s="134">
        <v>21156.299179900801</v>
      </c>
      <c r="G278" s="132">
        <v>2.4600347883605602</v>
      </c>
    </row>
    <row r="279" spans="1:7" x14ac:dyDescent="0.25">
      <c r="A279" s="127" t="s">
        <v>339</v>
      </c>
      <c r="B279" s="127" t="s">
        <v>340</v>
      </c>
      <c r="C279" s="127" t="s">
        <v>350</v>
      </c>
      <c r="D279" s="128">
        <v>588396</v>
      </c>
      <c r="E279" s="132">
        <v>8.6197149930090102</v>
      </c>
      <c r="F279" s="134">
        <v>43816.884547795802</v>
      </c>
      <c r="G279" s="132">
        <v>2.8732383310029999</v>
      </c>
    </row>
    <row r="280" spans="1:7" x14ac:dyDescent="0.25">
      <c r="A280" s="127" t="s">
        <v>339</v>
      </c>
      <c r="B280" s="127" t="s">
        <v>340</v>
      </c>
      <c r="C280" s="127" t="s">
        <v>351</v>
      </c>
      <c r="D280" s="128">
        <v>488451</v>
      </c>
      <c r="E280" s="132">
        <v>4.1216633405334901</v>
      </c>
      <c r="F280" s="134">
        <v>36530.9529760968</v>
      </c>
      <c r="G280" s="132">
        <v>2.38622614451939</v>
      </c>
    </row>
    <row r="281" spans="1:7" x14ac:dyDescent="0.25">
      <c r="A281" s="127" t="s">
        <v>339</v>
      </c>
      <c r="B281" s="127" t="s">
        <v>340</v>
      </c>
      <c r="C281" s="127" t="s">
        <v>352</v>
      </c>
      <c r="D281" s="128">
        <v>588501</v>
      </c>
      <c r="E281" s="132">
        <v>2.3829321662706802</v>
      </c>
      <c r="F281" s="134">
        <v>32494.529540054798</v>
      </c>
      <c r="G281" s="132">
        <v>2.5995623632043801</v>
      </c>
    </row>
    <row r="282" spans="1:7" x14ac:dyDescent="0.25">
      <c r="A282" s="127" t="s">
        <v>339</v>
      </c>
      <c r="B282" s="127" t="s">
        <v>340</v>
      </c>
      <c r="C282" s="127" t="s">
        <v>353</v>
      </c>
      <c r="D282" s="128">
        <v>488561</v>
      </c>
      <c r="E282" s="132">
        <v>3.8292599959868201</v>
      </c>
      <c r="F282" s="134">
        <v>25496.619720217601</v>
      </c>
      <c r="G282" s="132">
        <v>2.8133338746025598</v>
      </c>
    </row>
    <row r="283" spans="1:7" x14ac:dyDescent="0.25">
      <c r="A283" s="127" t="s">
        <v>339</v>
      </c>
      <c r="B283" s="127" t="s">
        <v>340</v>
      </c>
      <c r="C283" s="127" t="s">
        <v>354</v>
      </c>
      <c r="D283" s="128">
        <v>588631</v>
      </c>
      <c r="E283" s="132">
        <v>3.3700221188443602</v>
      </c>
      <c r="F283" s="134">
        <v>35335.673099059299</v>
      </c>
      <c r="G283" s="132">
        <v>2.9735489283920802</v>
      </c>
    </row>
    <row r="284" spans="1:7" x14ac:dyDescent="0.25">
      <c r="A284" s="127" t="s">
        <v>339</v>
      </c>
      <c r="B284" s="127" t="s">
        <v>340</v>
      </c>
      <c r="C284" s="127" t="s">
        <v>355</v>
      </c>
      <c r="D284" s="128">
        <v>488706</v>
      </c>
      <c r="E284" s="132">
        <v>6.5888888073784999</v>
      </c>
      <c r="F284" s="134">
        <v>30339.534508394001</v>
      </c>
      <c r="G284" s="132">
        <v>2.4516795562338598</v>
      </c>
    </row>
    <row r="285" spans="1:7" x14ac:dyDescent="0.25">
      <c r="A285" s="127" t="s">
        <v>339</v>
      </c>
      <c r="B285" s="127" t="s">
        <v>340</v>
      </c>
      <c r="C285" s="127" t="s">
        <v>356</v>
      </c>
      <c r="D285" s="128">
        <v>588716</v>
      </c>
      <c r="E285" s="132">
        <v>5.3656558207407699</v>
      </c>
      <c r="F285" s="134">
        <v>51548.621992116699</v>
      </c>
      <c r="G285" s="132">
        <v>4.5991335606349502</v>
      </c>
    </row>
    <row r="286" spans="1:7" x14ac:dyDescent="0.25">
      <c r="A286" s="127" t="s">
        <v>339</v>
      </c>
      <c r="B286" s="127" t="s">
        <v>357</v>
      </c>
      <c r="C286" s="127" t="s">
        <v>358</v>
      </c>
      <c r="D286" s="128">
        <v>588186</v>
      </c>
      <c r="E286" s="132">
        <v>7.79008512148632</v>
      </c>
      <c r="F286" s="134">
        <v>51726.165206669197</v>
      </c>
      <c r="G286" s="132">
        <v>3.1160340485945301</v>
      </c>
    </row>
    <row r="287" spans="1:7" x14ac:dyDescent="0.25">
      <c r="A287" s="127" t="s">
        <v>339</v>
      </c>
      <c r="B287" s="127" t="s">
        <v>357</v>
      </c>
      <c r="C287" s="127" t="s">
        <v>359</v>
      </c>
      <c r="D287" s="128">
        <v>488246</v>
      </c>
      <c r="E287" s="132">
        <v>5.4648273240877003</v>
      </c>
      <c r="F287" s="134">
        <v>62674.738373130902</v>
      </c>
      <c r="G287" s="132">
        <v>6.8310341551096299</v>
      </c>
    </row>
    <row r="288" spans="1:7" x14ac:dyDescent="0.25">
      <c r="A288" s="127" t="s">
        <v>339</v>
      </c>
      <c r="B288" s="127" t="s">
        <v>357</v>
      </c>
      <c r="C288" s="127" t="s">
        <v>360</v>
      </c>
      <c r="D288" s="128">
        <v>588316</v>
      </c>
      <c r="E288" s="132">
        <v>3.0122572026425698</v>
      </c>
      <c r="F288" s="134">
        <v>36774.640015594698</v>
      </c>
      <c r="G288" s="132">
        <v>2.51021433553547</v>
      </c>
    </row>
    <row r="289" spans="1:7" x14ac:dyDescent="0.25">
      <c r="A289" s="127" t="s">
        <v>339</v>
      </c>
      <c r="B289" s="127" t="s">
        <v>357</v>
      </c>
      <c r="C289" s="127" t="s">
        <v>361</v>
      </c>
      <c r="D289" s="128">
        <v>488326</v>
      </c>
      <c r="E289" s="132">
        <v>4.2880947247693104</v>
      </c>
      <c r="F289" s="134">
        <v>48365.719570072397</v>
      </c>
      <c r="G289" s="132">
        <v>1.9944626626833999</v>
      </c>
    </row>
    <row r="290" spans="1:7" x14ac:dyDescent="0.25">
      <c r="A290" s="127" t="s">
        <v>339</v>
      </c>
      <c r="B290" s="127" t="s">
        <v>357</v>
      </c>
      <c r="C290" s="127" t="s">
        <v>362</v>
      </c>
      <c r="D290" s="128">
        <v>488346</v>
      </c>
      <c r="E290" s="132">
        <v>9.6133584528775504</v>
      </c>
      <c r="F290" s="134">
        <v>52392.8035681826</v>
      </c>
      <c r="G290" s="132">
        <v>5.3407546960430796</v>
      </c>
    </row>
    <row r="291" spans="1:7" x14ac:dyDescent="0.25">
      <c r="A291" s="127" t="s">
        <v>339</v>
      </c>
      <c r="B291" s="127" t="s">
        <v>357</v>
      </c>
      <c r="C291" s="127" t="s">
        <v>363</v>
      </c>
      <c r="D291" s="128">
        <v>588386</v>
      </c>
      <c r="E291" s="132">
        <v>3.7136128641602402</v>
      </c>
      <c r="F291" s="134">
        <v>53624.569758473903</v>
      </c>
      <c r="G291" s="132">
        <v>3.46603867321623</v>
      </c>
    </row>
    <row r="292" spans="1:7" x14ac:dyDescent="0.25">
      <c r="A292" s="127" t="s">
        <v>339</v>
      </c>
      <c r="B292" s="127" t="s">
        <v>357</v>
      </c>
      <c r="C292" s="127" t="s">
        <v>364</v>
      </c>
      <c r="D292" s="128">
        <v>588461</v>
      </c>
      <c r="E292" s="132">
        <v>3.1098579238398401</v>
      </c>
      <c r="F292" s="134">
        <v>36627.215547446998</v>
      </c>
      <c r="G292" s="132">
        <v>1.7276988465776899</v>
      </c>
    </row>
    <row r="293" spans="1:7" x14ac:dyDescent="0.25">
      <c r="A293" s="127" t="s">
        <v>339</v>
      </c>
      <c r="B293" s="127" t="s">
        <v>357</v>
      </c>
      <c r="C293" s="127" t="s">
        <v>365</v>
      </c>
      <c r="D293" s="128">
        <v>588551</v>
      </c>
      <c r="E293" s="132">
        <v>3.7820073895639199</v>
      </c>
      <c r="F293" s="134">
        <v>55781.907562218199</v>
      </c>
      <c r="G293" s="132">
        <v>3.5118640045950702</v>
      </c>
    </row>
    <row r="294" spans="1:7" x14ac:dyDescent="0.25">
      <c r="A294" s="127" t="s">
        <v>339</v>
      </c>
      <c r="B294" s="127" t="s">
        <v>357</v>
      </c>
      <c r="C294" s="127" t="s">
        <v>366</v>
      </c>
      <c r="D294" s="128">
        <v>488556</v>
      </c>
      <c r="E294" s="132">
        <v>4.6214970240867803</v>
      </c>
      <c r="F294" s="134">
        <v>62731.045230698001</v>
      </c>
      <c r="G294" s="132">
        <v>2.59959207604882</v>
      </c>
    </row>
    <row r="295" spans="1:7" x14ac:dyDescent="0.25">
      <c r="A295" s="127" t="s">
        <v>339</v>
      </c>
      <c r="B295" s="127" t="s">
        <v>357</v>
      </c>
      <c r="C295" s="127" t="s">
        <v>357</v>
      </c>
      <c r="D295" s="128">
        <v>488586</v>
      </c>
      <c r="E295" s="132">
        <v>3.2109766151250998</v>
      </c>
      <c r="F295" s="134">
        <v>28169.022123597399</v>
      </c>
      <c r="G295" s="132">
        <v>2.2379533984205202</v>
      </c>
    </row>
    <row r="296" spans="1:7" x14ac:dyDescent="0.25">
      <c r="A296" s="127" t="s">
        <v>339</v>
      </c>
      <c r="B296" s="127" t="s">
        <v>357</v>
      </c>
      <c r="C296" s="127" t="s">
        <v>367</v>
      </c>
      <c r="D296" s="128">
        <v>588587</v>
      </c>
      <c r="E296" s="132">
        <v>4.6351442550020998</v>
      </c>
      <c r="F296" s="134">
        <v>45223.975028533998</v>
      </c>
      <c r="G296" s="132">
        <v>2.254935042974</v>
      </c>
    </row>
    <row r="297" spans="1:7" x14ac:dyDescent="0.25">
      <c r="A297" s="127" t="s">
        <v>339</v>
      </c>
      <c r="B297" s="127" t="s">
        <v>357</v>
      </c>
      <c r="C297" s="127" t="s">
        <v>368</v>
      </c>
      <c r="D297" s="128">
        <v>488616</v>
      </c>
      <c r="E297" s="132">
        <v>7.14742283799061</v>
      </c>
      <c r="F297" s="134">
        <v>49951.4851791658</v>
      </c>
      <c r="G297" s="132">
        <v>3.7060711011803198</v>
      </c>
    </row>
    <row r="298" spans="1:7" x14ac:dyDescent="0.25">
      <c r="A298" s="127" t="s">
        <v>339</v>
      </c>
      <c r="B298" s="127" t="s">
        <v>357</v>
      </c>
      <c r="C298" s="127" t="s">
        <v>369</v>
      </c>
      <c r="D298" s="128">
        <v>588666</v>
      </c>
      <c r="E298" s="132">
        <v>4.9884779420575702</v>
      </c>
      <c r="F298" s="134">
        <v>43563.130748503303</v>
      </c>
      <c r="G298" s="132">
        <v>2.18245909965019</v>
      </c>
    </row>
    <row r="299" spans="1:7" x14ac:dyDescent="0.25">
      <c r="A299" s="130"/>
      <c r="B299" s="130"/>
      <c r="C299" s="130"/>
      <c r="D299" s="130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285" t="s">
        <v>2</v>
      </c>
      <c r="D1" s="285"/>
      <c r="E1" s="285"/>
      <c r="F1" s="285"/>
      <c r="G1" s="285"/>
      <c r="H1" s="285"/>
      <c r="I1" s="285"/>
      <c r="J1" s="285"/>
      <c r="K1" s="285"/>
      <c r="M1" s="286" t="s">
        <v>3</v>
      </c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</row>
    <row r="2" spans="1:30" x14ac:dyDescent="0.25">
      <c r="A2" s="120" t="s">
        <v>1</v>
      </c>
      <c r="C2" s="121" t="s">
        <v>429</v>
      </c>
      <c r="D2" s="121" t="s">
        <v>435</v>
      </c>
      <c r="E2" s="121" t="s">
        <v>436</v>
      </c>
      <c r="F2" s="121" t="s">
        <v>437</v>
      </c>
      <c r="G2" s="121" t="s">
        <v>440</v>
      </c>
      <c r="H2" s="121" t="s">
        <v>275</v>
      </c>
      <c r="I2" s="121" t="s">
        <v>339</v>
      </c>
      <c r="J2" s="121" t="s">
        <v>562</v>
      </c>
      <c r="K2" s="121" t="s">
        <v>563</v>
      </c>
      <c r="M2" s="122" t="s">
        <v>0</v>
      </c>
      <c r="N2" s="122" t="s">
        <v>64</v>
      </c>
      <c r="O2" s="122" t="s">
        <v>81</v>
      </c>
      <c r="P2" s="122" t="s">
        <v>100</v>
      </c>
      <c r="Q2" s="122" t="s">
        <v>118</v>
      </c>
      <c r="R2" s="122" t="s">
        <v>140</v>
      </c>
      <c r="S2" s="122" t="s">
        <v>159</v>
      </c>
      <c r="T2" s="122" t="s">
        <v>438</v>
      </c>
      <c r="U2" s="122" t="s">
        <v>439</v>
      </c>
      <c r="V2" s="122" t="s">
        <v>201</v>
      </c>
      <c r="W2" s="122" t="s">
        <v>221</v>
      </c>
      <c r="X2" s="122" t="s">
        <v>441</v>
      </c>
      <c r="Y2" s="122" t="s">
        <v>260</v>
      </c>
      <c r="Z2" s="122" t="s">
        <v>276</v>
      </c>
      <c r="AA2" s="122" t="s">
        <v>426</v>
      </c>
      <c r="AB2" s="122" t="s">
        <v>427</v>
      </c>
      <c r="AC2" s="122" t="s">
        <v>340</v>
      </c>
      <c r="AD2" s="122" t="s">
        <v>428</v>
      </c>
    </row>
    <row r="3" spans="1:30" x14ac:dyDescent="0.25">
      <c r="A3" s="56" t="s">
        <v>429</v>
      </c>
      <c r="C3" s="56" t="s">
        <v>0</v>
      </c>
      <c r="D3" s="56" t="s">
        <v>81</v>
      </c>
      <c r="E3" s="56" t="s">
        <v>140</v>
      </c>
      <c r="F3" s="56" t="s">
        <v>438</v>
      </c>
      <c r="G3" s="56" t="s">
        <v>221</v>
      </c>
      <c r="H3" s="56" t="s">
        <v>276</v>
      </c>
      <c r="I3" s="56" t="s">
        <v>340</v>
      </c>
      <c r="J3" s="56" t="s">
        <v>431</v>
      </c>
      <c r="M3" s="123" t="s">
        <v>5</v>
      </c>
      <c r="N3" s="123" t="s">
        <v>65</v>
      </c>
      <c r="O3" s="123" t="s">
        <v>82</v>
      </c>
      <c r="P3" s="123" t="s">
        <v>101</v>
      </c>
      <c r="Q3" s="123" t="s">
        <v>119</v>
      </c>
      <c r="R3" s="123" t="s">
        <v>141</v>
      </c>
      <c r="S3" s="123" t="s">
        <v>160</v>
      </c>
      <c r="T3" s="123" t="s">
        <v>177</v>
      </c>
      <c r="U3" s="123" t="s">
        <v>188</v>
      </c>
      <c r="V3" s="123" t="s">
        <v>202</v>
      </c>
      <c r="W3" s="123" t="s">
        <v>222</v>
      </c>
      <c r="X3" s="123" t="s">
        <v>241</v>
      </c>
      <c r="Y3" s="123" t="s">
        <v>261</v>
      </c>
      <c r="Z3" s="123" t="s">
        <v>277</v>
      </c>
      <c r="AA3" s="123" t="s">
        <v>300</v>
      </c>
      <c r="AB3" s="123" t="s">
        <v>319</v>
      </c>
      <c r="AC3" s="123" t="s">
        <v>341</v>
      </c>
      <c r="AD3" s="123" t="s">
        <v>358</v>
      </c>
    </row>
    <row r="4" spans="1:30" x14ac:dyDescent="0.25">
      <c r="A4" s="56" t="s">
        <v>435</v>
      </c>
      <c r="C4" s="63" t="s">
        <v>64</v>
      </c>
      <c r="D4" s="56" t="s">
        <v>100</v>
      </c>
      <c r="E4" s="63" t="s">
        <v>159</v>
      </c>
      <c r="F4" s="56" t="s">
        <v>439</v>
      </c>
      <c r="G4" s="56" t="s">
        <v>441</v>
      </c>
      <c r="H4" s="56" t="s">
        <v>426</v>
      </c>
      <c r="I4" s="63" t="s">
        <v>428</v>
      </c>
      <c r="J4" s="56" t="s">
        <v>433</v>
      </c>
      <c r="M4" s="123" t="s">
        <v>56</v>
      </c>
      <c r="N4" s="123" t="s">
        <v>66</v>
      </c>
      <c r="O4" s="123" t="s">
        <v>83</v>
      </c>
      <c r="P4" s="123" t="s">
        <v>102</v>
      </c>
      <c r="Q4" s="123" t="s">
        <v>120</v>
      </c>
      <c r="R4" s="123" t="s">
        <v>142</v>
      </c>
      <c r="S4" s="123" t="s">
        <v>161</v>
      </c>
      <c r="T4" s="123" t="s">
        <v>178</v>
      </c>
      <c r="U4" s="123" t="s">
        <v>189</v>
      </c>
      <c r="V4" s="123" t="s">
        <v>203</v>
      </c>
      <c r="W4" s="123" t="s">
        <v>223</v>
      </c>
      <c r="X4" s="123" t="s">
        <v>242</v>
      </c>
      <c r="Y4" s="123" t="s">
        <v>262</v>
      </c>
      <c r="Z4" s="123" t="s">
        <v>278</v>
      </c>
      <c r="AA4" s="123" t="s">
        <v>301</v>
      </c>
      <c r="AB4" s="123" t="s">
        <v>320</v>
      </c>
      <c r="AC4" s="123" t="s">
        <v>342</v>
      </c>
      <c r="AD4" s="123" t="s">
        <v>359</v>
      </c>
    </row>
    <row r="5" spans="1:30" x14ac:dyDescent="0.25">
      <c r="A5" s="56" t="s">
        <v>436</v>
      </c>
      <c r="C5" s="63"/>
      <c r="D5" s="56" t="s">
        <v>118</v>
      </c>
      <c r="E5" s="63"/>
      <c r="F5" s="56" t="s">
        <v>201</v>
      </c>
      <c r="G5" s="56" t="s">
        <v>260</v>
      </c>
      <c r="H5" s="56" t="s">
        <v>427</v>
      </c>
      <c r="I5" s="63"/>
      <c r="J5" s="63"/>
      <c r="K5" s="63"/>
      <c r="M5" s="123" t="s">
        <v>57</v>
      </c>
      <c r="N5" s="123" t="s">
        <v>67</v>
      </c>
      <c r="O5" s="123" t="s">
        <v>84</v>
      </c>
      <c r="P5" s="123" t="s">
        <v>103</v>
      </c>
      <c r="Q5" s="123" t="s">
        <v>121</v>
      </c>
      <c r="R5" s="123" t="s">
        <v>143</v>
      </c>
      <c r="S5" s="123" t="s">
        <v>162</v>
      </c>
      <c r="T5" s="123" t="s">
        <v>179</v>
      </c>
      <c r="U5" s="123" t="s">
        <v>187</v>
      </c>
      <c r="V5" s="123" t="s">
        <v>204</v>
      </c>
      <c r="W5" s="123" t="s">
        <v>224</v>
      </c>
      <c r="X5" s="123" t="s">
        <v>243</v>
      </c>
      <c r="Y5" s="123" t="s">
        <v>263</v>
      </c>
      <c r="Z5" s="123" t="s">
        <v>279</v>
      </c>
      <c r="AA5" s="123" t="s">
        <v>302</v>
      </c>
      <c r="AB5" s="123" t="s">
        <v>321</v>
      </c>
      <c r="AC5" s="123" t="s">
        <v>343</v>
      </c>
      <c r="AD5" s="123" t="s">
        <v>360</v>
      </c>
    </row>
    <row r="6" spans="1:30" x14ac:dyDescent="0.25">
      <c r="A6" s="56" t="s">
        <v>437</v>
      </c>
      <c r="M6" s="123" t="s">
        <v>58</v>
      </c>
      <c r="N6" s="123" t="s">
        <v>68</v>
      </c>
      <c r="O6" s="123" t="s">
        <v>85</v>
      </c>
      <c r="P6" s="123" t="s">
        <v>104</v>
      </c>
      <c r="Q6" s="123" t="s">
        <v>122</v>
      </c>
      <c r="R6" s="123" t="s">
        <v>147</v>
      </c>
      <c r="S6" s="123" t="s">
        <v>163</v>
      </c>
      <c r="T6" s="123" t="s">
        <v>180</v>
      </c>
      <c r="U6" s="123" t="s">
        <v>190</v>
      </c>
      <c r="V6" s="123" t="s">
        <v>205</v>
      </c>
      <c r="W6" s="123" t="s">
        <v>225</v>
      </c>
      <c r="X6" s="123" t="s">
        <v>244</v>
      </c>
      <c r="Y6" s="123" t="s">
        <v>264</v>
      </c>
      <c r="Z6" s="123" t="s">
        <v>280</v>
      </c>
      <c r="AA6" s="123" t="s">
        <v>303</v>
      </c>
      <c r="AB6" s="123" t="s">
        <v>322</v>
      </c>
      <c r="AC6" s="123" t="s">
        <v>344</v>
      </c>
      <c r="AD6" s="123" t="s">
        <v>361</v>
      </c>
    </row>
    <row r="7" spans="1:30" x14ac:dyDescent="0.25">
      <c r="A7" s="56" t="s">
        <v>440</v>
      </c>
      <c r="M7" s="123" t="s">
        <v>59</v>
      </c>
      <c r="N7" s="123" t="s">
        <v>69</v>
      </c>
      <c r="O7" s="123" t="s">
        <v>86</v>
      </c>
      <c r="P7" s="123" t="s">
        <v>105</v>
      </c>
      <c r="Q7" s="123" t="s">
        <v>123</v>
      </c>
      <c r="R7" s="123" t="s">
        <v>148</v>
      </c>
      <c r="S7" s="123" t="s">
        <v>164</v>
      </c>
      <c r="T7" s="123" t="s">
        <v>181</v>
      </c>
      <c r="U7" s="123" t="s">
        <v>191</v>
      </c>
      <c r="V7" s="123" t="s">
        <v>206</v>
      </c>
      <c r="W7" s="123" t="s">
        <v>226</v>
      </c>
      <c r="X7" s="123" t="s">
        <v>245</v>
      </c>
      <c r="Y7" s="123" t="s">
        <v>265</v>
      </c>
      <c r="Z7" s="123" t="s">
        <v>281</v>
      </c>
      <c r="AA7" s="123" t="s">
        <v>304</v>
      </c>
      <c r="AB7" s="123" t="s">
        <v>323</v>
      </c>
      <c r="AC7" s="123" t="s">
        <v>345</v>
      </c>
      <c r="AD7" s="123" t="s">
        <v>363</v>
      </c>
    </row>
    <row r="8" spans="1:30" x14ac:dyDescent="0.25">
      <c r="A8" s="56" t="s">
        <v>275</v>
      </c>
      <c r="M8" s="123" t="s">
        <v>60</v>
      </c>
      <c r="N8" s="123" t="s">
        <v>70</v>
      </c>
      <c r="O8" s="123" t="s">
        <v>87</v>
      </c>
      <c r="P8" s="123" t="s">
        <v>106</v>
      </c>
      <c r="Q8" s="123" t="s">
        <v>124</v>
      </c>
      <c r="R8" s="123" t="s">
        <v>149</v>
      </c>
      <c r="S8" s="123" t="s">
        <v>165</v>
      </c>
      <c r="T8" s="123" t="s">
        <v>182</v>
      </c>
      <c r="U8" s="123" t="s">
        <v>192</v>
      </c>
      <c r="V8" s="123" t="s">
        <v>207</v>
      </c>
      <c r="W8" s="123" t="s">
        <v>227</v>
      </c>
      <c r="X8" s="123" t="s">
        <v>246</v>
      </c>
      <c r="Y8" s="123" t="s">
        <v>266</v>
      </c>
      <c r="Z8" s="123" t="s">
        <v>282</v>
      </c>
      <c r="AA8" s="123" t="s">
        <v>305</v>
      </c>
      <c r="AB8" s="123" t="s">
        <v>324</v>
      </c>
      <c r="AC8" s="123" t="s">
        <v>346</v>
      </c>
      <c r="AD8" s="123" t="s">
        <v>364</v>
      </c>
    </row>
    <row r="9" spans="1:30" x14ac:dyDescent="0.25">
      <c r="A9" s="56" t="s">
        <v>339</v>
      </c>
      <c r="M9" s="123" t="s">
        <v>61</v>
      </c>
      <c r="N9" s="123" t="s">
        <v>71</v>
      </c>
      <c r="O9" s="123" t="s">
        <v>88</v>
      </c>
      <c r="P9" s="123" t="s">
        <v>107</v>
      </c>
      <c r="Q9" s="123" t="s">
        <v>125</v>
      </c>
      <c r="R9" s="123" t="s">
        <v>150</v>
      </c>
      <c r="S9" s="123" t="s">
        <v>166</v>
      </c>
      <c r="T9" s="123" t="s">
        <v>183</v>
      </c>
      <c r="U9" s="123" t="s">
        <v>193</v>
      </c>
      <c r="V9" s="123" t="s">
        <v>208</v>
      </c>
      <c r="W9" s="123" t="s">
        <v>228</v>
      </c>
      <c r="X9" s="123" t="s">
        <v>247</v>
      </c>
      <c r="Y9" s="123" t="s">
        <v>267</v>
      </c>
      <c r="Z9" s="123" t="s">
        <v>283</v>
      </c>
      <c r="AA9" s="123" t="s">
        <v>306</v>
      </c>
      <c r="AB9" s="123" t="s">
        <v>325</v>
      </c>
      <c r="AC9" s="123" t="s">
        <v>347</v>
      </c>
      <c r="AD9" s="123" t="s">
        <v>365</v>
      </c>
    </row>
    <row r="10" spans="1:30" x14ac:dyDescent="0.25">
      <c r="A10" s="56" t="s">
        <v>563</v>
      </c>
      <c r="M10" s="123" t="s">
        <v>62</v>
      </c>
      <c r="N10" s="123" t="s">
        <v>72</v>
      </c>
      <c r="O10" s="123" t="s">
        <v>89</v>
      </c>
      <c r="P10" s="123" t="s">
        <v>108</v>
      </c>
      <c r="Q10" s="123" t="s">
        <v>126</v>
      </c>
      <c r="R10" s="123" t="s">
        <v>151</v>
      </c>
      <c r="S10" s="123" t="s">
        <v>167</v>
      </c>
      <c r="T10" s="123" t="s">
        <v>184</v>
      </c>
      <c r="U10" s="123" t="s">
        <v>194</v>
      </c>
      <c r="V10" s="123" t="s">
        <v>209</v>
      </c>
      <c r="W10" s="123" t="s">
        <v>229</v>
      </c>
      <c r="X10" s="123" t="s">
        <v>248</v>
      </c>
      <c r="Y10" s="123" t="s">
        <v>268</v>
      </c>
      <c r="Z10" s="123" t="s">
        <v>284</v>
      </c>
      <c r="AA10" s="123" t="s">
        <v>307</v>
      </c>
      <c r="AB10" s="123" t="s">
        <v>326</v>
      </c>
      <c r="AC10" s="123" t="s">
        <v>348</v>
      </c>
      <c r="AD10" s="123" t="s">
        <v>366</v>
      </c>
    </row>
    <row r="11" spans="1:30" x14ac:dyDescent="0.25">
      <c r="M11" s="123" t="s">
        <v>63</v>
      </c>
      <c r="N11" s="123" t="s">
        <v>73</v>
      </c>
      <c r="O11" s="123" t="s">
        <v>90</v>
      </c>
      <c r="P11" s="123" t="s">
        <v>109</v>
      </c>
      <c r="Q11" s="123" t="s">
        <v>127</v>
      </c>
      <c r="R11" s="123" t="s">
        <v>152</v>
      </c>
      <c r="S11" s="123" t="s">
        <v>168</v>
      </c>
      <c r="T11" s="123" t="s">
        <v>185</v>
      </c>
      <c r="U11" s="123" t="s">
        <v>195</v>
      </c>
      <c r="V11" s="123" t="s">
        <v>210</v>
      </c>
      <c r="W11" s="123" t="s">
        <v>231</v>
      </c>
      <c r="X11" s="123" t="s">
        <v>249</v>
      </c>
      <c r="Y11" s="123" t="s">
        <v>269</v>
      </c>
      <c r="Z11" s="123" t="s">
        <v>285</v>
      </c>
      <c r="AA11" s="123" t="s">
        <v>309</v>
      </c>
      <c r="AB11" s="123" t="s">
        <v>327</v>
      </c>
      <c r="AC11" s="123" t="s">
        <v>349</v>
      </c>
      <c r="AD11" s="123" t="s">
        <v>357</v>
      </c>
    </row>
    <row r="12" spans="1:30" x14ac:dyDescent="0.25">
      <c r="N12" s="123" t="s">
        <v>74</v>
      </c>
      <c r="O12" s="123" t="s">
        <v>91</v>
      </c>
      <c r="P12" s="123" t="s">
        <v>110</v>
      </c>
      <c r="Q12" s="123" t="s">
        <v>128</v>
      </c>
      <c r="R12" s="123" t="s">
        <v>153</v>
      </c>
      <c r="S12" s="123" t="s">
        <v>169</v>
      </c>
      <c r="T12" s="123" t="s">
        <v>186</v>
      </c>
      <c r="U12" s="123" t="s">
        <v>196</v>
      </c>
      <c r="V12" s="123" t="s">
        <v>211</v>
      </c>
      <c r="W12" s="123" t="s">
        <v>232</v>
      </c>
      <c r="X12" s="123" t="s">
        <v>250</v>
      </c>
      <c r="Y12" s="123" t="s">
        <v>270</v>
      </c>
      <c r="Z12" s="123" t="s">
        <v>286</v>
      </c>
      <c r="AA12" s="123" t="s">
        <v>310</v>
      </c>
      <c r="AB12" s="123" t="s">
        <v>328</v>
      </c>
      <c r="AC12" s="123" t="s">
        <v>350</v>
      </c>
      <c r="AD12" s="123" t="s">
        <v>367</v>
      </c>
    </row>
    <row r="13" spans="1:30" x14ac:dyDescent="0.25">
      <c r="N13" s="123" t="s">
        <v>75</v>
      </c>
      <c r="O13" s="123" t="s">
        <v>92</v>
      </c>
      <c r="P13" s="123" t="s">
        <v>111</v>
      </c>
      <c r="Q13" s="123" t="s">
        <v>129</v>
      </c>
      <c r="R13" s="123" t="s">
        <v>154</v>
      </c>
      <c r="S13" s="123" t="s">
        <v>170</v>
      </c>
      <c r="U13" s="123" t="s">
        <v>197</v>
      </c>
      <c r="V13" s="123" t="s">
        <v>212</v>
      </c>
      <c r="W13" s="123" t="s">
        <v>233</v>
      </c>
      <c r="X13" s="123" t="s">
        <v>251</v>
      </c>
      <c r="Y13" s="123" t="s">
        <v>271</v>
      </c>
      <c r="Z13" s="123" t="s">
        <v>287</v>
      </c>
      <c r="AA13" s="123" t="s">
        <v>311</v>
      </c>
      <c r="AB13" s="123" t="s">
        <v>329</v>
      </c>
      <c r="AC13" s="123" t="s">
        <v>351</v>
      </c>
      <c r="AD13" s="123" t="s">
        <v>368</v>
      </c>
    </row>
    <row r="14" spans="1:30" x14ac:dyDescent="0.25">
      <c r="N14" s="123" t="s">
        <v>76</v>
      </c>
      <c r="O14" s="123" t="s">
        <v>93</v>
      </c>
      <c r="P14" s="123" t="s">
        <v>112</v>
      </c>
      <c r="Q14" s="123" t="s">
        <v>130</v>
      </c>
      <c r="R14" s="123" t="s">
        <v>155</v>
      </c>
      <c r="S14" s="123" t="s">
        <v>171</v>
      </c>
      <c r="U14" s="123" t="s">
        <v>198</v>
      </c>
      <c r="V14" s="123" t="s">
        <v>213</v>
      </c>
      <c r="W14" s="123" t="s">
        <v>234</v>
      </c>
      <c r="X14" s="123" t="s">
        <v>252</v>
      </c>
      <c r="Y14" s="123" t="s">
        <v>272</v>
      </c>
      <c r="Z14" s="123" t="s">
        <v>288</v>
      </c>
      <c r="AA14" s="123" t="s">
        <v>312</v>
      </c>
      <c r="AB14" s="123" t="s">
        <v>330</v>
      </c>
      <c r="AC14" s="123" t="s">
        <v>352</v>
      </c>
      <c r="AD14" s="123" t="s">
        <v>369</v>
      </c>
    </row>
    <row r="15" spans="1:30" x14ac:dyDescent="0.25">
      <c r="N15" s="123" t="s">
        <v>77</v>
      </c>
      <c r="O15" s="123" t="s">
        <v>94</v>
      </c>
      <c r="P15" s="123" t="s">
        <v>113</v>
      </c>
      <c r="Q15" s="123" t="s">
        <v>131</v>
      </c>
      <c r="R15" s="123" t="s">
        <v>156</v>
      </c>
      <c r="S15" s="123" t="s">
        <v>172</v>
      </c>
      <c r="U15" s="123" t="s">
        <v>199</v>
      </c>
      <c r="V15" s="123" t="s">
        <v>214</v>
      </c>
      <c r="W15" s="123" t="s">
        <v>235</v>
      </c>
      <c r="X15" s="123" t="s">
        <v>253</v>
      </c>
      <c r="Y15" s="123" t="s">
        <v>273</v>
      </c>
      <c r="Z15" s="123" t="s">
        <v>289</v>
      </c>
      <c r="AA15" s="123" t="s">
        <v>313</v>
      </c>
      <c r="AB15" s="123" t="s">
        <v>331</v>
      </c>
      <c r="AC15" s="123" t="s">
        <v>353</v>
      </c>
    </row>
    <row r="16" spans="1:30" x14ac:dyDescent="0.25">
      <c r="N16" s="123" t="s">
        <v>78</v>
      </c>
      <c r="O16" s="123" t="s">
        <v>95</v>
      </c>
      <c r="P16" s="123" t="s">
        <v>114</v>
      </c>
      <c r="Q16" s="123" t="s">
        <v>132</v>
      </c>
      <c r="R16" s="123" t="s">
        <v>157</v>
      </c>
      <c r="S16" s="123" t="s">
        <v>173</v>
      </c>
      <c r="U16" s="123"/>
      <c r="V16" s="123" t="s">
        <v>215</v>
      </c>
      <c r="W16" s="123" t="s">
        <v>236</v>
      </c>
      <c r="X16" s="123" t="s">
        <v>254</v>
      </c>
      <c r="Y16" s="123" t="s">
        <v>274</v>
      </c>
      <c r="Z16" s="123" t="s">
        <v>290</v>
      </c>
      <c r="AA16" s="123" t="s">
        <v>314</v>
      </c>
      <c r="AB16" s="123" t="s">
        <v>332</v>
      </c>
      <c r="AC16" s="123" t="s">
        <v>354</v>
      </c>
    </row>
    <row r="17" spans="13:30" x14ac:dyDescent="0.25">
      <c r="N17" s="123" t="s">
        <v>79</v>
      </c>
      <c r="O17" s="123" t="s">
        <v>96</v>
      </c>
      <c r="P17" s="123" t="s">
        <v>115</v>
      </c>
      <c r="Q17" s="123" t="s">
        <v>133</v>
      </c>
      <c r="R17" s="123" t="s">
        <v>158</v>
      </c>
      <c r="S17" s="123" t="s">
        <v>174</v>
      </c>
      <c r="V17" s="123" t="s">
        <v>216</v>
      </c>
      <c r="W17" s="123" t="s">
        <v>237</v>
      </c>
      <c r="X17" s="123" t="s">
        <v>255</v>
      </c>
      <c r="Z17" s="123" t="s">
        <v>291</v>
      </c>
      <c r="AA17" s="123" t="s">
        <v>315</v>
      </c>
      <c r="AB17" s="123" t="s">
        <v>333</v>
      </c>
      <c r="AC17" s="123" t="s">
        <v>355</v>
      </c>
    </row>
    <row r="18" spans="13:30" x14ac:dyDescent="0.25">
      <c r="O18" s="123" t="s">
        <v>97</v>
      </c>
      <c r="P18" s="123" t="s">
        <v>116</v>
      </c>
      <c r="Q18" s="123" t="s">
        <v>134</v>
      </c>
      <c r="V18" s="123" t="s">
        <v>217</v>
      </c>
      <c r="W18" s="123" t="s">
        <v>238</v>
      </c>
      <c r="X18" s="123" t="s">
        <v>256</v>
      </c>
      <c r="Z18" s="123" t="s">
        <v>292</v>
      </c>
      <c r="AA18" s="123" t="s">
        <v>316</v>
      </c>
      <c r="AB18" s="123" t="s">
        <v>334</v>
      </c>
      <c r="AC18" s="123" t="s">
        <v>356</v>
      </c>
    </row>
    <row r="19" spans="13:30" x14ac:dyDescent="0.25">
      <c r="O19" s="123" t="s">
        <v>98</v>
      </c>
      <c r="P19" s="123" t="s">
        <v>117</v>
      </c>
      <c r="Q19" s="123" t="s">
        <v>135</v>
      </c>
      <c r="V19" s="123" t="s">
        <v>218</v>
      </c>
      <c r="W19" s="123" t="s">
        <v>239</v>
      </c>
      <c r="X19" s="123" t="s">
        <v>257</v>
      </c>
      <c r="Z19" s="123" t="s">
        <v>293</v>
      </c>
      <c r="AA19" s="123" t="s">
        <v>317</v>
      </c>
      <c r="AB19" s="123" t="s">
        <v>335</v>
      </c>
    </row>
    <row r="20" spans="13:30" x14ac:dyDescent="0.25">
      <c r="O20" s="123" t="s">
        <v>99</v>
      </c>
      <c r="Q20" s="123" t="s">
        <v>136</v>
      </c>
      <c r="R20" s="123"/>
      <c r="V20" s="123" t="s">
        <v>219</v>
      </c>
      <c r="X20" s="123" t="s">
        <v>258</v>
      </c>
      <c r="Z20" s="123" t="s">
        <v>294</v>
      </c>
      <c r="AB20" s="123" t="s">
        <v>337</v>
      </c>
    </row>
    <row r="21" spans="13:30" x14ac:dyDescent="0.25">
      <c r="Q21" s="123" t="s">
        <v>137</v>
      </c>
      <c r="R21" s="123"/>
      <c r="X21" s="123" t="s">
        <v>259</v>
      </c>
      <c r="Z21" s="123" t="s">
        <v>295</v>
      </c>
      <c r="AB21" s="123" t="s">
        <v>338</v>
      </c>
    </row>
    <row r="22" spans="13:30" x14ac:dyDescent="0.25">
      <c r="Q22" s="123" t="s">
        <v>138</v>
      </c>
      <c r="R22" s="123"/>
      <c r="Z22" s="123" t="s">
        <v>296</v>
      </c>
    </row>
    <row r="23" spans="13:30" x14ac:dyDescent="0.25">
      <c r="Z23" s="123" t="s">
        <v>297</v>
      </c>
    </row>
    <row r="24" spans="13:30" x14ac:dyDescent="0.25">
      <c r="Z24" s="123" t="s">
        <v>298</v>
      </c>
    </row>
    <row r="32" spans="13:30" x14ac:dyDescent="0.25">
      <c r="M32" s="286" t="s">
        <v>564</v>
      </c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86"/>
      <c r="AC32" s="286"/>
      <c r="AD32" s="286"/>
    </row>
    <row r="33" spans="13:30" x14ac:dyDescent="0.25">
      <c r="M33" s="122" t="s">
        <v>0</v>
      </c>
      <c r="N33" s="122" t="s">
        <v>64</v>
      </c>
      <c r="O33" s="122" t="s">
        <v>81</v>
      </c>
      <c r="P33" s="122" t="s">
        <v>100</v>
      </c>
      <c r="Q33" s="122" t="s">
        <v>118</v>
      </c>
      <c r="R33" s="122" t="s">
        <v>140</v>
      </c>
      <c r="S33" s="122" t="s">
        <v>159</v>
      </c>
      <c r="T33" s="122" t="s">
        <v>438</v>
      </c>
      <c r="U33" s="122" t="s">
        <v>439</v>
      </c>
      <c r="V33" s="122" t="s">
        <v>201</v>
      </c>
      <c r="W33" s="122" t="s">
        <v>221</v>
      </c>
      <c r="X33" s="122" t="s">
        <v>441</v>
      </c>
      <c r="Y33" s="122" t="s">
        <v>260</v>
      </c>
      <c r="Z33" s="122" t="s">
        <v>276</v>
      </c>
      <c r="AA33" s="122" t="s">
        <v>426</v>
      </c>
      <c r="AB33" s="122" t="s">
        <v>427</v>
      </c>
      <c r="AC33" s="122" t="s">
        <v>340</v>
      </c>
      <c r="AD33" s="122" t="s">
        <v>565</v>
      </c>
    </row>
    <row r="34" spans="13:30" x14ac:dyDescent="0.25">
      <c r="M34" s="124" t="s">
        <v>5</v>
      </c>
      <c r="N34" s="124" t="s">
        <v>566</v>
      </c>
      <c r="O34" s="124" t="s">
        <v>82</v>
      </c>
      <c r="P34" s="124" t="s">
        <v>101</v>
      </c>
      <c r="Q34" s="124" t="s">
        <v>119</v>
      </c>
      <c r="R34" s="124" t="s">
        <v>141</v>
      </c>
      <c r="S34" s="124" t="s">
        <v>160</v>
      </c>
      <c r="T34" s="124" t="s">
        <v>177</v>
      </c>
      <c r="U34" s="124" t="s">
        <v>188</v>
      </c>
      <c r="V34" s="124" t="s">
        <v>202</v>
      </c>
      <c r="W34" s="124" t="s">
        <v>222</v>
      </c>
      <c r="X34" s="124" t="s">
        <v>241</v>
      </c>
      <c r="Y34" s="124" t="s">
        <v>261</v>
      </c>
      <c r="Z34" s="124" t="s">
        <v>277</v>
      </c>
      <c r="AA34" s="124" t="s">
        <v>300</v>
      </c>
      <c r="AB34" s="124" t="s">
        <v>319</v>
      </c>
      <c r="AC34" s="124" t="s">
        <v>341</v>
      </c>
      <c r="AD34" s="124" t="s">
        <v>358</v>
      </c>
    </row>
    <row r="35" spans="13:30" x14ac:dyDescent="0.25">
      <c r="M35" s="124" t="s">
        <v>567</v>
      </c>
      <c r="N35" s="124" t="s">
        <v>65</v>
      </c>
      <c r="O35" s="124" t="s">
        <v>568</v>
      </c>
      <c r="P35" s="124" t="s">
        <v>102</v>
      </c>
      <c r="Q35" s="124" t="s">
        <v>120</v>
      </c>
      <c r="R35" s="124" t="s">
        <v>142</v>
      </c>
      <c r="S35" s="124" t="s">
        <v>569</v>
      </c>
      <c r="T35" s="124" t="s">
        <v>178</v>
      </c>
      <c r="U35" s="124" t="s">
        <v>189</v>
      </c>
      <c r="V35" s="124" t="s">
        <v>203</v>
      </c>
      <c r="W35" s="124" t="s">
        <v>223</v>
      </c>
      <c r="X35" s="124" t="s">
        <v>242</v>
      </c>
      <c r="Y35" s="124" t="s">
        <v>262</v>
      </c>
      <c r="Z35" s="124" t="s">
        <v>278</v>
      </c>
      <c r="AA35" s="124" t="s">
        <v>301</v>
      </c>
      <c r="AB35" s="124" t="s">
        <v>320</v>
      </c>
      <c r="AC35" s="124" t="s">
        <v>342</v>
      </c>
      <c r="AD35" s="124" t="s">
        <v>359</v>
      </c>
    </row>
    <row r="36" spans="13:30" x14ac:dyDescent="0.25">
      <c r="M36" s="124" t="s">
        <v>570</v>
      </c>
      <c r="N36" s="124" t="s">
        <v>66</v>
      </c>
      <c r="O36" s="124" t="s">
        <v>571</v>
      </c>
      <c r="P36" s="124" t="s">
        <v>103</v>
      </c>
      <c r="Q36" s="124" t="s">
        <v>572</v>
      </c>
      <c r="R36" s="124" t="s">
        <v>144</v>
      </c>
      <c r="S36" s="124" t="s">
        <v>573</v>
      </c>
      <c r="T36" s="124" t="s">
        <v>179</v>
      </c>
      <c r="U36" s="124" t="s">
        <v>187</v>
      </c>
      <c r="V36" s="124" t="s">
        <v>204</v>
      </c>
      <c r="W36" s="124" t="s">
        <v>224</v>
      </c>
      <c r="X36" s="124" t="s">
        <v>243</v>
      </c>
      <c r="Y36" s="124" t="s">
        <v>263</v>
      </c>
      <c r="Z36" s="124" t="s">
        <v>279</v>
      </c>
      <c r="AA36" s="124" t="s">
        <v>302</v>
      </c>
      <c r="AB36" s="124" t="s">
        <v>321</v>
      </c>
      <c r="AC36" s="124" t="s">
        <v>343</v>
      </c>
      <c r="AD36" s="124" t="s">
        <v>360</v>
      </c>
    </row>
    <row r="37" spans="13:30" x14ac:dyDescent="0.25">
      <c r="M37" s="124" t="s">
        <v>56</v>
      </c>
      <c r="N37" s="124" t="s">
        <v>67</v>
      </c>
      <c r="O37" s="124" t="s">
        <v>83</v>
      </c>
      <c r="P37" s="124" t="s">
        <v>104</v>
      </c>
      <c r="Q37" s="124" t="s">
        <v>121</v>
      </c>
      <c r="R37" s="124" t="s">
        <v>143</v>
      </c>
      <c r="S37" s="124" t="s">
        <v>161</v>
      </c>
      <c r="T37" s="124" t="s">
        <v>180</v>
      </c>
      <c r="U37" s="124" t="s">
        <v>190</v>
      </c>
      <c r="V37" s="124" t="s">
        <v>205</v>
      </c>
      <c r="W37" s="124" t="s">
        <v>225</v>
      </c>
      <c r="X37" s="124" t="s">
        <v>244</v>
      </c>
      <c r="Y37" s="124" t="s">
        <v>264</v>
      </c>
      <c r="Z37" s="124" t="s">
        <v>280</v>
      </c>
      <c r="AA37" s="124" t="s">
        <v>303</v>
      </c>
      <c r="AB37" s="124" t="s">
        <v>322</v>
      </c>
      <c r="AC37" s="124" t="s">
        <v>344</v>
      </c>
      <c r="AD37" s="124" t="s">
        <v>361</v>
      </c>
    </row>
    <row r="38" spans="13:30" x14ac:dyDescent="0.25">
      <c r="M38" s="124" t="s">
        <v>57</v>
      </c>
      <c r="N38" s="124" t="s">
        <v>68</v>
      </c>
      <c r="O38" s="124" t="s">
        <v>84</v>
      </c>
      <c r="P38" s="124" t="s">
        <v>105</v>
      </c>
      <c r="Q38" s="124" t="s">
        <v>122</v>
      </c>
      <c r="R38" s="124" t="s">
        <v>146</v>
      </c>
      <c r="S38" s="124" t="s">
        <v>574</v>
      </c>
      <c r="T38" s="124" t="s">
        <v>575</v>
      </c>
      <c r="U38" s="124" t="s">
        <v>191</v>
      </c>
      <c r="V38" s="124" t="s">
        <v>206</v>
      </c>
      <c r="W38" s="124" t="s">
        <v>226</v>
      </c>
      <c r="X38" s="124" t="s">
        <v>245</v>
      </c>
      <c r="Y38" s="124" t="s">
        <v>265</v>
      </c>
      <c r="Z38" s="124" t="s">
        <v>281</v>
      </c>
      <c r="AA38" s="124" t="s">
        <v>304</v>
      </c>
      <c r="AB38" s="124" t="s">
        <v>323</v>
      </c>
      <c r="AC38" s="124" t="s">
        <v>576</v>
      </c>
      <c r="AD38" s="124" t="s">
        <v>362</v>
      </c>
    </row>
    <row r="39" spans="13:30" x14ac:dyDescent="0.25">
      <c r="M39" s="124" t="s">
        <v>58</v>
      </c>
      <c r="N39" s="124" t="s">
        <v>69</v>
      </c>
      <c r="O39" s="124" t="s">
        <v>577</v>
      </c>
      <c r="P39" s="124" t="s">
        <v>578</v>
      </c>
      <c r="Q39" s="124" t="s">
        <v>123</v>
      </c>
      <c r="R39" s="124" t="s">
        <v>147</v>
      </c>
      <c r="S39" s="124" t="s">
        <v>162</v>
      </c>
      <c r="T39" s="124" t="s">
        <v>181</v>
      </c>
      <c r="U39" s="124" t="s">
        <v>192</v>
      </c>
      <c r="V39" s="124" t="s">
        <v>207</v>
      </c>
      <c r="W39" s="124" t="s">
        <v>227</v>
      </c>
      <c r="X39" s="124" t="s">
        <v>246</v>
      </c>
      <c r="Y39" s="124" t="s">
        <v>266</v>
      </c>
      <c r="Z39" s="124" t="s">
        <v>282</v>
      </c>
      <c r="AA39" s="124" t="s">
        <v>305</v>
      </c>
      <c r="AB39" s="124" t="s">
        <v>324</v>
      </c>
      <c r="AC39" s="124" t="s">
        <v>345</v>
      </c>
      <c r="AD39" s="124" t="s">
        <v>363</v>
      </c>
    </row>
    <row r="40" spans="13:30" x14ac:dyDescent="0.25">
      <c r="M40" s="124" t="s">
        <v>59</v>
      </c>
      <c r="N40" s="124" t="s">
        <v>70</v>
      </c>
      <c r="O40" s="124" t="s">
        <v>85</v>
      </c>
      <c r="P40" s="124" t="s">
        <v>579</v>
      </c>
      <c r="Q40" s="124" t="s">
        <v>124</v>
      </c>
      <c r="R40" s="124" t="s">
        <v>580</v>
      </c>
      <c r="S40" s="124" t="s">
        <v>163</v>
      </c>
      <c r="T40" s="124" t="s">
        <v>182</v>
      </c>
      <c r="U40" s="124" t="s">
        <v>193</v>
      </c>
      <c r="V40" s="124" t="s">
        <v>208</v>
      </c>
      <c r="W40" s="124" t="s">
        <v>228</v>
      </c>
      <c r="X40" s="124" t="s">
        <v>247</v>
      </c>
      <c r="Y40" s="124" t="s">
        <v>267</v>
      </c>
      <c r="Z40" s="124" t="s">
        <v>283</v>
      </c>
      <c r="AA40" s="124" t="s">
        <v>306</v>
      </c>
      <c r="AB40" s="124" t="s">
        <v>325</v>
      </c>
      <c r="AC40" s="124" t="s">
        <v>346</v>
      </c>
      <c r="AD40" s="124" t="s">
        <v>364</v>
      </c>
    </row>
    <row r="41" spans="13:30" x14ac:dyDescent="0.25">
      <c r="M41" s="124" t="s">
        <v>60</v>
      </c>
      <c r="N41" s="124" t="s">
        <v>71</v>
      </c>
      <c r="O41" s="124" t="s">
        <v>86</v>
      </c>
      <c r="P41" s="124" t="s">
        <v>106</v>
      </c>
      <c r="Q41" s="124" t="s">
        <v>125</v>
      </c>
      <c r="R41" s="124" t="s">
        <v>148</v>
      </c>
      <c r="S41" s="124" t="s">
        <v>164</v>
      </c>
      <c r="T41" s="124" t="s">
        <v>183</v>
      </c>
      <c r="U41" s="124" t="s">
        <v>194</v>
      </c>
      <c r="V41" s="124" t="s">
        <v>209</v>
      </c>
      <c r="W41" s="124" t="s">
        <v>229</v>
      </c>
      <c r="X41" s="124" t="s">
        <v>248</v>
      </c>
      <c r="Y41" s="124" t="s">
        <v>268</v>
      </c>
      <c r="Z41" s="124" t="s">
        <v>284</v>
      </c>
      <c r="AA41" s="124" t="s">
        <v>307</v>
      </c>
      <c r="AB41" s="124" t="s">
        <v>326</v>
      </c>
      <c r="AC41" s="124" t="s">
        <v>347</v>
      </c>
      <c r="AD41" s="124" t="s">
        <v>365</v>
      </c>
    </row>
    <row r="42" spans="13:30" x14ac:dyDescent="0.25">
      <c r="M42" s="124" t="s">
        <v>61</v>
      </c>
      <c r="N42" s="124" t="s">
        <v>72</v>
      </c>
      <c r="O42" s="124" t="s">
        <v>87</v>
      </c>
      <c r="P42" s="124" t="s">
        <v>107</v>
      </c>
      <c r="Q42" s="124" t="s">
        <v>126</v>
      </c>
      <c r="R42" s="124" t="s">
        <v>149</v>
      </c>
      <c r="S42" s="124" t="s">
        <v>165</v>
      </c>
      <c r="T42" s="124" t="s">
        <v>184</v>
      </c>
      <c r="U42" s="124" t="s">
        <v>195</v>
      </c>
      <c r="V42" s="124" t="s">
        <v>210</v>
      </c>
      <c r="W42" s="124" t="s">
        <v>230</v>
      </c>
      <c r="X42" s="124" t="s">
        <v>249</v>
      </c>
      <c r="Y42" s="124" t="s">
        <v>269</v>
      </c>
      <c r="Z42" s="124" t="s">
        <v>285</v>
      </c>
      <c r="AA42" s="124" t="s">
        <v>308</v>
      </c>
      <c r="AB42" s="124" t="s">
        <v>327</v>
      </c>
      <c r="AC42" s="124" t="s">
        <v>348</v>
      </c>
      <c r="AD42" s="124" t="s">
        <v>366</v>
      </c>
    </row>
    <row r="43" spans="13:30" x14ac:dyDescent="0.25">
      <c r="M43" s="124" t="s">
        <v>62</v>
      </c>
      <c r="N43" s="124" t="s">
        <v>74</v>
      </c>
      <c r="O43" s="124" t="s">
        <v>88</v>
      </c>
      <c r="P43" s="124" t="s">
        <v>108</v>
      </c>
      <c r="Q43" s="124" t="s">
        <v>127</v>
      </c>
      <c r="R43" s="124" t="s">
        <v>150</v>
      </c>
      <c r="S43" s="124" t="s">
        <v>166</v>
      </c>
      <c r="T43" s="124" t="s">
        <v>185</v>
      </c>
      <c r="U43" s="124" t="s">
        <v>196</v>
      </c>
      <c r="V43" s="124" t="s">
        <v>211</v>
      </c>
      <c r="W43" s="124" t="s">
        <v>231</v>
      </c>
      <c r="X43" s="124" t="s">
        <v>250</v>
      </c>
      <c r="Y43" s="124" t="s">
        <v>581</v>
      </c>
      <c r="Z43" s="124" t="s">
        <v>286</v>
      </c>
      <c r="AA43" s="124" t="s">
        <v>309</v>
      </c>
      <c r="AB43" s="124" t="s">
        <v>328</v>
      </c>
      <c r="AC43" s="124" t="s">
        <v>349</v>
      </c>
      <c r="AD43" s="124" t="s">
        <v>357</v>
      </c>
    </row>
    <row r="44" spans="13:30" x14ac:dyDescent="0.25">
      <c r="M44" s="124" t="s">
        <v>63</v>
      </c>
      <c r="N44" s="124" t="s">
        <v>73</v>
      </c>
      <c r="O44" s="124" t="s">
        <v>89</v>
      </c>
      <c r="P44" s="124" t="s">
        <v>109</v>
      </c>
      <c r="Q44" s="124" t="s">
        <v>128</v>
      </c>
      <c r="R44" s="124" t="s">
        <v>582</v>
      </c>
      <c r="S44" s="124" t="s">
        <v>167</v>
      </c>
      <c r="T44" s="124" t="s">
        <v>186</v>
      </c>
      <c r="U44" s="124" t="s">
        <v>197</v>
      </c>
      <c r="V44" s="124" t="s">
        <v>212</v>
      </c>
      <c r="W44" s="124" t="s">
        <v>232</v>
      </c>
      <c r="X44" s="124" t="s">
        <v>251</v>
      </c>
      <c r="Y44" s="124" t="s">
        <v>270</v>
      </c>
      <c r="Z44" s="124" t="s">
        <v>287</v>
      </c>
      <c r="AA44" s="124" t="s">
        <v>310</v>
      </c>
      <c r="AB44" s="124" t="s">
        <v>329</v>
      </c>
      <c r="AC44" s="124" t="s">
        <v>350</v>
      </c>
      <c r="AD44" s="124" t="s">
        <v>367</v>
      </c>
    </row>
    <row r="45" spans="13:30" x14ac:dyDescent="0.25">
      <c r="M45" s="1"/>
      <c r="N45" s="124" t="s">
        <v>75</v>
      </c>
      <c r="O45" s="124" t="s">
        <v>583</v>
      </c>
      <c r="P45" s="124" t="s">
        <v>110</v>
      </c>
      <c r="Q45" s="124" t="s">
        <v>129</v>
      </c>
      <c r="R45" s="124" t="s">
        <v>151</v>
      </c>
      <c r="S45" s="124" t="s">
        <v>168</v>
      </c>
      <c r="T45" s="1"/>
      <c r="U45" s="124" t="s">
        <v>198</v>
      </c>
      <c r="V45" s="124" t="s">
        <v>213</v>
      </c>
      <c r="W45" s="124" t="s">
        <v>233</v>
      </c>
      <c r="X45" s="124" t="s">
        <v>252</v>
      </c>
      <c r="Y45" s="124" t="s">
        <v>271</v>
      </c>
      <c r="Z45" s="124" t="s">
        <v>288</v>
      </c>
      <c r="AA45" s="124" t="s">
        <v>311</v>
      </c>
      <c r="AB45" s="124" t="s">
        <v>330</v>
      </c>
      <c r="AC45" s="124" t="s">
        <v>351</v>
      </c>
      <c r="AD45" s="124" t="s">
        <v>368</v>
      </c>
    </row>
    <row r="46" spans="13:30" x14ac:dyDescent="0.25">
      <c r="M46" s="1"/>
      <c r="N46" s="124" t="s">
        <v>76</v>
      </c>
      <c r="O46" s="124" t="s">
        <v>90</v>
      </c>
      <c r="P46" s="124" t="s">
        <v>111</v>
      </c>
      <c r="Q46" s="124" t="s">
        <v>584</v>
      </c>
      <c r="R46" s="124" t="s">
        <v>152</v>
      </c>
      <c r="S46" s="124" t="s">
        <v>169</v>
      </c>
      <c r="T46" s="1"/>
      <c r="U46" s="124" t="s">
        <v>199</v>
      </c>
      <c r="V46" s="124" t="s">
        <v>214</v>
      </c>
      <c r="W46" s="124" t="s">
        <v>234</v>
      </c>
      <c r="X46" s="124" t="s">
        <v>253</v>
      </c>
      <c r="Y46" s="124" t="s">
        <v>272</v>
      </c>
      <c r="Z46" s="124" t="s">
        <v>289</v>
      </c>
      <c r="AA46" s="124" t="s">
        <v>312</v>
      </c>
      <c r="AB46" s="124" t="s">
        <v>331</v>
      </c>
      <c r="AC46" s="124" t="s">
        <v>352</v>
      </c>
      <c r="AD46" s="124" t="s">
        <v>369</v>
      </c>
    </row>
    <row r="47" spans="13:30" x14ac:dyDescent="0.25">
      <c r="M47" s="1"/>
      <c r="N47" s="124" t="s">
        <v>77</v>
      </c>
      <c r="O47" s="124" t="s">
        <v>585</v>
      </c>
      <c r="P47" s="124" t="s">
        <v>112</v>
      </c>
      <c r="Q47" s="124" t="s">
        <v>130</v>
      </c>
      <c r="R47" s="124" t="s">
        <v>153</v>
      </c>
      <c r="S47" s="124" t="s">
        <v>170</v>
      </c>
      <c r="T47" s="1"/>
      <c r="U47" s="124" t="s">
        <v>200</v>
      </c>
      <c r="V47" s="124" t="s">
        <v>216</v>
      </c>
      <c r="W47" s="124" t="s">
        <v>235</v>
      </c>
      <c r="X47" s="124" t="s">
        <v>586</v>
      </c>
      <c r="Y47" s="124" t="s">
        <v>273</v>
      </c>
      <c r="Z47" s="124" t="s">
        <v>290</v>
      </c>
      <c r="AA47" s="124" t="s">
        <v>313</v>
      </c>
      <c r="AB47" s="124" t="s">
        <v>332</v>
      </c>
      <c r="AC47" s="124" t="s">
        <v>587</v>
      </c>
      <c r="AD47" s="1"/>
    </row>
    <row r="48" spans="13:30" x14ac:dyDescent="0.25">
      <c r="M48" s="1"/>
      <c r="N48" s="124" t="s">
        <v>78</v>
      </c>
      <c r="O48" s="124" t="s">
        <v>588</v>
      </c>
      <c r="P48" s="124" t="s">
        <v>113</v>
      </c>
      <c r="Q48" s="124" t="s">
        <v>589</v>
      </c>
      <c r="R48" s="124" t="s">
        <v>154</v>
      </c>
      <c r="S48" s="124" t="s">
        <v>171</v>
      </c>
      <c r="T48" s="1"/>
      <c r="U48" s="1"/>
      <c r="V48" s="124" t="s">
        <v>217</v>
      </c>
      <c r="W48" s="124" t="s">
        <v>236</v>
      </c>
      <c r="X48" s="124" t="s">
        <v>254</v>
      </c>
      <c r="Y48" s="124" t="s">
        <v>274</v>
      </c>
      <c r="Z48" s="124" t="s">
        <v>291</v>
      </c>
      <c r="AA48" s="124" t="s">
        <v>314</v>
      </c>
      <c r="AB48" s="124" t="s">
        <v>333</v>
      </c>
      <c r="AC48" s="124" t="s">
        <v>353</v>
      </c>
      <c r="AD48" s="1"/>
    </row>
    <row r="49" spans="13:30" x14ac:dyDescent="0.25">
      <c r="M49" s="1"/>
      <c r="N49" s="124" t="s">
        <v>79</v>
      </c>
      <c r="O49" s="124" t="s">
        <v>91</v>
      </c>
      <c r="P49" s="124" t="s">
        <v>114</v>
      </c>
      <c r="Q49" s="124" t="s">
        <v>131</v>
      </c>
      <c r="R49" s="124" t="s">
        <v>590</v>
      </c>
      <c r="S49" s="124" t="s">
        <v>591</v>
      </c>
      <c r="T49" s="1"/>
      <c r="U49" s="1"/>
      <c r="V49" s="124" t="s">
        <v>218</v>
      </c>
      <c r="W49" s="124" t="s">
        <v>237</v>
      </c>
      <c r="X49" s="124" t="s">
        <v>255</v>
      </c>
      <c r="Y49" s="1"/>
      <c r="Z49" s="124" t="s">
        <v>292</v>
      </c>
      <c r="AA49" s="124" t="s">
        <v>315</v>
      </c>
      <c r="AB49" s="124" t="s">
        <v>334</v>
      </c>
      <c r="AC49" s="124" t="s">
        <v>354</v>
      </c>
      <c r="AD49" s="1"/>
    </row>
    <row r="50" spans="13:30" x14ac:dyDescent="0.25">
      <c r="M50" s="1"/>
      <c r="N50" s="1"/>
      <c r="O50" s="124" t="s">
        <v>592</v>
      </c>
      <c r="P50" s="124" t="s">
        <v>546</v>
      </c>
      <c r="Q50" s="124" t="s">
        <v>593</v>
      </c>
      <c r="R50" s="124" t="s">
        <v>155</v>
      </c>
      <c r="S50" s="124" t="s">
        <v>594</v>
      </c>
      <c r="T50" s="1"/>
      <c r="U50" s="1"/>
      <c r="V50" s="124" t="s">
        <v>215</v>
      </c>
      <c r="W50" s="124" t="s">
        <v>238</v>
      </c>
      <c r="X50" s="124" t="s">
        <v>256</v>
      </c>
      <c r="Y50" s="1"/>
      <c r="Z50" s="124" t="s">
        <v>293</v>
      </c>
      <c r="AA50" s="124" t="s">
        <v>316</v>
      </c>
      <c r="AB50" s="124" t="s">
        <v>335</v>
      </c>
      <c r="AC50" s="124" t="s">
        <v>355</v>
      </c>
      <c r="AD50" s="1"/>
    </row>
    <row r="51" spans="13:30" x14ac:dyDescent="0.25">
      <c r="M51" s="1"/>
      <c r="N51" s="1"/>
      <c r="O51" s="124" t="s">
        <v>92</v>
      </c>
      <c r="P51" s="124" t="s">
        <v>115</v>
      </c>
      <c r="Q51" s="124" t="s">
        <v>595</v>
      </c>
      <c r="R51" s="124" t="s">
        <v>156</v>
      </c>
      <c r="S51" s="124" t="s">
        <v>172</v>
      </c>
      <c r="T51" s="1"/>
      <c r="U51" s="1"/>
      <c r="V51" s="124" t="s">
        <v>219</v>
      </c>
      <c r="W51" s="124" t="s">
        <v>239</v>
      </c>
      <c r="X51" s="124" t="s">
        <v>257</v>
      </c>
      <c r="Y51" s="1"/>
      <c r="Z51" s="124" t="s">
        <v>294</v>
      </c>
      <c r="AA51" s="124" t="s">
        <v>596</v>
      </c>
      <c r="AB51" s="124" t="s">
        <v>336</v>
      </c>
      <c r="AC51" s="124" t="s">
        <v>356</v>
      </c>
      <c r="AD51" s="1"/>
    </row>
    <row r="52" spans="13:30" x14ac:dyDescent="0.25">
      <c r="M52" s="1"/>
      <c r="N52" s="1"/>
      <c r="O52" s="124" t="s">
        <v>93</v>
      </c>
      <c r="P52" s="124" t="s">
        <v>116</v>
      </c>
      <c r="Q52" s="124" t="s">
        <v>132</v>
      </c>
      <c r="R52" s="124" t="s">
        <v>597</v>
      </c>
      <c r="S52" s="124" t="s">
        <v>598</v>
      </c>
      <c r="T52" s="1"/>
      <c r="U52" s="1"/>
      <c r="V52" s="124" t="s">
        <v>599</v>
      </c>
      <c r="W52" s="1"/>
      <c r="X52" s="124" t="s">
        <v>258</v>
      </c>
      <c r="Y52" s="1"/>
      <c r="Z52" s="124" t="s">
        <v>295</v>
      </c>
      <c r="AA52" s="124" t="s">
        <v>317</v>
      </c>
      <c r="AB52" s="124" t="s">
        <v>337</v>
      </c>
      <c r="AC52" s="1"/>
      <c r="AD52" s="1"/>
    </row>
    <row r="53" spans="13:30" x14ac:dyDescent="0.25">
      <c r="M53" s="1"/>
      <c r="N53" s="1"/>
      <c r="O53" s="124" t="s">
        <v>600</v>
      </c>
      <c r="P53" s="124" t="s">
        <v>117</v>
      </c>
      <c r="Q53" s="124" t="s">
        <v>133</v>
      </c>
      <c r="R53" s="124" t="s">
        <v>157</v>
      </c>
      <c r="S53" s="124" t="s">
        <v>173</v>
      </c>
      <c r="T53" s="1"/>
      <c r="U53" s="1"/>
      <c r="V53" s="1"/>
      <c r="W53" s="1"/>
      <c r="X53" s="124" t="s">
        <v>259</v>
      </c>
      <c r="Y53" s="1"/>
      <c r="Z53" s="124" t="s">
        <v>297</v>
      </c>
      <c r="AA53" s="1"/>
      <c r="AB53" s="124" t="s">
        <v>338</v>
      </c>
      <c r="AC53" s="1"/>
      <c r="AD53" s="1"/>
    </row>
    <row r="54" spans="13:30" x14ac:dyDescent="0.25">
      <c r="M54" s="1"/>
      <c r="N54" s="1"/>
      <c r="O54" s="124" t="s">
        <v>94</v>
      </c>
      <c r="P54" s="1"/>
      <c r="Q54" s="124" t="s">
        <v>134</v>
      </c>
      <c r="R54" s="124" t="s">
        <v>601</v>
      </c>
      <c r="S54" s="124" t="s">
        <v>174</v>
      </c>
      <c r="T54" s="1"/>
      <c r="U54" s="1"/>
      <c r="V54" s="1"/>
      <c r="W54" s="1"/>
      <c r="X54" s="1"/>
      <c r="Y54" s="1"/>
      <c r="Z54" s="124" t="s">
        <v>296</v>
      </c>
      <c r="AA54" s="1"/>
      <c r="AB54" s="1"/>
      <c r="AC54" s="1"/>
      <c r="AD54" s="1"/>
    </row>
    <row r="55" spans="13:30" x14ac:dyDescent="0.25">
      <c r="M55" s="1"/>
      <c r="N55" s="1"/>
      <c r="O55" s="124" t="s">
        <v>95</v>
      </c>
      <c r="P55" s="1"/>
      <c r="Q55" s="124" t="s">
        <v>135</v>
      </c>
      <c r="R55" s="124" t="s">
        <v>602</v>
      </c>
      <c r="S55" s="1"/>
      <c r="T55" s="1"/>
      <c r="U55" s="1"/>
      <c r="V55" s="1"/>
      <c r="W55" s="1"/>
      <c r="X55" s="1"/>
      <c r="Y55" s="1"/>
      <c r="Z55" s="124" t="s">
        <v>298</v>
      </c>
      <c r="AA55" s="1"/>
      <c r="AB55" s="1"/>
      <c r="AC55" s="1"/>
      <c r="AD55" s="1"/>
    </row>
    <row r="56" spans="13:30" x14ac:dyDescent="0.25">
      <c r="M56" s="1"/>
      <c r="N56" s="1"/>
      <c r="O56" s="124" t="s">
        <v>96</v>
      </c>
      <c r="P56" s="1"/>
      <c r="Q56" s="124" t="s">
        <v>136</v>
      </c>
      <c r="R56" s="124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24" t="s">
        <v>97</v>
      </c>
      <c r="P57" s="1"/>
      <c r="Q57" s="124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24" t="s">
        <v>98</v>
      </c>
      <c r="P58" s="1"/>
      <c r="Q58" s="124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24" t="s">
        <v>603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24" t="s">
        <v>604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24" t="s">
        <v>605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24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A6705177</cp:lastModifiedBy>
  <cp:lastPrinted>2020-10-29T16:39:37Z</cp:lastPrinted>
  <dcterms:created xsi:type="dcterms:W3CDTF">2020-10-26T16:03:59Z</dcterms:created>
  <dcterms:modified xsi:type="dcterms:W3CDTF">2020-11-26T15:54:21Z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